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24226"/>
  <mc:AlternateContent xmlns:mc="http://schemas.openxmlformats.org/markup-compatibility/2006">
    <mc:Choice Requires="x15">
      <x15ac:absPath xmlns:x15ac="http://schemas.microsoft.com/office/spreadsheetml/2010/11/ac" url="C:\Users\TLJ0543\Desktop\"/>
    </mc:Choice>
  </mc:AlternateContent>
  <xr:revisionPtr revIDLastSave="0" documentId="8_{4D670A61-1141-463D-B90E-F139C52D451C}" xr6:coauthVersionLast="47" xr6:coauthVersionMax="47" xr10:uidLastSave="{00000000-0000-0000-0000-000000000000}"/>
  <workbookProtection workbookAlgorithmName="SHA-512" workbookHashValue="PYiXNUONOnbQSqubYMuf6KSb/h2pTqPEGKCoLp5pF4d17jz8yFWZrVVUsyXoBdVMm+9mgAKUJjpqO21ocClcoQ==" workbookSaltValue="E7o2nQWxwA6/hQa5LEb3+A==" workbookSpinCount="100000" lockStructure="1"/>
  <bookViews>
    <workbookView xWindow="28680" yWindow="-120" windowWidth="29040" windowHeight="15840" tabRatio="873" firstSheet="13" activeTab="4" xr2:uid="{00000000-000D-0000-FFFF-FFFF00000000}"/>
  </bookViews>
  <sheets>
    <sheet name="BASE" sheetId="1" state="hidden" r:id="rId1"/>
    <sheet name="Dinamica Calendarizado" sheetId="69" state="hidden" r:id="rId2"/>
    <sheet name="Dinamica LDG EGRESO" sheetId="71" state="hidden" r:id="rId3"/>
    <sheet name="ANTEPROYECTO" sheetId="31" state="hidden" r:id="rId4"/>
    <sheet name="Apoyos y Subsidios" sheetId="46" r:id="rId5"/>
    <sheet name="Anexo Multianual" sheetId="55" r:id="rId6"/>
    <sheet name="Fuente de Financiamiento" sheetId="34" r:id="rId7"/>
    <sheet name="Capitulo Gasto" sheetId="57" r:id="rId8"/>
    <sheet name="Administrativa" sheetId="72" r:id="rId9"/>
    <sheet name="Clasificación Económica" sheetId="37" r:id="rId10"/>
    <sheet name="Clasificación Funcional" sheetId="38" r:id="rId11"/>
    <sheet name="Objeto del Gasto" sheetId="58" r:id="rId12"/>
    <sheet name="Clasificación Progrm y Proyect" sheetId="39" r:id="rId13"/>
    <sheet name="Clasificación por Tipo de Gasto" sheetId="40" r:id="rId14"/>
    <sheet name="Capitulo 6000" sheetId="42" r:id="rId15"/>
    <sheet name="Capitulo 9000" sheetId="59" r:id="rId16"/>
    <sheet name="Presupuesto Etiquetado" sheetId="44" r:id="rId17"/>
    <sheet name="Programatica" sheetId="60" r:id="rId18"/>
    <sheet name="Estado del presupuesto" sheetId="61" r:id="rId19"/>
    <sheet name="LDF - Egresos" sheetId="64" r:id="rId20"/>
    <sheet name="LDF - Ingresos" sheetId="49" r:id="rId21"/>
    <sheet name="Ley de Ingresos" sheetId="52" r:id="rId22"/>
    <sheet name="Calendarizado" sheetId="70" r:id="rId23"/>
    <sheet name="Fuente" sheetId="8" state="hidden" r:id="rId24"/>
    <sheet name="Capitulo" sheetId="9" state="hidden" r:id="rId25"/>
    <sheet name="Estructura 2025" sheetId="14" state="hidden" r:id="rId26"/>
    <sheet name="Dependencia 2024" sheetId="15" state="hidden" r:id="rId27"/>
    <sheet name="Hoja1" sheetId="30" state="hidden" r:id="rId28"/>
    <sheet name="Oficialia" sheetId="21" state="hidden" r:id="rId29"/>
    <sheet name="Innovacción" sheetId="19" state="hidden" r:id="rId30"/>
    <sheet name="Serv. publicos" sheetId="25" state="hidden" r:id="rId31"/>
    <sheet name="Cercania y Corresp" sheetId="17" state="hidden" r:id="rId32"/>
    <sheet name="Presidencia" sheetId="22" state="hidden" r:id="rId33"/>
    <sheet name="Desarrollo economico" sheetId="18" state="hidden" r:id="rId34"/>
    <sheet name="Prevención y protec" sheetId="23" state="hidden" r:id="rId35"/>
    <sheet name="Obras" sheetId="28" state="hidden" r:id="rId36"/>
    <sheet name="OPDS" sheetId="16" state="hidden" r:id="rId37"/>
    <sheet name="Gabinete" sheetId="20" state="hidden" r:id="rId38"/>
    <sheet name="Comunicación" sheetId="29" state="hidden" r:id="rId39"/>
    <sheet name="Secretaria" sheetId="24" state="hidden" r:id="rId40"/>
    <sheet name="Sindicatura" sheetId="26" state="hidden" r:id="rId41"/>
    <sheet name="Tesoreria" sheetId="27" state="hidden" r:id="rId42"/>
  </sheets>
  <definedNames>
    <definedName name="_xlnm._FilterDatabase" localSheetId="3" hidden="1">ANTEPROYECTO!$A$1:$AJ$397</definedName>
    <definedName name="_xlnm._FilterDatabase" localSheetId="0" hidden="1">BASE!$A$1:$AX$603</definedName>
    <definedName name="_xlnm.Print_Area" localSheetId="19">'LDF - Egresos'!$A$1:$J$25</definedName>
    <definedName name="_xlnm.Print_Area" localSheetId="21">'Ley de Ingresos'!$A$1:$C$305</definedName>
  </definedNames>
  <calcPr calcId="191029"/>
  <pivotCaches>
    <pivotCache cacheId="11" r:id="rId43"/>
    <pivotCache cacheId="12" r:id="rId44"/>
    <pivotCache cacheId="13" r:id="rId45"/>
    <pivotCache cacheId="14" r:id="rId46"/>
    <pivotCache cacheId="15" r:id="rId47"/>
    <pivotCache cacheId="16" r:id="rId48"/>
  </pivotCaches>
</workbook>
</file>

<file path=xl/calcChain.xml><?xml version="1.0" encoding="utf-8"?>
<calcChain xmlns="http://schemas.openxmlformats.org/spreadsheetml/2006/main">
  <c r="AG398" i="31" l="1"/>
  <c r="AI304" i="31"/>
  <c r="AI297" i="31" l="1"/>
  <c r="AJ297" i="31" s="1"/>
  <c r="D30" i="55" l="1"/>
  <c r="AG297" i="31"/>
  <c r="AG302" i="31"/>
  <c r="AG113" i="31"/>
  <c r="AG19" i="31"/>
  <c r="AG7" i="31"/>
  <c r="AG15" i="31"/>
  <c r="AG18" i="31"/>
  <c r="AG6" i="31"/>
  <c r="AG33" i="31"/>
  <c r="AG29" i="31"/>
  <c r="AG26" i="31"/>
  <c r="O8" i="70" l="1"/>
  <c r="N8" i="70"/>
  <c r="M8" i="70"/>
  <c r="L8" i="70"/>
  <c r="K8" i="70"/>
  <c r="J8" i="70"/>
  <c r="I8" i="70"/>
  <c r="H8" i="70"/>
  <c r="G8" i="70"/>
  <c r="F8" i="70"/>
  <c r="E8" i="70"/>
  <c r="O38" i="70"/>
  <c r="N38" i="70"/>
  <c r="M38" i="70"/>
  <c r="L38" i="70"/>
  <c r="K38" i="70"/>
  <c r="J38" i="70"/>
  <c r="I38" i="70"/>
  <c r="H38" i="70"/>
  <c r="G38" i="70"/>
  <c r="F38" i="70"/>
  <c r="E38" i="70"/>
  <c r="O37" i="70"/>
  <c r="N37" i="70"/>
  <c r="M37" i="70"/>
  <c r="L37" i="70"/>
  <c r="K37" i="70"/>
  <c r="J37" i="70"/>
  <c r="I37" i="70"/>
  <c r="H37" i="70"/>
  <c r="G37" i="70"/>
  <c r="F37" i="70"/>
  <c r="E37" i="70"/>
  <c r="D38" i="70"/>
  <c r="D37" i="70"/>
  <c r="D8" i="70"/>
  <c r="D26" i="55"/>
  <c r="D27" i="55"/>
  <c r="F9" i="64"/>
  <c r="F6" i="64"/>
  <c r="F4" i="64"/>
  <c r="F5" i="64"/>
  <c r="F7" i="64"/>
  <c r="F12" i="64"/>
  <c r="F16" i="64"/>
  <c r="F8" i="64"/>
  <c r="F17" i="64"/>
  <c r="F20" i="64"/>
  <c r="C34" i="70"/>
  <c r="C18" i="70"/>
  <c r="C13" i="70"/>
  <c r="C22" i="70"/>
  <c r="C25" i="70"/>
  <c r="C48" i="70"/>
  <c r="C35" i="70"/>
  <c r="C31" i="70"/>
  <c r="C10" i="70"/>
  <c r="C5" i="70"/>
  <c r="C20" i="70"/>
  <c r="C24" i="70"/>
  <c r="C41" i="70"/>
  <c r="C45" i="70"/>
  <c r="C44" i="70"/>
  <c r="C15" i="70"/>
  <c r="C7" i="70"/>
  <c r="C42" i="70"/>
  <c r="C12" i="70"/>
  <c r="C3" i="70"/>
  <c r="C14" i="70"/>
  <c r="C30" i="70"/>
  <c r="C17" i="70"/>
  <c r="C4" i="70"/>
  <c r="C40" i="70"/>
  <c r="C36" i="70"/>
  <c r="C47" i="70"/>
  <c r="C26" i="70"/>
  <c r="C39" i="70"/>
  <c r="C11" i="70"/>
  <c r="C23" i="70"/>
  <c r="C28" i="70"/>
  <c r="C21" i="70"/>
  <c r="C27" i="70"/>
  <c r="C6" i="70"/>
  <c r="C16" i="70"/>
  <c r="C32" i="70"/>
  <c r="F24" i="64" l="1"/>
  <c r="F13" i="64"/>
  <c r="J48" i="70"/>
  <c r="I48" i="70"/>
  <c r="H48" i="70"/>
  <c r="G48" i="70"/>
  <c r="F48" i="70"/>
  <c r="E48" i="70"/>
  <c r="D48" i="70"/>
  <c r="O48" i="70"/>
  <c r="N48" i="70"/>
  <c r="M48" i="70"/>
  <c r="L48" i="70"/>
  <c r="K48" i="70"/>
  <c r="I47" i="70"/>
  <c r="N47" i="70"/>
  <c r="M47" i="70"/>
  <c r="H47" i="70"/>
  <c r="G47" i="70"/>
  <c r="F47" i="70"/>
  <c r="O47" i="70"/>
  <c r="D47" i="70"/>
  <c r="E47" i="70"/>
  <c r="L47" i="70"/>
  <c r="K47" i="70"/>
  <c r="J47" i="70"/>
  <c r="L45" i="70"/>
  <c r="K45" i="70"/>
  <c r="J45" i="70"/>
  <c r="I45" i="70"/>
  <c r="H45" i="70"/>
  <c r="G45" i="70"/>
  <c r="F45" i="70"/>
  <c r="E45" i="70"/>
  <c r="D45" i="70"/>
  <c r="O45" i="70"/>
  <c r="N45" i="70"/>
  <c r="M45" i="70"/>
  <c r="K44" i="70"/>
  <c r="J44" i="70"/>
  <c r="I44" i="70"/>
  <c r="H44" i="70"/>
  <c r="G44" i="70"/>
  <c r="F44" i="70"/>
  <c r="E44" i="70"/>
  <c r="O44" i="70"/>
  <c r="D44" i="70"/>
  <c r="N44" i="70"/>
  <c r="M44" i="70"/>
  <c r="L44" i="70"/>
  <c r="N42" i="70"/>
  <c r="E42" i="70"/>
  <c r="M42" i="70"/>
  <c r="F42" i="70"/>
  <c r="L42" i="70"/>
  <c r="K42" i="70"/>
  <c r="J42" i="70"/>
  <c r="I42" i="70"/>
  <c r="G42" i="70"/>
  <c r="O42" i="70"/>
  <c r="H42" i="70"/>
  <c r="D42" i="70"/>
  <c r="M41" i="70"/>
  <c r="E41" i="70"/>
  <c r="L41" i="70"/>
  <c r="K41" i="70"/>
  <c r="D41" i="70"/>
  <c r="J41" i="70"/>
  <c r="I41" i="70"/>
  <c r="H41" i="70"/>
  <c r="G41" i="70"/>
  <c r="F41" i="70"/>
  <c r="O41" i="70"/>
  <c r="N41" i="70"/>
  <c r="L40" i="70"/>
  <c r="H40" i="70"/>
  <c r="K40" i="70"/>
  <c r="J40" i="70"/>
  <c r="G40" i="70"/>
  <c r="D40" i="70"/>
  <c r="I40" i="70"/>
  <c r="F40" i="70"/>
  <c r="E40" i="70"/>
  <c r="O40" i="70"/>
  <c r="N40" i="70"/>
  <c r="M40" i="70"/>
  <c r="K39" i="70"/>
  <c r="J39" i="70"/>
  <c r="O39" i="70"/>
  <c r="I39" i="70"/>
  <c r="H39" i="70"/>
  <c r="G39" i="70"/>
  <c r="F39" i="70"/>
  <c r="E39" i="70"/>
  <c r="N39" i="70"/>
  <c r="M39" i="70"/>
  <c r="L39" i="70"/>
  <c r="D39" i="70"/>
  <c r="H36" i="70"/>
  <c r="G36" i="70"/>
  <c r="F36" i="70"/>
  <c r="E36" i="70"/>
  <c r="O36" i="70"/>
  <c r="N36" i="70"/>
  <c r="M36" i="70"/>
  <c r="L36" i="70"/>
  <c r="K36" i="70"/>
  <c r="J36" i="70"/>
  <c r="D36" i="70"/>
  <c r="I36" i="70"/>
  <c r="G35" i="70"/>
  <c r="F35" i="70"/>
  <c r="E35" i="70"/>
  <c r="O35" i="70"/>
  <c r="M35" i="70"/>
  <c r="L35" i="70"/>
  <c r="K35" i="70"/>
  <c r="J35" i="70"/>
  <c r="I35" i="70"/>
  <c r="D35" i="70"/>
  <c r="H35" i="70"/>
  <c r="N35" i="70"/>
  <c r="F34" i="70"/>
  <c r="E34" i="70"/>
  <c r="L34" i="70"/>
  <c r="K34" i="70"/>
  <c r="O34" i="70"/>
  <c r="N34" i="70"/>
  <c r="M34" i="70"/>
  <c r="J34" i="70"/>
  <c r="I34" i="70"/>
  <c r="H34" i="70"/>
  <c r="D34" i="70"/>
  <c r="G34" i="70"/>
  <c r="K32" i="70"/>
  <c r="J32" i="70"/>
  <c r="I32" i="70"/>
  <c r="H32" i="70"/>
  <c r="G32" i="70"/>
  <c r="E32" i="70"/>
  <c r="F32" i="70"/>
  <c r="O32" i="70"/>
  <c r="N32" i="70"/>
  <c r="M32" i="70"/>
  <c r="D32" i="70"/>
  <c r="L32" i="70"/>
  <c r="J31" i="70"/>
  <c r="I31" i="70"/>
  <c r="H31" i="70"/>
  <c r="G31" i="70"/>
  <c r="N31" i="70"/>
  <c r="F31" i="70"/>
  <c r="O31" i="70"/>
  <c r="E31" i="70"/>
  <c r="M31" i="70"/>
  <c r="L31" i="70"/>
  <c r="D31" i="70"/>
  <c r="K31" i="70"/>
  <c r="I30" i="70"/>
  <c r="H30" i="70"/>
  <c r="G30" i="70"/>
  <c r="F30" i="70"/>
  <c r="E30" i="70"/>
  <c r="O30" i="70"/>
  <c r="N30" i="70"/>
  <c r="M30" i="70"/>
  <c r="K30" i="70"/>
  <c r="D30" i="70"/>
  <c r="J30" i="70"/>
  <c r="L30" i="70"/>
  <c r="H28" i="70"/>
  <c r="G28" i="70"/>
  <c r="F28" i="70"/>
  <c r="M28" i="70"/>
  <c r="E28" i="70"/>
  <c r="O28" i="70"/>
  <c r="N28" i="70"/>
  <c r="L28" i="70"/>
  <c r="K28" i="70"/>
  <c r="J28" i="70"/>
  <c r="D28" i="70"/>
  <c r="I28" i="70"/>
  <c r="G27" i="70"/>
  <c r="F27" i="70"/>
  <c r="M27" i="70"/>
  <c r="E27" i="70"/>
  <c r="N27" i="70"/>
  <c r="O27" i="70"/>
  <c r="L27" i="70"/>
  <c r="K27" i="70"/>
  <c r="H27" i="70"/>
  <c r="J27" i="70"/>
  <c r="I27" i="70"/>
  <c r="D27" i="70"/>
  <c r="F26" i="70"/>
  <c r="E26" i="70"/>
  <c r="O26" i="70"/>
  <c r="N26" i="70"/>
  <c r="M26" i="70"/>
  <c r="K26" i="70"/>
  <c r="J26" i="70"/>
  <c r="I26" i="70"/>
  <c r="H26" i="70"/>
  <c r="D26" i="70"/>
  <c r="G26" i="70"/>
  <c r="L26" i="70"/>
  <c r="E25" i="70"/>
  <c r="O25" i="70"/>
  <c r="N25" i="70"/>
  <c r="M25" i="70"/>
  <c r="L25" i="70"/>
  <c r="K25" i="70"/>
  <c r="J25" i="70"/>
  <c r="I25" i="70"/>
  <c r="H25" i="70"/>
  <c r="G25" i="70"/>
  <c r="D25" i="70"/>
  <c r="F25" i="70"/>
  <c r="L24" i="70"/>
  <c r="O24" i="70"/>
  <c r="N24" i="70"/>
  <c r="M24" i="70"/>
  <c r="K24" i="70"/>
  <c r="J24" i="70"/>
  <c r="I24" i="70"/>
  <c r="H24" i="70"/>
  <c r="G24" i="70"/>
  <c r="F24" i="70"/>
  <c r="D24" i="70"/>
  <c r="E24" i="70"/>
  <c r="O23" i="70"/>
  <c r="N23" i="70"/>
  <c r="M23" i="70"/>
  <c r="L23" i="70"/>
  <c r="I23" i="70"/>
  <c r="K23" i="70"/>
  <c r="J23" i="70"/>
  <c r="H23" i="70"/>
  <c r="G23" i="70"/>
  <c r="F23" i="70"/>
  <c r="E23" i="70"/>
  <c r="D23" i="70"/>
  <c r="N22" i="70"/>
  <c r="L22" i="70"/>
  <c r="F22" i="70"/>
  <c r="E22" i="70"/>
  <c r="D22" i="70"/>
  <c r="O22" i="70"/>
  <c r="M22" i="70"/>
  <c r="K22" i="70"/>
  <c r="J22" i="70"/>
  <c r="I22" i="70"/>
  <c r="H22" i="70"/>
  <c r="G22" i="70"/>
  <c r="M21" i="70"/>
  <c r="L21" i="70"/>
  <c r="J21" i="70"/>
  <c r="K21" i="70"/>
  <c r="I21" i="70"/>
  <c r="H21" i="70"/>
  <c r="G21" i="70"/>
  <c r="F21" i="70"/>
  <c r="E21" i="70"/>
  <c r="O21" i="70"/>
  <c r="D21" i="70"/>
  <c r="N21" i="70"/>
  <c r="L20" i="70"/>
  <c r="F20" i="70"/>
  <c r="K20" i="70"/>
  <c r="J20" i="70"/>
  <c r="I20" i="70"/>
  <c r="E20" i="70"/>
  <c r="H20" i="70"/>
  <c r="G20" i="70"/>
  <c r="O20" i="70"/>
  <c r="N20" i="70"/>
  <c r="D20" i="70"/>
  <c r="M20" i="70"/>
  <c r="K18" i="70"/>
  <c r="J18" i="70"/>
  <c r="I18" i="70"/>
  <c r="H18" i="70"/>
  <c r="G18" i="70"/>
  <c r="F18" i="70"/>
  <c r="E18" i="70"/>
  <c r="O18" i="70"/>
  <c r="L18" i="70"/>
  <c r="N18" i="70"/>
  <c r="M18" i="70"/>
  <c r="D18" i="70"/>
  <c r="J17" i="70"/>
  <c r="I17" i="70"/>
  <c r="H17" i="70"/>
  <c r="G17" i="70"/>
  <c r="F17" i="70"/>
  <c r="E17" i="70"/>
  <c r="O17" i="70"/>
  <c r="N17" i="70"/>
  <c r="K17" i="70"/>
  <c r="M17" i="70"/>
  <c r="L17" i="70"/>
  <c r="D17" i="70"/>
  <c r="I16" i="70"/>
  <c r="H16" i="70"/>
  <c r="E16" i="70"/>
  <c r="O16" i="70"/>
  <c r="N16" i="70"/>
  <c r="M16" i="70"/>
  <c r="L16" i="70"/>
  <c r="K16" i="70"/>
  <c r="D16" i="70"/>
  <c r="J16" i="70"/>
  <c r="G16" i="70"/>
  <c r="F16" i="70"/>
  <c r="H15" i="70"/>
  <c r="G15" i="70"/>
  <c r="F15" i="70"/>
  <c r="E15" i="70"/>
  <c r="M15" i="70"/>
  <c r="O15" i="70"/>
  <c r="N15" i="70"/>
  <c r="L15" i="70"/>
  <c r="I15" i="70"/>
  <c r="K15" i="70"/>
  <c r="J15" i="70"/>
  <c r="D15" i="70"/>
  <c r="G14" i="70"/>
  <c r="F14" i="70"/>
  <c r="E14" i="70"/>
  <c r="O14" i="70"/>
  <c r="M14" i="70"/>
  <c r="N14" i="70"/>
  <c r="L14" i="70"/>
  <c r="K14" i="70"/>
  <c r="J14" i="70"/>
  <c r="I14" i="70"/>
  <c r="D14" i="70"/>
  <c r="H14" i="70"/>
  <c r="F13" i="70"/>
  <c r="E13" i="70"/>
  <c r="N13" i="70"/>
  <c r="M13" i="70"/>
  <c r="L13" i="70"/>
  <c r="K13" i="70"/>
  <c r="J13" i="70"/>
  <c r="H13" i="70"/>
  <c r="D13" i="70"/>
  <c r="G13" i="70"/>
  <c r="O13" i="70"/>
  <c r="I13" i="70"/>
  <c r="E12" i="70"/>
  <c r="O12" i="70"/>
  <c r="I12" i="70"/>
  <c r="N12" i="70"/>
  <c r="M12" i="70"/>
  <c r="L12" i="70"/>
  <c r="K12" i="70"/>
  <c r="J12" i="70"/>
  <c r="H12" i="70"/>
  <c r="G12" i="70"/>
  <c r="D12" i="70"/>
  <c r="F12" i="70"/>
  <c r="O11" i="70"/>
  <c r="K11" i="70"/>
  <c r="J11" i="70"/>
  <c r="I11" i="70"/>
  <c r="H11" i="70"/>
  <c r="F11" i="70"/>
  <c r="D11" i="70"/>
  <c r="E11" i="70"/>
  <c r="N11" i="70"/>
  <c r="M11" i="70"/>
  <c r="L11" i="70"/>
  <c r="G11" i="70"/>
  <c r="O10" i="70"/>
  <c r="N10" i="70"/>
  <c r="M10" i="70"/>
  <c r="L10" i="70"/>
  <c r="K10" i="70"/>
  <c r="J10" i="70"/>
  <c r="I10" i="70"/>
  <c r="H10" i="70"/>
  <c r="G10" i="70"/>
  <c r="F10" i="70"/>
  <c r="E10" i="70"/>
  <c r="D10" i="70"/>
  <c r="M7" i="70"/>
  <c r="L7" i="70"/>
  <c r="K7" i="70"/>
  <c r="J7" i="70"/>
  <c r="I7" i="70"/>
  <c r="H7" i="70"/>
  <c r="G7" i="70"/>
  <c r="E7" i="70"/>
  <c r="O7" i="70"/>
  <c r="N7" i="70"/>
  <c r="D7" i="70"/>
  <c r="F7" i="70"/>
  <c r="L6" i="70"/>
  <c r="D6" i="70"/>
  <c r="K6" i="70"/>
  <c r="N6" i="70"/>
  <c r="J6" i="70"/>
  <c r="I6" i="70"/>
  <c r="H6" i="70"/>
  <c r="G6" i="70"/>
  <c r="E6" i="70"/>
  <c r="M6" i="70"/>
  <c r="F6" i="70"/>
  <c r="O6" i="70"/>
  <c r="K5" i="70"/>
  <c r="N5" i="70"/>
  <c r="M5" i="70"/>
  <c r="L5" i="70"/>
  <c r="J5" i="70"/>
  <c r="I5" i="70"/>
  <c r="H5" i="70"/>
  <c r="G5" i="70"/>
  <c r="D5" i="70"/>
  <c r="F5" i="70"/>
  <c r="O5" i="70"/>
  <c r="E5" i="70"/>
  <c r="J4" i="70"/>
  <c r="I4" i="70"/>
  <c r="H4" i="70"/>
  <c r="G4" i="70"/>
  <c r="O4" i="70"/>
  <c r="F4" i="70"/>
  <c r="E4" i="70"/>
  <c r="N4" i="70"/>
  <c r="M4" i="70"/>
  <c r="L4" i="70"/>
  <c r="K4" i="70"/>
  <c r="D4" i="70"/>
  <c r="I3" i="70"/>
  <c r="F3" i="70"/>
  <c r="E3" i="70"/>
  <c r="O3" i="70"/>
  <c r="N3" i="70"/>
  <c r="M3" i="70"/>
  <c r="K3" i="70"/>
  <c r="J3" i="70"/>
  <c r="D3" i="70"/>
  <c r="H3" i="70"/>
  <c r="G3" i="70"/>
  <c r="L3" i="70"/>
  <c r="D43" i="70" l="1"/>
  <c r="F25" i="64"/>
  <c r="H29" i="70"/>
  <c r="I29" i="70"/>
  <c r="K43" i="70"/>
  <c r="I46" i="70"/>
  <c r="G46" i="70"/>
  <c r="J43" i="70"/>
  <c r="L2" i="70"/>
  <c r="O2" i="70"/>
  <c r="L43" i="70"/>
  <c r="J29" i="70"/>
  <c r="F46" i="70"/>
  <c r="O9" i="70"/>
  <c r="O46" i="70"/>
  <c r="H46" i="70"/>
  <c r="J19" i="70"/>
  <c r="M46" i="70"/>
  <c r="L29" i="70"/>
  <c r="D33" i="70"/>
  <c r="G2" i="70"/>
  <c r="F29" i="70"/>
  <c r="J2" i="70"/>
  <c r="E2" i="70"/>
  <c r="I9" i="70"/>
  <c r="D9" i="70"/>
  <c r="N19" i="70"/>
  <c r="I33" i="70"/>
  <c r="K2" i="70"/>
  <c r="L9" i="70"/>
  <c r="M2" i="70"/>
  <c r="N2" i="70"/>
  <c r="J33" i="70"/>
  <c r="N43" i="70"/>
  <c r="K29" i="70"/>
  <c r="E46" i="70"/>
  <c r="D46" i="70"/>
  <c r="E29" i="70"/>
  <c r="G43" i="70"/>
  <c r="H43" i="70"/>
  <c r="I43" i="70"/>
  <c r="K9" i="70"/>
  <c r="K46" i="70"/>
  <c r="L46" i="70"/>
  <c r="J46" i="70"/>
  <c r="N46" i="70"/>
  <c r="M43" i="70"/>
  <c r="O43" i="70"/>
  <c r="E43" i="70"/>
  <c r="F43" i="70"/>
  <c r="G33" i="70"/>
  <c r="M33" i="70"/>
  <c r="F33" i="70"/>
  <c r="O33" i="70"/>
  <c r="E33" i="70"/>
  <c r="L33" i="70"/>
  <c r="H33" i="70"/>
  <c r="K33" i="70"/>
  <c r="N33" i="70"/>
  <c r="O29" i="70"/>
  <c r="N29" i="70"/>
  <c r="D29" i="70"/>
  <c r="M29" i="70"/>
  <c r="G29" i="70"/>
  <c r="I19" i="70"/>
  <c r="G19" i="70"/>
  <c r="H19" i="70"/>
  <c r="M19" i="70"/>
  <c r="L19" i="70"/>
  <c r="K19" i="70"/>
  <c r="D19" i="70"/>
  <c r="O19" i="70"/>
  <c r="E19" i="70"/>
  <c r="F19" i="70"/>
  <c r="M9" i="70"/>
  <c r="N9" i="70"/>
  <c r="E9" i="70"/>
  <c r="J9" i="70"/>
  <c r="F9" i="70"/>
  <c r="H9" i="70"/>
  <c r="G9" i="70"/>
  <c r="I2" i="70"/>
  <c r="H2" i="70"/>
  <c r="D2" i="70"/>
  <c r="F2" i="70"/>
  <c r="G65" i="49"/>
  <c r="F65" i="49"/>
  <c r="E65" i="49"/>
  <c r="H57" i="49"/>
  <c r="G57" i="49"/>
  <c r="F57" i="49"/>
  <c r="E57" i="49"/>
  <c r="H51" i="49"/>
  <c r="G51" i="49"/>
  <c r="F51" i="49"/>
  <c r="E51" i="49"/>
  <c r="G41" i="49"/>
  <c r="F41" i="49"/>
  <c r="H36" i="49"/>
  <c r="G36" i="49"/>
  <c r="F36" i="49"/>
  <c r="E36" i="49"/>
  <c r="H32" i="49"/>
  <c r="G32" i="49"/>
  <c r="F32" i="49"/>
  <c r="E32" i="49"/>
  <c r="H31" i="49"/>
  <c r="H25" i="49"/>
  <c r="G25" i="49"/>
  <c r="F25" i="49"/>
  <c r="E25" i="49"/>
  <c r="H22" i="49"/>
  <c r="G22" i="49"/>
  <c r="F22" i="49"/>
  <c r="H6" i="49"/>
  <c r="G6" i="49"/>
  <c r="F6" i="49"/>
  <c r="E6" i="49"/>
  <c r="F69" i="49" l="1"/>
  <c r="G69" i="49"/>
  <c r="H69" i="49"/>
  <c r="E69" i="49"/>
  <c r="J49" i="70"/>
  <c r="C46" i="70"/>
  <c r="L49" i="70"/>
  <c r="C43" i="70"/>
  <c r="O49" i="70"/>
  <c r="K49" i="70"/>
  <c r="C33" i="70"/>
  <c r="N49" i="70"/>
  <c r="C29" i="70"/>
  <c r="M49" i="70"/>
  <c r="G49" i="70"/>
  <c r="I49" i="70"/>
  <c r="C19" i="70"/>
  <c r="E49" i="70"/>
  <c r="F49" i="70"/>
  <c r="C9" i="70"/>
  <c r="H49" i="70"/>
  <c r="C2" i="70"/>
  <c r="D49" i="70"/>
  <c r="H14" i="55"/>
  <c r="G14" i="55"/>
  <c r="F14" i="55"/>
  <c r="E13" i="55"/>
  <c r="E12" i="55"/>
  <c r="E11" i="55"/>
  <c r="E10" i="55"/>
  <c r="E9" i="55"/>
  <c r="E8" i="55"/>
  <c r="E7" i="55"/>
  <c r="E6" i="55"/>
  <c r="E5" i="55"/>
  <c r="E4" i="55"/>
  <c r="C49" i="70" l="1"/>
  <c r="E14" i="55"/>
  <c r="C299" i="52" l="1"/>
  <c r="C298" i="52" s="1"/>
  <c r="C297" i="52" s="1"/>
  <c r="C291" i="52"/>
  <c r="C290" i="52" s="1"/>
  <c r="C288" i="52"/>
  <c r="C287" i="52" s="1"/>
  <c r="C279" i="52"/>
  <c r="C278" i="52" s="1"/>
  <c r="C274" i="52"/>
  <c r="C273" i="52" s="1"/>
  <c r="C268" i="52"/>
  <c r="C267" i="52" s="1"/>
  <c r="C265" i="52"/>
  <c r="C253" i="52"/>
  <c r="C252" i="52" s="1"/>
  <c r="C249" i="52"/>
  <c r="C248" i="52" s="1"/>
  <c r="C239" i="52" s="1"/>
  <c r="C237" i="52"/>
  <c r="C236" i="52" s="1"/>
  <c r="C234" i="52"/>
  <c r="C233" i="52" s="1"/>
  <c r="C230" i="52"/>
  <c r="C228" i="52"/>
  <c r="C226" i="52"/>
  <c r="C224" i="52"/>
  <c r="C222" i="52"/>
  <c r="C220" i="52"/>
  <c r="C218" i="52"/>
  <c r="C205" i="52"/>
  <c r="C200" i="52"/>
  <c r="C194" i="52"/>
  <c r="C190" i="52"/>
  <c r="C189" i="52" s="1"/>
  <c r="C187" i="52"/>
  <c r="C185" i="52"/>
  <c r="C181" i="52"/>
  <c r="C179" i="52"/>
  <c r="C177" i="52"/>
  <c r="C175" i="52"/>
  <c r="C168" i="52"/>
  <c r="C167" i="52" s="1"/>
  <c r="C160" i="52"/>
  <c r="C155" i="52"/>
  <c r="C151" i="52"/>
  <c r="C142" i="52"/>
  <c r="C132" i="52"/>
  <c r="C125" i="52"/>
  <c r="C120" i="52"/>
  <c r="C116" i="52"/>
  <c r="C112" i="52"/>
  <c r="C106" i="52"/>
  <c r="C101" i="52"/>
  <c r="C93" i="52"/>
  <c r="C89" i="52"/>
  <c r="C84" i="52"/>
  <c r="C77" i="52"/>
  <c r="C72" i="52"/>
  <c r="C70" i="52"/>
  <c r="C64" i="52"/>
  <c r="C59" i="52"/>
  <c r="C58" i="52" s="1"/>
  <c r="C57" i="52" s="1"/>
  <c r="C51" i="52"/>
  <c r="C47" i="52"/>
  <c r="C46" i="52" s="1"/>
  <c r="C44" i="52"/>
  <c r="C42" i="52"/>
  <c r="C38" i="52"/>
  <c r="C36" i="52"/>
  <c r="C34" i="52"/>
  <c r="C32" i="52"/>
  <c r="C23" i="52"/>
  <c r="C20" i="52"/>
  <c r="C17" i="52"/>
  <c r="C8" i="52"/>
  <c r="C7" i="52"/>
  <c r="C16" i="52" l="1"/>
  <c r="C193" i="52"/>
  <c r="C192" i="52" s="1"/>
  <c r="C31" i="52"/>
  <c r="C63" i="52"/>
  <c r="C286" i="52"/>
  <c r="C251" i="52"/>
  <c r="C83" i="52"/>
  <c r="C62" i="52" s="1"/>
  <c r="C217" i="52"/>
  <c r="C216" i="52" s="1"/>
  <c r="C174" i="52"/>
  <c r="C6" i="52" l="1"/>
  <c r="C5" i="52" s="1"/>
  <c r="J55" i="49"/>
  <c r="K55" i="49" s="1"/>
  <c r="L55" i="49" s="1"/>
  <c r="M55" i="49" s="1"/>
  <c r="J53" i="49"/>
  <c r="K53" i="49" s="1"/>
  <c r="L53" i="49" s="1"/>
  <c r="M53" i="49" s="1"/>
  <c r="J52" i="49"/>
  <c r="K52" i="49" s="1"/>
  <c r="I51" i="49"/>
  <c r="J39" i="49"/>
  <c r="K39" i="49" s="1"/>
  <c r="J37" i="49"/>
  <c r="K37" i="49" s="1"/>
  <c r="L37" i="49" s="1"/>
  <c r="I36" i="49"/>
  <c r="J33" i="49"/>
  <c r="K33" i="49" s="1"/>
  <c r="K32" i="49" s="1"/>
  <c r="I32" i="49"/>
  <c r="J30" i="49"/>
  <c r="K30" i="49" s="1"/>
  <c r="L30" i="49" s="1"/>
  <c r="M30" i="49" s="1"/>
  <c r="J29" i="49"/>
  <c r="K29" i="49" s="1"/>
  <c r="L29" i="49" s="1"/>
  <c r="M29" i="49" s="1"/>
  <c r="J28" i="49"/>
  <c r="K28" i="49" s="1"/>
  <c r="L28" i="49" s="1"/>
  <c r="M28" i="49" s="1"/>
  <c r="J26" i="49"/>
  <c r="K26" i="49" s="1"/>
  <c r="I25" i="49"/>
  <c r="J13" i="49"/>
  <c r="K13" i="49" s="1"/>
  <c r="L13" i="49" s="1"/>
  <c r="M13" i="49" s="1"/>
  <c r="J8" i="49"/>
  <c r="K8" i="49" s="1"/>
  <c r="L8" i="49" s="1"/>
  <c r="M8" i="49" s="1"/>
  <c r="J7" i="49"/>
  <c r="K7" i="49" s="1"/>
  <c r="I6" i="49"/>
  <c r="I69" i="49" l="1"/>
  <c r="J32" i="49"/>
  <c r="J36" i="49"/>
  <c r="J51" i="49"/>
  <c r="K25" i="49"/>
  <c r="J25" i="49"/>
  <c r="M37" i="49"/>
  <c r="K36" i="49"/>
  <c r="L39" i="49"/>
  <c r="M39" i="49" s="1"/>
  <c r="L52" i="49"/>
  <c r="K51" i="49"/>
  <c r="L7" i="49"/>
  <c r="K6" i="49"/>
  <c r="L33" i="49"/>
  <c r="L26" i="49"/>
  <c r="J6" i="49"/>
  <c r="J69" i="49" s="1"/>
  <c r="K69" i="49" l="1"/>
  <c r="M36" i="49"/>
  <c r="L32" i="49"/>
  <c r="M33" i="49"/>
  <c r="M32" i="49" s="1"/>
  <c r="L6" i="49"/>
  <c r="M7" i="49"/>
  <c r="M6" i="49" s="1"/>
  <c r="L25" i="49"/>
  <c r="M26" i="49"/>
  <c r="M25" i="49" s="1"/>
  <c r="M52" i="49"/>
  <c r="M51" i="49" s="1"/>
  <c r="L51" i="49"/>
  <c r="L36" i="49"/>
  <c r="M69" i="49" l="1"/>
  <c r="L69" i="49"/>
  <c r="AD604" i="1" l="1"/>
  <c r="AE604" i="1"/>
  <c r="AF604" i="1"/>
  <c r="AG604" i="1"/>
  <c r="AI604" i="1"/>
  <c r="AL613" i="1" l="1"/>
  <c r="D21" i="8"/>
  <c r="I4" i="9"/>
  <c r="AL609" i="1" l="1"/>
  <c r="G11" i="8"/>
  <c r="G5" i="8" l="1"/>
  <c r="F5" i="8"/>
  <c r="AM604" i="1" l="1"/>
  <c r="AN604" i="1"/>
  <c r="AP604" i="1"/>
  <c r="AR604" i="1"/>
  <c r="AS604" i="1"/>
  <c r="AT604" i="1"/>
  <c r="AU604" i="1"/>
  <c r="AV604" i="1"/>
  <c r="AW604" i="1"/>
  <c r="AX62" i="1" l="1"/>
  <c r="AX63" i="1"/>
  <c r="AX64" i="1"/>
  <c r="AX65" i="1"/>
  <c r="AX66" i="1"/>
  <c r="AX69" i="1"/>
  <c r="AX70" i="1"/>
  <c r="AX71" i="1"/>
  <c r="AX72" i="1"/>
  <c r="AX73" i="1"/>
  <c r="AX74" i="1"/>
  <c r="AX76" i="1"/>
  <c r="AX79" i="1"/>
  <c r="AX80" i="1"/>
  <c r="AX81" i="1"/>
  <c r="AX82" i="1"/>
  <c r="AX83" i="1"/>
  <c r="AX77" i="1"/>
  <c r="AX84" i="1"/>
  <c r="AX85" i="1"/>
  <c r="AX67" i="1"/>
  <c r="AX75" i="1"/>
  <c r="AX86" i="1"/>
  <c r="AX87" i="1"/>
  <c r="AX88" i="1"/>
  <c r="AX89" i="1"/>
  <c r="AX90" i="1"/>
  <c r="AX91" i="1"/>
  <c r="AX92" i="1"/>
  <c r="AX93" i="1"/>
  <c r="AX94" i="1"/>
  <c r="AX95" i="1"/>
  <c r="AX300" i="1"/>
  <c r="AX96" i="1"/>
  <c r="AX98" i="1"/>
  <c r="AX78" i="1"/>
  <c r="AX97" i="1"/>
  <c r="AX99" i="1"/>
  <c r="AX100" i="1"/>
  <c r="AX101" i="1"/>
  <c r="AX103" i="1"/>
  <c r="AX104" i="1"/>
  <c r="AX106" i="1"/>
  <c r="AX107" i="1"/>
  <c r="AX105" i="1"/>
  <c r="AX109" i="1"/>
  <c r="AX110" i="1"/>
  <c r="AX111" i="1"/>
  <c r="AX112" i="1"/>
  <c r="AX574" i="1"/>
  <c r="AX108" i="1"/>
  <c r="AX442" i="1"/>
  <c r="AX114" i="1"/>
  <c r="AX115" i="1"/>
  <c r="AX116" i="1"/>
  <c r="AX117" i="1"/>
  <c r="AX118" i="1"/>
  <c r="AX120" i="1"/>
  <c r="AX121" i="1"/>
  <c r="AX122" i="1"/>
  <c r="AX123" i="1"/>
  <c r="AX124" i="1"/>
  <c r="AX119" i="1"/>
  <c r="AX129" i="1"/>
  <c r="AX130" i="1"/>
  <c r="AX131" i="1"/>
  <c r="AX132" i="1"/>
  <c r="AX133" i="1"/>
  <c r="AX128" i="1"/>
  <c r="AX134" i="1"/>
  <c r="AX113" i="1"/>
  <c r="AX125" i="1"/>
  <c r="AX146" i="1"/>
  <c r="AX136" i="1"/>
  <c r="AX137" i="1"/>
  <c r="AX138" i="1"/>
  <c r="AX139" i="1"/>
  <c r="AX140" i="1"/>
  <c r="AX141" i="1"/>
  <c r="AX142" i="1"/>
  <c r="AX143" i="1"/>
  <c r="AX135" i="1"/>
  <c r="AX144" i="1"/>
  <c r="AX145" i="1"/>
  <c r="AX147" i="1"/>
  <c r="AX149" i="1"/>
  <c r="AX150" i="1"/>
  <c r="AX151" i="1"/>
  <c r="AX152" i="1"/>
  <c r="AX102" i="1"/>
  <c r="AX126" i="1"/>
  <c r="AX153" i="1"/>
  <c r="AX154" i="1"/>
  <c r="AX155" i="1"/>
  <c r="AX156" i="1"/>
  <c r="AX157" i="1"/>
  <c r="AX158" i="1"/>
  <c r="AX159" i="1"/>
  <c r="AX160" i="1"/>
  <c r="AX162" i="1"/>
  <c r="AX163" i="1"/>
  <c r="AX164" i="1"/>
  <c r="AX165" i="1"/>
  <c r="AX167" i="1"/>
  <c r="AX168" i="1"/>
  <c r="AX169" i="1"/>
  <c r="AX170" i="1"/>
  <c r="AX171" i="1"/>
  <c r="AX172" i="1"/>
  <c r="AX180" i="1"/>
  <c r="AX174" i="1"/>
  <c r="AX175" i="1"/>
  <c r="AX176" i="1"/>
  <c r="AX177" i="1"/>
  <c r="AX178" i="1"/>
  <c r="AX194" i="1"/>
  <c r="AX182" i="1"/>
  <c r="AX183" i="1"/>
  <c r="AX166" i="1"/>
  <c r="AX184" i="1"/>
  <c r="AX204" i="1"/>
  <c r="AX185" i="1"/>
  <c r="AX186" i="1"/>
  <c r="AX187" i="1"/>
  <c r="AX161" i="1"/>
  <c r="AX188" i="1"/>
  <c r="AX189" i="1"/>
  <c r="AX190" i="1"/>
  <c r="AX179" i="1"/>
  <c r="AX148" i="1"/>
  <c r="AX181" i="1"/>
  <c r="AX191" i="1"/>
  <c r="AX192" i="1"/>
  <c r="AX193" i="1"/>
  <c r="AX195" i="1"/>
  <c r="AX196" i="1"/>
  <c r="AX198" i="1"/>
  <c r="AX173" i="1"/>
  <c r="AX68" i="1"/>
  <c r="AX199" i="1"/>
  <c r="AX202" i="1"/>
  <c r="AX214" i="1"/>
  <c r="AX205" i="1"/>
  <c r="AX206" i="1"/>
  <c r="AX207" i="1"/>
  <c r="AX208" i="1"/>
  <c r="AX209" i="1"/>
  <c r="AX210" i="1"/>
  <c r="AX211" i="1"/>
  <c r="AX200" i="1"/>
  <c r="AX201" i="1"/>
  <c r="AX212" i="1"/>
  <c r="AX203" i="1"/>
  <c r="AX213" i="1"/>
  <c r="AX570" i="1"/>
  <c r="AX215" i="1"/>
  <c r="AX216" i="1"/>
  <c r="AX217" i="1"/>
  <c r="AX218" i="1"/>
  <c r="AX219" i="1"/>
  <c r="AX220" i="1"/>
  <c r="AX221" i="1"/>
  <c r="AX222" i="1"/>
  <c r="AX223" i="1"/>
  <c r="AX224" i="1"/>
  <c r="AX225" i="1"/>
  <c r="AX226" i="1"/>
  <c r="AX227" i="1"/>
  <c r="AX228" i="1"/>
  <c r="AX229" i="1"/>
  <c r="AX230" i="1"/>
  <c r="AX231" i="1"/>
  <c r="AX232" i="1"/>
  <c r="AX233" i="1"/>
  <c r="AX234" i="1"/>
  <c r="AX235" i="1"/>
  <c r="AX571" i="1"/>
  <c r="AX236" i="1"/>
  <c r="AX237" i="1"/>
  <c r="AX238" i="1"/>
  <c r="AX239" i="1"/>
  <c r="AX240" i="1"/>
  <c r="AX241" i="1"/>
  <c r="AX242" i="1"/>
  <c r="AX243" i="1"/>
  <c r="AX244" i="1"/>
  <c r="AX245" i="1"/>
  <c r="AX246" i="1"/>
  <c r="AX247" i="1"/>
  <c r="AX248" i="1"/>
  <c r="AX249" i="1"/>
  <c r="AX250" i="1"/>
  <c r="AX251" i="1"/>
  <c r="AX252" i="1"/>
  <c r="AX253" i="1"/>
  <c r="AX256" i="1"/>
  <c r="AX255" i="1"/>
  <c r="AX257" i="1"/>
  <c r="AX258" i="1"/>
  <c r="AX259" i="1"/>
  <c r="AX260" i="1"/>
  <c r="AX261" i="1"/>
  <c r="AX263" i="1"/>
  <c r="AX262" i="1"/>
  <c r="AX264" i="1"/>
  <c r="AX265" i="1"/>
  <c r="AX266" i="1"/>
  <c r="AX267" i="1"/>
  <c r="AX268" i="1"/>
  <c r="AX269" i="1"/>
  <c r="AX572" i="1"/>
  <c r="AX270" i="1"/>
  <c r="AX254" i="1"/>
  <c r="AX271" i="1"/>
  <c r="AX272" i="1"/>
  <c r="AX274" i="1"/>
  <c r="AX275" i="1"/>
  <c r="AX276" i="1"/>
  <c r="AX277" i="1"/>
  <c r="AX278" i="1"/>
  <c r="AX279" i="1"/>
  <c r="AX280" i="1"/>
  <c r="AX282" i="1"/>
  <c r="AX283" i="1"/>
  <c r="AX284" i="1"/>
  <c r="AX286" i="1"/>
  <c r="AX287" i="1"/>
  <c r="AX288" i="1"/>
  <c r="AX573" i="1"/>
  <c r="AX285" i="1"/>
  <c r="AX289" i="1"/>
  <c r="AX290" i="1"/>
  <c r="AX291" i="1"/>
  <c r="AX292" i="1"/>
  <c r="AX293" i="1"/>
  <c r="AX294" i="1"/>
  <c r="AX295" i="1"/>
  <c r="AX296" i="1"/>
  <c r="AX298" i="1"/>
  <c r="AX352" i="1"/>
  <c r="AX363" i="1"/>
  <c r="AX370" i="1"/>
  <c r="AX297" i="1"/>
  <c r="AX301" i="1"/>
  <c r="AX302" i="1"/>
  <c r="AX338" i="1"/>
  <c r="AX303" i="1"/>
  <c r="AX304" i="1"/>
  <c r="AX305" i="1"/>
  <c r="AX306" i="1"/>
  <c r="AX307" i="1"/>
  <c r="AX308" i="1"/>
  <c r="AX309" i="1"/>
  <c r="AX310" i="1"/>
  <c r="AX299" i="1"/>
  <c r="AX311" i="1"/>
  <c r="AX314" i="1"/>
  <c r="AX315" i="1"/>
  <c r="AX316" i="1"/>
  <c r="AX317" i="1"/>
  <c r="AX318" i="1"/>
  <c r="AX319" i="1"/>
  <c r="AX320" i="1"/>
  <c r="AX321" i="1"/>
  <c r="AX322" i="1"/>
  <c r="AX323" i="1"/>
  <c r="AX312" i="1"/>
  <c r="AX324" i="1"/>
  <c r="AX326" i="1"/>
  <c r="AX327" i="1"/>
  <c r="AX328" i="1"/>
  <c r="AX329" i="1"/>
  <c r="AX330" i="1"/>
  <c r="AX331" i="1"/>
  <c r="AX332" i="1"/>
  <c r="AX333" i="1"/>
  <c r="AX334" i="1"/>
  <c r="AX335" i="1"/>
  <c r="AX336" i="1"/>
  <c r="AX341" i="1"/>
  <c r="AX339" i="1"/>
  <c r="AX340" i="1"/>
  <c r="AX499" i="1"/>
  <c r="AX337" i="1"/>
  <c r="AX343" i="1"/>
  <c r="AX344" i="1"/>
  <c r="AX345" i="1"/>
  <c r="AX474" i="1"/>
  <c r="AX346" i="1"/>
  <c r="AX342" i="1"/>
  <c r="AX347" i="1"/>
  <c r="AX348" i="1"/>
  <c r="AX349" i="1"/>
  <c r="AX350" i="1"/>
  <c r="AX351" i="1"/>
  <c r="AX353" i="1"/>
  <c r="AX354" i="1"/>
  <c r="AX355" i="1"/>
  <c r="AX356" i="1"/>
  <c r="AX357" i="1"/>
  <c r="AX358" i="1"/>
  <c r="AX359" i="1"/>
  <c r="AX360" i="1"/>
  <c r="AX361" i="1"/>
  <c r="AX362" i="1"/>
  <c r="AX364" i="1"/>
  <c r="AX365" i="1"/>
  <c r="AX366" i="1"/>
  <c r="AX367" i="1"/>
  <c r="AX368" i="1"/>
  <c r="AX369" i="1"/>
  <c r="AX371" i="1"/>
  <c r="AX372" i="1"/>
  <c r="AX373" i="1"/>
  <c r="AX374" i="1"/>
  <c r="AX375" i="1"/>
  <c r="AX443" i="1"/>
  <c r="AX376" i="1"/>
  <c r="AX377" i="1"/>
  <c r="AX378" i="1"/>
  <c r="AX379" i="1"/>
  <c r="AX380" i="1"/>
  <c r="AX381" i="1"/>
  <c r="AX382" i="1"/>
  <c r="AX383" i="1"/>
  <c r="AX384" i="1"/>
  <c r="AX385" i="1"/>
  <c r="AX313" i="1"/>
  <c r="AX386" i="1"/>
  <c r="AX387" i="1"/>
  <c r="AX388" i="1"/>
  <c r="AX389" i="1"/>
  <c r="AX390" i="1"/>
  <c r="AX391" i="1"/>
  <c r="AX392" i="1"/>
  <c r="AX398" i="1"/>
  <c r="AX393" i="1"/>
  <c r="AX394" i="1"/>
  <c r="AX395" i="1"/>
  <c r="AX396" i="1"/>
  <c r="AX397" i="1"/>
  <c r="AX399" i="1"/>
  <c r="AX400" i="1"/>
  <c r="AX401" i="1"/>
  <c r="AX402" i="1"/>
  <c r="AX403" i="1"/>
  <c r="AX404" i="1"/>
  <c r="AX405" i="1"/>
  <c r="AX406" i="1"/>
  <c r="AX407" i="1"/>
  <c r="AX408" i="1"/>
  <c r="AX409" i="1"/>
  <c r="AX410" i="1"/>
  <c r="AX411" i="1"/>
  <c r="AX412" i="1"/>
  <c r="AX417" i="1"/>
  <c r="AX414" i="1"/>
  <c r="AX470" i="1"/>
  <c r="AX415" i="1"/>
  <c r="AX418" i="1"/>
  <c r="AX413" i="1"/>
  <c r="AX419" i="1"/>
  <c r="AX420" i="1"/>
  <c r="AX422" i="1"/>
  <c r="AX423" i="1"/>
  <c r="AX424" i="1"/>
  <c r="AX416" i="1"/>
  <c r="AX421" i="1"/>
  <c r="AX478" i="1"/>
  <c r="AX425" i="1"/>
  <c r="AX426" i="1"/>
  <c r="AX428" i="1"/>
  <c r="AX429" i="1"/>
  <c r="AX432" i="1"/>
  <c r="AX433" i="1"/>
  <c r="AX434" i="1"/>
  <c r="AX435" i="1"/>
  <c r="AX436" i="1"/>
  <c r="AX437" i="1"/>
  <c r="AX438" i="1"/>
  <c r="AX439" i="1"/>
  <c r="AX444" i="1"/>
  <c r="AX445" i="1"/>
  <c r="AX455" i="1"/>
  <c r="AX446" i="1"/>
  <c r="AX447" i="1"/>
  <c r="AX448" i="1"/>
  <c r="AX441" i="1"/>
  <c r="AX456" i="1"/>
  <c r="AX449" i="1"/>
  <c r="AX450" i="1"/>
  <c r="AX451" i="1"/>
  <c r="AX452" i="1"/>
  <c r="AX453" i="1"/>
  <c r="AX454" i="1"/>
  <c r="AX457" i="1"/>
  <c r="AX458" i="1"/>
  <c r="AX459" i="1"/>
  <c r="AX460" i="1"/>
  <c r="AX461" i="1"/>
  <c r="AX462" i="1"/>
  <c r="AX463" i="1"/>
  <c r="AX464" i="1"/>
  <c r="AX465" i="1"/>
  <c r="AX466" i="1"/>
  <c r="AX467" i="1"/>
  <c r="AX468" i="1"/>
  <c r="AX469" i="1"/>
  <c r="AX471" i="1"/>
  <c r="AX472" i="1"/>
  <c r="AX475" i="1"/>
  <c r="AX476" i="1"/>
  <c r="AX477" i="1"/>
  <c r="AX479" i="1"/>
  <c r="AX480" i="1"/>
  <c r="AX485" i="1"/>
  <c r="AX481" i="1"/>
  <c r="AX482" i="1"/>
  <c r="AX483" i="1"/>
  <c r="AX484" i="1"/>
  <c r="AX486" i="1"/>
  <c r="AX487" i="1"/>
  <c r="AX488" i="1"/>
  <c r="AX489" i="1"/>
  <c r="AX473" i="1"/>
  <c r="AX490" i="1"/>
  <c r="AX491" i="1"/>
  <c r="AX492" i="1"/>
  <c r="AX493" i="1"/>
  <c r="AX494" i="1"/>
  <c r="AX495" i="1"/>
  <c r="AX440" i="1"/>
  <c r="AX497" i="1"/>
  <c r="AX498" i="1"/>
  <c r="AX496" i="1"/>
  <c r="AX501" i="1"/>
  <c r="AX500" i="1"/>
  <c r="AX502" i="1"/>
  <c r="AX503" i="1"/>
  <c r="AX504" i="1"/>
  <c r="AX506" i="1"/>
  <c r="AX507" i="1"/>
  <c r="AX529" i="1"/>
  <c r="AX505" i="1"/>
  <c r="AX508" i="1"/>
  <c r="AX509" i="1"/>
  <c r="AX510" i="1"/>
  <c r="AX519" i="1"/>
  <c r="AX513" i="1"/>
  <c r="AX514" i="1"/>
  <c r="AX515" i="1"/>
  <c r="AX512" i="1"/>
  <c r="AX516" i="1"/>
  <c r="AX517" i="1"/>
  <c r="AX518" i="1"/>
  <c r="AX522" i="1"/>
  <c r="AX520" i="1"/>
  <c r="AX524" i="1"/>
  <c r="AX521" i="1"/>
  <c r="AX523" i="1"/>
  <c r="AX525" i="1"/>
  <c r="AX526" i="1"/>
  <c r="AX527" i="1"/>
  <c r="AX528" i="1"/>
  <c r="AX530" i="1"/>
  <c r="AX531" i="1"/>
  <c r="AX511" i="1"/>
  <c r="AX532" i="1"/>
  <c r="AX534" i="1"/>
  <c r="AX535" i="1"/>
  <c r="AX536" i="1"/>
  <c r="AX537" i="1"/>
  <c r="AX538" i="1"/>
  <c r="AX539" i="1"/>
  <c r="AX540" i="1"/>
  <c r="AX541" i="1"/>
  <c r="AX542" i="1"/>
  <c r="AX543" i="1"/>
  <c r="AX544" i="1"/>
  <c r="AX545" i="1"/>
  <c r="AX546" i="1"/>
  <c r="AX547" i="1"/>
  <c r="AX548" i="1"/>
  <c r="AX549" i="1"/>
  <c r="AX550" i="1"/>
  <c r="AX551" i="1"/>
  <c r="AX553" i="1"/>
  <c r="AX554" i="1"/>
  <c r="AX555" i="1"/>
  <c r="AX556" i="1"/>
  <c r="AX557" i="1"/>
  <c r="AX558" i="1"/>
  <c r="AX559" i="1"/>
  <c r="AX560" i="1"/>
  <c r="AX561" i="1"/>
  <c r="AX562" i="1"/>
  <c r="AX563" i="1"/>
  <c r="AX533" i="1"/>
  <c r="AX552" i="1"/>
  <c r="AX564" i="1"/>
  <c r="AX565" i="1"/>
  <c r="AX566" i="1"/>
  <c r="AX568" i="1"/>
  <c r="AX567" i="1"/>
  <c r="AX569" i="1"/>
  <c r="AW576" i="1"/>
  <c r="AL602" i="1"/>
  <c r="AD594" i="1"/>
  <c r="AE594" i="1"/>
  <c r="AF594" i="1"/>
  <c r="AG594" i="1"/>
  <c r="AI594" i="1"/>
  <c r="AK594" i="1"/>
  <c r="H7" i="22"/>
  <c r="F16" i="28"/>
  <c r="E23" i="9"/>
  <c r="AD576" i="1" l="1"/>
  <c r="AE576" i="1"/>
  <c r="AF576" i="1"/>
  <c r="AG576" i="1"/>
  <c r="AI576" i="1"/>
  <c r="AK576" i="1"/>
  <c r="AB579" i="1"/>
  <c r="AD579" i="1"/>
  <c r="AE579" i="1"/>
  <c r="AF579" i="1"/>
  <c r="AG579" i="1"/>
  <c r="AI579" i="1"/>
  <c r="AK579" i="1"/>
  <c r="I5" i="16"/>
  <c r="I8" i="16"/>
  <c r="I7" i="16"/>
  <c r="I9" i="16"/>
  <c r="AL430" i="1"/>
  <c r="E15" i="9"/>
  <c r="F14" i="16"/>
  <c r="J9" i="16"/>
  <c r="J8" i="16"/>
  <c r="J7" i="16"/>
  <c r="G17" i="9" l="1"/>
  <c r="AX430" i="1"/>
  <c r="AL431" i="1"/>
  <c r="AL427" i="1"/>
  <c r="AX427" i="1" s="1"/>
  <c r="F21" i="9"/>
  <c r="AX431" i="1" l="1"/>
  <c r="G21" i="9"/>
  <c r="AL325" i="1"/>
  <c r="AL604" i="1" s="1"/>
  <c r="AQ325" i="1"/>
  <c r="AX325" i="1" l="1"/>
  <c r="AL3" i="1"/>
  <c r="AX3" i="1" s="1"/>
  <c r="AL4" i="1"/>
  <c r="AX4" i="1" s="1"/>
  <c r="AL5" i="1"/>
  <c r="AX5" i="1" s="1"/>
  <c r="AL6" i="1"/>
  <c r="AX6" i="1" s="1"/>
  <c r="AL7" i="1"/>
  <c r="AX7" i="1" s="1"/>
  <c r="AL8" i="1"/>
  <c r="AX8" i="1" s="1"/>
  <c r="AL9" i="1"/>
  <c r="AX9" i="1" s="1"/>
  <c r="AL10" i="1"/>
  <c r="AX10" i="1" s="1"/>
  <c r="AL11" i="1"/>
  <c r="AX11" i="1" s="1"/>
  <c r="AL12" i="1"/>
  <c r="AX12" i="1" s="1"/>
  <c r="AL13" i="1"/>
  <c r="AX13" i="1" s="1"/>
  <c r="AL14" i="1"/>
  <c r="AX14" i="1" s="1"/>
  <c r="AL15" i="1"/>
  <c r="AX15" i="1" s="1"/>
  <c r="AL16" i="1"/>
  <c r="AX16" i="1" s="1"/>
  <c r="AL17" i="1"/>
  <c r="AX17" i="1" s="1"/>
  <c r="AL18" i="1"/>
  <c r="AX18" i="1" s="1"/>
  <c r="AL19" i="1"/>
  <c r="AX19" i="1" s="1"/>
  <c r="AL20" i="1"/>
  <c r="AX20" i="1" s="1"/>
  <c r="AL21" i="1"/>
  <c r="AX21" i="1" s="1"/>
  <c r="AL22" i="1"/>
  <c r="AX22" i="1" s="1"/>
  <c r="AL23" i="1"/>
  <c r="AX23" i="1" s="1"/>
  <c r="AL24" i="1"/>
  <c r="AX24" i="1" s="1"/>
  <c r="AL25" i="1"/>
  <c r="AL26" i="1"/>
  <c r="AX26" i="1" s="1"/>
  <c r="AL27" i="1"/>
  <c r="AX27" i="1" s="1"/>
  <c r="AL28" i="1"/>
  <c r="AX28" i="1" s="1"/>
  <c r="AL29" i="1"/>
  <c r="AX29" i="1" s="1"/>
  <c r="AL30" i="1"/>
  <c r="AX30" i="1" s="1"/>
  <c r="AL31" i="1"/>
  <c r="AX31" i="1" s="1"/>
  <c r="AL32" i="1"/>
  <c r="AX32" i="1" s="1"/>
  <c r="AL33" i="1"/>
  <c r="AX33" i="1" s="1"/>
  <c r="AL34" i="1"/>
  <c r="AX34" i="1" s="1"/>
  <c r="AL35" i="1"/>
  <c r="AX35" i="1" s="1"/>
  <c r="AL36" i="1"/>
  <c r="AX36" i="1" s="1"/>
  <c r="AL37" i="1"/>
  <c r="AX37" i="1" s="1"/>
  <c r="AL38" i="1"/>
  <c r="AX38" i="1" s="1"/>
  <c r="AL39" i="1"/>
  <c r="AX39" i="1" s="1"/>
  <c r="AL40" i="1"/>
  <c r="AX40" i="1" s="1"/>
  <c r="AL41" i="1"/>
  <c r="AX41" i="1" s="1"/>
  <c r="AL42" i="1"/>
  <c r="AX42" i="1" s="1"/>
  <c r="AL43" i="1"/>
  <c r="AX43" i="1" s="1"/>
  <c r="AL44" i="1"/>
  <c r="AX44" i="1" s="1"/>
  <c r="AL45" i="1"/>
  <c r="AX45" i="1" s="1"/>
  <c r="AL46" i="1"/>
  <c r="AX46" i="1" s="1"/>
  <c r="AL47" i="1"/>
  <c r="AX47" i="1" s="1"/>
  <c r="AL48" i="1"/>
  <c r="AX48" i="1" s="1"/>
  <c r="AL49" i="1"/>
  <c r="AX49" i="1" s="1"/>
  <c r="AL50" i="1"/>
  <c r="AX50" i="1" s="1"/>
  <c r="AL51" i="1"/>
  <c r="AX51" i="1" s="1"/>
  <c r="AL52" i="1"/>
  <c r="AX52" i="1" s="1"/>
  <c r="AL53" i="1"/>
  <c r="AX53" i="1" s="1"/>
  <c r="AL54" i="1"/>
  <c r="AX54" i="1" s="1"/>
  <c r="AL55" i="1"/>
  <c r="AX55" i="1" s="1"/>
  <c r="AL56" i="1"/>
  <c r="AX56" i="1" s="1"/>
  <c r="AL57" i="1"/>
  <c r="AX57" i="1" s="1"/>
  <c r="AL58" i="1"/>
  <c r="AX58" i="1" s="1"/>
  <c r="AL59" i="1"/>
  <c r="AX59" i="1" s="1"/>
  <c r="AL60" i="1"/>
  <c r="AX60" i="1" s="1"/>
  <c r="AL61" i="1"/>
  <c r="AX61" i="1" s="1"/>
  <c r="AL2" i="1"/>
  <c r="AL607" i="1" l="1"/>
  <c r="AX2" i="1"/>
  <c r="AL579" i="1"/>
  <c r="AL585" i="1" s="1"/>
  <c r="AX25" i="1"/>
  <c r="AL594" i="1"/>
  <c r="AL576" i="1"/>
  <c r="E9" i="8"/>
  <c r="F9" i="8" s="1"/>
  <c r="E11" i="8"/>
  <c r="AX604" i="1" l="1"/>
  <c r="AH86" i="1"/>
  <c r="AJ86" i="1"/>
  <c r="AO86" i="1"/>
  <c r="AQ86" i="1"/>
  <c r="AH87" i="1"/>
  <c r="AJ87" i="1"/>
  <c r="AO87" i="1"/>
  <c r="AQ87" i="1"/>
  <c r="AH88" i="1"/>
  <c r="AJ88" i="1"/>
  <c r="AO88" i="1"/>
  <c r="AQ88" i="1"/>
  <c r="AH89" i="1"/>
  <c r="AJ89" i="1"/>
  <c r="AO89" i="1"/>
  <c r="AQ89" i="1"/>
  <c r="AH90" i="1"/>
  <c r="AJ90" i="1"/>
  <c r="AO90" i="1"/>
  <c r="AQ90" i="1"/>
  <c r="AH91" i="1"/>
  <c r="AJ91" i="1"/>
  <c r="AO91" i="1"/>
  <c r="AQ91" i="1"/>
  <c r="AH92" i="1"/>
  <c r="AJ92" i="1"/>
  <c r="AO92" i="1"/>
  <c r="AQ92" i="1"/>
  <c r="AH93" i="1"/>
  <c r="AJ93" i="1"/>
  <c r="AO93" i="1"/>
  <c r="AQ93" i="1"/>
  <c r="AH94" i="1"/>
  <c r="AJ94" i="1"/>
  <c r="AO94" i="1"/>
  <c r="AQ94" i="1"/>
  <c r="AH95" i="1"/>
  <c r="AJ95" i="1"/>
  <c r="AO95" i="1"/>
  <c r="AQ95" i="1"/>
  <c r="AO300" i="1"/>
  <c r="AQ300" i="1"/>
  <c r="AH96" i="1"/>
  <c r="AJ96" i="1"/>
  <c r="AO96" i="1"/>
  <c r="AQ96" i="1"/>
  <c r="AH98" i="1"/>
  <c r="AJ98" i="1"/>
  <c r="AO98" i="1"/>
  <c r="AQ98" i="1"/>
  <c r="AH97" i="1"/>
  <c r="AJ97" i="1"/>
  <c r="AO97" i="1"/>
  <c r="AQ97" i="1"/>
  <c r="AH99" i="1"/>
  <c r="AJ99" i="1"/>
  <c r="AO99" i="1"/>
  <c r="AQ99" i="1"/>
  <c r="AH100" i="1"/>
  <c r="AJ100" i="1"/>
  <c r="AO100" i="1"/>
  <c r="AQ100" i="1"/>
  <c r="AH101" i="1"/>
  <c r="AJ101" i="1"/>
  <c r="AO101" i="1"/>
  <c r="AQ101" i="1"/>
  <c r="AH103" i="1"/>
  <c r="AJ103" i="1"/>
  <c r="AO103" i="1"/>
  <c r="AQ103" i="1"/>
  <c r="AH104" i="1"/>
  <c r="AJ104" i="1"/>
  <c r="AO104" i="1"/>
  <c r="AQ104" i="1"/>
  <c r="AH106" i="1"/>
  <c r="AJ106" i="1"/>
  <c r="AO106" i="1"/>
  <c r="AQ106" i="1"/>
  <c r="AH107" i="1"/>
  <c r="AJ107" i="1"/>
  <c r="AO107" i="1"/>
  <c r="AQ107" i="1"/>
  <c r="AH105" i="1"/>
  <c r="AJ105" i="1"/>
  <c r="AO105" i="1"/>
  <c r="AQ105" i="1"/>
  <c r="AH109" i="1"/>
  <c r="AJ109" i="1"/>
  <c r="AO109" i="1"/>
  <c r="AQ109" i="1"/>
  <c r="AH110" i="1"/>
  <c r="AJ110" i="1"/>
  <c r="AO110" i="1"/>
  <c r="AQ110" i="1"/>
  <c r="AH111" i="1"/>
  <c r="AJ111" i="1"/>
  <c r="AO111" i="1"/>
  <c r="AQ111" i="1"/>
  <c r="AH112" i="1"/>
  <c r="AJ112" i="1"/>
  <c r="AO112" i="1"/>
  <c r="AQ112" i="1"/>
  <c r="AH108" i="1"/>
  <c r="AJ108" i="1"/>
  <c r="AO108" i="1"/>
  <c r="AQ108" i="1"/>
  <c r="AH442" i="1"/>
  <c r="AJ442" i="1"/>
  <c r="AO442" i="1"/>
  <c r="AQ442" i="1"/>
  <c r="AH114" i="1"/>
  <c r="AJ114" i="1"/>
  <c r="AO114" i="1"/>
  <c r="AQ114" i="1"/>
  <c r="AH115" i="1"/>
  <c r="AJ115" i="1"/>
  <c r="AO115" i="1"/>
  <c r="AQ115" i="1"/>
  <c r="AH116" i="1"/>
  <c r="AJ116" i="1"/>
  <c r="AO116" i="1"/>
  <c r="AQ116" i="1"/>
  <c r="AC463" i="1"/>
  <c r="AB463" i="1"/>
  <c r="AO153" i="1"/>
  <c r="AO157" i="1"/>
  <c r="AO180" i="1"/>
  <c r="AO202" i="1"/>
  <c r="AO227" i="1"/>
  <c r="AO343" i="1"/>
  <c r="AO359" i="1"/>
  <c r="AO373" i="1"/>
  <c r="AO485" i="1"/>
  <c r="AO489" i="1"/>
  <c r="AO492" i="1"/>
  <c r="AO497" i="1"/>
  <c r="AO501" i="1"/>
  <c r="AO522" i="1"/>
  <c r="AO301" i="1"/>
  <c r="AO444" i="1"/>
  <c r="AO445" i="1"/>
  <c r="AO63" i="1"/>
  <c r="AO69" i="1"/>
  <c r="AO79" i="1"/>
  <c r="AO146" i="1"/>
  <c r="AO194" i="1"/>
  <c r="AO214" i="1"/>
  <c r="AO302" i="1"/>
  <c r="AO455" i="1"/>
  <c r="AO506" i="1"/>
  <c r="AO519" i="1"/>
  <c r="AO446" i="1"/>
  <c r="AO120" i="1"/>
  <c r="AO129" i="1"/>
  <c r="AO136" i="1"/>
  <c r="AO147" i="1"/>
  <c r="AO162" i="1"/>
  <c r="AO163" i="1"/>
  <c r="AO182" i="1"/>
  <c r="AO205" i="1"/>
  <c r="AO229" i="1"/>
  <c r="AO234" i="1"/>
  <c r="AO263" i="1"/>
  <c r="AO270" i="1"/>
  <c r="AO275" i="1"/>
  <c r="AO298" i="1"/>
  <c r="AO338" i="1"/>
  <c r="AO341" i="1"/>
  <c r="AO417" i="1"/>
  <c r="AO498" i="1"/>
  <c r="AO71" i="1"/>
  <c r="AO121" i="1"/>
  <c r="AO130" i="1"/>
  <c r="AO174" i="1"/>
  <c r="AO570" i="1"/>
  <c r="AO222" i="1"/>
  <c r="AO327" i="1"/>
  <c r="AO339" i="1"/>
  <c r="AO374" i="1"/>
  <c r="AO154" i="1"/>
  <c r="AO158" i="1"/>
  <c r="AO183" i="1"/>
  <c r="AO206" i="1"/>
  <c r="AO507" i="1"/>
  <c r="AO520" i="1"/>
  <c r="AO168" i="1"/>
  <c r="AO72" i="1"/>
  <c r="AO122" i="1"/>
  <c r="AO131" i="1"/>
  <c r="AO137" i="1"/>
  <c r="AO184" i="1"/>
  <c r="AO207" i="1"/>
  <c r="AO219" i="1"/>
  <c r="AO232" i="1"/>
  <c r="AO237" i="1"/>
  <c r="AO239" i="1"/>
  <c r="AO240" i="1"/>
  <c r="AO243" i="1"/>
  <c r="AO244" i="1"/>
  <c r="AO254" i="1"/>
  <c r="AO322" i="1"/>
  <c r="AO328" i="1"/>
  <c r="AO332" i="1"/>
  <c r="AO353" i="1"/>
  <c r="AO364" i="1"/>
  <c r="AO479" i="1"/>
  <c r="AO482" i="1"/>
  <c r="AO486" i="1"/>
  <c r="AO488" i="1"/>
  <c r="AO529" i="1"/>
  <c r="AO513" i="1"/>
  <c r="AO256" i="1"/>
  <c r="AO277" i="1"/>
  <c r="AO287" i="1"/>
  <c r="AO303" i="1"/>
  <c r="AO505" i="1"/>
  <c r="AO524" i="1"/>
  <c r="AO531" i="1"/>
  <c r="AO534" i="1"/>
  <c r="AO80" i="1"/>
  <c r="AO185" i="1"/>
  <c r="AO344" i="1"/>
  <c r="AO81" i="1"/>
  <c r="AO123" i="1"/>
  <c r="AO134" i="1"/>
  <c r="AO138" i="1"/>
  <c r="AO149" i="1"/>
  <c r="AO155" i="1"/>
  <c r="AO159" i="1"/>
  <c r="AO164" i="1"/>
  <c r="AO175" i="1"/>
  <c r="AO186" i="1"/>
  <c r="AO208" i="1"/>
  <c r="AO304" i="1"/>
  <c r="AO333" i="1"/>
  <c r="AO336" i="1"/>
  <c r="AO345" i="1"/>
  <c r="AO490" i="1"/>
  <c r="AO493" i="1"/>
  <c r="AO500" i="1"/>
  <c r="AO503" i="1"/>
  <c r="AO510" i="1"/>
  <c r="AO521" i="1"/>
  <c r="AO427" i="1"/>
  <c r="AO375" i="1"/>
  <c r="AO460" i="1"/>
  <c r="AO447" i="1"/>
  <c r="AO286" i="1"/>
  <c r="AO443" i="1"/>
  <c r="AO448" i="1"/>
  <c r="AO441" i="1"/>
  <c r="AO456" i="1"/>
  <c r="AO84" i="1"/>
  <c r="AO150" i="1"/>
  <c r="AO167" i="1"/>
  <c r="AO305" i="1"/>
  <c r="AO376" i="1"/>
  <c r="AO428" i="1"/>
  <c r="AO449" i="1"/>
  <c r="AO514" i="1"/>
  <c r="AO525" i="1"/>
  <c r="AO245" i="1"/>
  <c r="AO282" i="1"/>
  <c r="AO360" i="1"/>
  <c r="AO418" i="1"/>
  <c r="AO139" i="1"/>
  <c r="AO176" i="1"/>
  <c r="AO196" i="1"/>
  <c r="AO198" i="1"/>
  <c r="AO223" i="1"/>
  <c r="AO228" i="1"/>
  <c r="AO241" i="1"/>
  <c r="AO288" i="1"/>
  <c r="AO285" i="1"/>
  <c r="AO306" i="1"/>
  <c r="AO334" i="1"/>
  <c r="AO354" i="1"/>
  <c r="AO365" i="1"/>
  <c r="AO397" i="1"/>
  <c r="AO425" i="1"/>
  <c r="AO169" i="1"/>
  <c r="AO140" i="1"/>
  <c r="AO187" i="1"/>
  <c r="AO271" i="1"/>
  <c r="AO329" i="1"/>
  <c r="AO461" i="1"/>
  <c r="AO462" i="1"/>
  <c r="AO64" i="1"/>
  <c r="AO73" i="1"/>
  <c r="AO156" i="1"/>
  <c r="AO188" i="1"/>
  <c r="AO209" i="1"/>
  <c r="AO215" i="1"/>
  <c r="AO218" i="1"/>
  <c r="AO220" i="1"/>
  <c r="AO224" i="1"/>
  <c r="AO246" i="1"/>
  <c r="AO249" i="1"/>
  <c r="AO250" i="1"/>
  <c r="AO251" i="1"/>
  <c r="AO265" i="1"/>
  <c r="AO266" i="1"/>
  <c r="AO272" i="1"/>
  <c r="AO278" i="1"/>
  <c r="AO289" i="1"/>
  <c r="AO314" i="1"/>
  <c r="AO318" i="1"/>
  <c r="AO319" i="1"/>
  <c r="AO324" i="1"/>
  <c r="AO330" i="1"/>
  <c r="AO355" i="1"/>
  <c r="AO361" i="1"/>
  <c r="AO371" i="1"/>
  <c r="AO377" i="1"/>
  <c r="AO424" i="1"/>
  <c r="AO471" i="1"/>
  <c r="AO480" i="1"/>
  <c r="AO564" i="1"/>
  <c r="AO565" i="1"/>
  <c r="AO312" i="1"/>
  <c r="AO419" i="1"/>
  <c r="AO429" i="1"/>
  <c r="AO434" i="1"/>
  <c r="AO526" i="1"/>
  <c r="AO422" i="1"/>
  <c r="AO423" i="1"/>
  <c r="AO65" i="1"/>
  <c r="AO70" i="1"/>
  <c r="AO82" i="1"/>
  <c r="AO141" i="1"/>
  <c r="AO195" i="1"/>
  <c r="AO210" i="1"/>
  <c r="AO216" i="1"/>
  <c r="AO297" i="1"/>
  <c r="AO307" i="1"/>
  <c r="AO378" i="1"/>
  <c r="AO483" i="1"/>
  <c r="AO508" i="1"/>
  <c r="AO515" i="1"/>
  <c r="AO85" i="1"/>
  <c r="AO132" i="1"/>
  <c r="AO142" i="1"/>
  <c r="AO170" i="1"/>
  <c r="AO189" i="1"/>
  <c r="AO257" i="1"/>
  <c r="AO308" i="1"/>
  <c r="AO379" i="1"/>
  <c r="AO450" i="1"/>
  <c r="AO451" i="1"/>
  <c r="AO452" i="1"/>
  <c r="AO463" i="1"/>
  <c r="AO464" i="1"/>
  <c r="AO465" i="1"/>
  <c r="AO466" i="1"/>
  <c r="AO467" i="1"/>
  <c r="AO267" i="1"/>
  <c r="AO474" i="1"/>
  <c r="AO380" i="1"/>
  <c r="AO268" i="1"/>
  <c r="AO346" i="1"/>
  <c r="AO381" i="1"/>
  <c r="AO382" i="1"/>
  <c r="AO383" i="1"/>
  <c r="AO177" i="1"/>
  <c r="AO290" i="1"/>
  <c r="AO356" i="1"/>
  <c r="AO366" i="1"/>
  <c r="AO247" i="1"/>
  <c r="AO309" i="1"/>
  <c r="AO347" i="1"/>
  <c r="AO348" i="1"/>
  <c r="AO350" i="1"/>
  <c r="AO351" i="1"/>
  <c r="AO66" i="1"/>
  <c r="AO74" i="1"/>
  <c r="AO76" i="1"/>
  <c r="AO83" i="1"/>
  <c r="AO117" i="1"/>
  <c r="AO124" i="1"/>
  <c r="AO133" i="1"/>
  <c r="AO143" i="1"/>
  <c r="AO151" i="1"/>
  <c r="AO165" i="1"/>
  <c r="AO171" i="1"/>
  <c r="AO178" i="1"/>
  <c r="AO190" i="1"/>
  <c r="AO211" i="1"/>
  <c r="AO217" i="1"/>
  <c r="AO221" i="1"/>
  <c r="AO225" i="1"/>
  <c r="AO230" i="1"/>
  <c r="AO233" i="1"/>
  <c r="AO235" i="1"/>
  <c r="AO238" i="1"/>
  <c r="AO242" i="1"/>
  <c r="AO248" i="1"/>
  <c r="AO252" i="1"/>
  <c r="AO255" i="1"/>
  <c r="AO258" i="1"/>
  <c r="AO269" i="1"/>
  <c r="AO274" i="1"/>
  <c r="AO276" i="1"/>
  <c r="AO279" i="1"/>
  <c r="AO283" i="1"/>
  <c r="AO295" i="1"/>
  <c r="AO315" i="1"/>
  <c r="AO320" i="1"/>
  <c r="AO321" i="1"/>
  <c r="AO323" i="1"/>
  <c r="AO326" i="1"/>
  <c r="AO331" i="1"/>
  <c r="AO335" i="1"/>
  <c r="AO340" i="1"/>
  <c r="AO349" i="1"/>
  <c r="AO384" i="1"/>
  <c r="AO399" i="1"/>
  <c r="AO414" i="1"/>
  <c r="AO420" i="1"/>
  <c r="AO426" i="1"/>
  <c r="AO472" i="1"/>
  <c r="AO475" i="1"/>
  <c r="AO484" i="1"/>
  <c r="AO487" i="1"/>
  <c r="AO494" i="1"/>
  <c r="AO504" i="1"/>
  <c r="AO532" i="1"/>
  <c r="AO2" i="1"/>
  <c r="AO5" i="1"/>
  <c r="AO7" i="1"/>
  <c r="AO8" i="1"/>
  <c r="AO12" i="1"/>
  <c r="AO14" i="1"/>
  <c r="AO15" i="1"/>
  <c r="AO19" i="1"/>
  <c r="AO20" i="1"/>
  <c r="AO24" i="1"/>
  <c r="AO27" i="1"/>
  <c r="AO30" i="1"/>
  <c r="AO31" i="1"/>
  <c r="AO35" i="1"/>
  <c r="AO36" i="1"/>
  <c r="AO42" i="1"/>
  <c r="AO43" i="1"/>
  <c r="AO47" i="1"/>
  <c r="AO48" i="1"/>
  <c r="AO54" i="1"/>
  <c r="AO56" i="1"/>
  <c r="AO58" i="1"/>
  <c r="AO316" i="1"/>
  <c r="AO77" i="1"/>
  <c r="AO128" i="1"/>
  <c r="AO135" i="1"/>
  <c r="AO179" i="1"/>
  <c r="AO200" i="1"/>
  <c r="AO231" i="1"/>
  <c r="AO262" i="1"/>
  <c r="AO296" i="1"/>
  <c r="AO496" i="1"/>
  <c r="AO502" i="1"/>
  <c r="AO512" i="1"/>
  <c r="AO181" i="1"/>
  <c r="AO201" i="1"/>
  <c r="AO337" i="1"/>
  <c r="AO280" i="1"/>
  <c r="AO310" i="1"/>
  <c r="AO317" i="1"/>
  <c r="AO357" i="1"/>
  <c r="AO367" i="1"/>
  <c r="AO372" i="1"/>
  <c r="AO385" i="1"/>
  <c r="AO415" i="1"/>
  <c r="AO527" i="1"/>
  <c r="AO299" i="1"/>
  <c r="AO358" i="1"/>
  <c r="AO362" i="1"/>
  <c r="AO368" i="1"/>
  <c r="AO191" i="1"/>
  <c r="AO291" i="1"/>
  <c r="AO535" i="1"/>
  <c r="AO541" i="1"/>
  <c r="AO542" i="1"/>
  <c r="AO543" i="1"/>
  <c r="AO553" i="1"/>
  <c r="AO557" i="1"/>
  <c r="AO558" i="1"/>
  <c r="AO559" i="1"/>
  <c r="AO536" i="1"/>
  <c r="AO544" i="1"/>
  <c r="AO560" i="1"/>
  <c r="AO469" i="1"/>
  <c r="AO437" i="1"/>
  <c r="AO438" i="1"/>
  <c r="AO118" i="1"/>
  <c r="AO192" i="1"/>
  <c r="AO212" i="1"/>
  <c r="AO264" i="1"/>
  <c r="AO572" i="1"/>
  <c r="AO386" i="1"/>
  <c r="AO387" i="1"/>
  <c r="AO388" i="1"/>
  <c r="AO389" i="1"/>
  <c r="AO390" i="1"/>
  <c r="AO391" i="1"/>
  <c r="AO392" i="1"/>
  <c r="AO476" i="1"/>
  <c r="AO491" i="1"/>
  <c r="AO440" i="1"/>
  <c r="AO516" i="1"/>
  <c r="AO152" i="1"/>
  <c r="AO439" i="1"/>
  <c r="AO119" i="1"/>
  <c r="AO193" i="1"/>
  <c r="AO203" i="1"/>
  <c r="AO571" i="1"/>
  <c r="AO144" i="1"/>
  <c r="AO160" i="1"/>
  <c r="AO213" i="1"/>
  <c r="AO253" i="1"/>
  <c r="AO393" i="1"/>
  <c r="AO394" i="1"/>
  <c r="AO395" i="1"/>
  <c r="AO145" i="1"/>
  <c r="AO453" i="1"/>
  <c r="AO458" i="1"/>
  <c r="AO459" i="1"/>
  <c r="AO517" i="1"/>
  <c r="AO457" i="1"/>
  <c r="AO396" i="1"/>
  <c r="AO454" i="1"/>
  <c r="AO430" i="1"/>
  <c r="AO431" i="1"/>
  <c r="AO432" i="1"/>
  <c r="AO433" i="1"/>
  <c r="AO435" i="1"/>
  <c r="AO567" i="1"/>
  <c r="AO569" i="1"/>
  <c r="AO37" i="1"/>
  <c r="AO49" i="1"/>
  <c r="AO59" i="1"/>
  <c r="AO3" i="1"/>
  <c r="AO6" i="1"/>
  <c r="AO9" i="1"/>
  <c r="AO13" i="1"/>
  <c r="AO16" i="1"/>
  <c r="AO17" i="1"/>
  <c r="AO21" i="1"/>
  <c r="AO22" i="1"/>
  <c r="AO25" i="1"/>
  <c r="AO28" i="1"/>
  <c r="AO32" i="1"/>
  <c r="AO33" i="1"/>
  <c r="AO38" i="1"/>
  <c r="AO39" i="1"/>
  <c r="AO44" i="1"/>
  <c r="AO45" i="1"/>
  <c r="AO50" i="1"/>
  <c r="AO51" i="1"/>
  <c r="AO55" i="1"/>
  <c r="AO57" i="1"/>
  <c r="AO60" i="1"/>
  <c r="AO62" i="1"/>
  <c r="AO259" i="1"/>
  <c r="AO523" i="1"/>
  <c r="AO342" i="1"/>
  <c r="AO284" i="1"/>
  <c r="AO199" i="1"/>
  <c r="AO292" i="1"/>
  <c r="AO172" i="1"/>
  <c r="AO261" i="1"/>
  <c r="AO537" i="1"/>
  <c r="AO538" i="1"/>
  <c r="AO545" i="1"/>
  <c r="AO561" i="1"/>
  <c r="AO236" i="1"/>
  <c r="AO509" i="1"/>
  <c r="AO293" i="1"/>
  <c r="AO401" i="1"/>
  <c r="AO294" i="1"/>
  <c r="AO226" i="1"/>
  <c r="AO495" i="1"/>
  <c r="AO402" i="1"/>
  <c r="AO403" i="1"/>
  <c r="AO404" i="1"/>
  <c r="AO405" i="1"/>
  <c r="AO406" i="1"/>
  <c r="AO407" i="1"/>
  <c r="AO436" i="1"/>
  <c r="AO10" i="1"/>
  <c r="AO40" i="1"/>
  <c r="AO52" i="1"/>
  <c r="AO4" i="1"/>
  <c r="AO11" i="1"/>
  <c r="AO18" i="1"/>
  <c r="AO23" i="1"/>
  <c r="AO26" i="1"/>
  <c r="AO29" i="1"/>
  <c r="AO34" i="1"/>
  <c r="AO41" i="1"/>
  <c r="AO46" i="1"/>
  <c r="AO53" i="1"/>
  <c r="AO61" i="1"/>
  <c r="AO408" i="1"/>
  <c r="AO409" i="1"/>
  <c r="AO410" i="1"/>
  <c r="AO411" i="1"/>
  <c r="AO412" i="1"/>
  <c r="AO528" i="1"/>
  <c r="AO539" i="1"/>
  <c r="AO546" i="1"/>
  <c r="AO547" i="1"/>
  <c r="AO562" i="1"/>
  <c r="AO540" i="1"/>
  <c r="AO548" i="1"/>
  <c r="AO549" i="1"/>
  <c r="AO550" i="1"/>
  <c r="AO551" i="1"/>
  <c r="AO563" i="1"/>
  <c r="AO400" i="1"/>
  <c r="AJ153" i="1"/>
  <c r="AJ157" i="1"/>
  <c r="AJ180" i="1"/>
  <c r="AJ202" i="1"/>
  <c r="AJ227" i="1"/>
  <c r="AJ343" i="1"/>
  <c r="AJ359" i="1"/>
  <c r="AJ373" i="1"/>
  <c r="AJ485" i="1"/>
  <c r="AJ489" i="1"/>
  <c r="AJ492" i="1"/>
  <c r="AJ497" i="1"/>
  <c r="AJ501" i="1"/>
  <c r="AJ522" i="1"/>
  <c r="AJ301" i="1"/>
  <c r="AJ444" i="1"/>
  <c r="AJ445" i="1"/>
  <c r="AJ63" i="1"/>
  <c r="AJ69" i="1"/>
  <c r="AJ79" i="1"/>
  <c r="AJ146" i="1"/>
  <c r="AJ194" i="1"/>
  <c r="AJ214" i="1"/>
  <c r="AJ302" i="1"/>
  <c r="AJ455" i="1"/>
  <c r="AJ506" i="1"/>
  <c r="AJ519" i="1"/>
  <c r="AJ446" i="1"/>
  <c r="AJ120" i="1"/>
  <c r="AJ129" i="1"/>
  <c r="AJ136" i="1"/>
  <c r="AJ147" i="1"/>
  <c r="AJ162" i="1"/>
  <c r="AJ163" i="1"/>
  <c r="AJ182" i="1"/>
  <c r="AJ205" i="1"/>
  <c r="AJ229" i="1"/>
  <c r="AJ234" i="1"/>
  <c r="AJ263" i="1"/>
  <c r="AJ270" i="1"/>
  <c r="AJ275" i="1"/>
  <c r="AJ298" i="1"/>
  <c r="AJ338" i="1"/>
  <c r="AJ341" i="1"/>
  <c r="AJ417" i="1"/>
  <c r="AJ498" i="1"/>
  <c r="AJ71" i="1"/>
  <c r="AJ121" i="1"/>
  <c r="AJ130" i="1"/>
  <c r="AJ174" i="1"/>
  <c r="AJ570" i="1"/>
  <c r="AJ222" i="1"/>
  <c r="AJ327" i="1"/>
  <c r="AJ339" i="1"/>
  <c r="AJ374" i="1"/>
  <c r="AJ154" i="1"/>
  <c r="AJ158" i="1"/>
  <c r="AJ183" i="1"/>
  <c r="AJ206" i="1"/>
  <c r="AJ507" i="1"/>
  <c r="AJ520" i="1"/>
  <c r="AJ168" i="1"/>
  <c r="AJ72" i="1"/>
  <c r="AJ122" i="1"/>
  <c r="AJ131" i="1"/>
  <c r="AJ137" i="1"/>
  <c r="AJ184" i="1"/>
  <c r="AJ207" i="1"/>
  <c r="AJ219" i="1"/>
  <c r="AJ232" i="1"/>
  <c r="AJ237" i="1"/>
  <c r="AJ239" i="1"/>
  <c r="AJ240" i="1"/>
  <c r="AJ243" i="1"/>
  <c r="AJ244" i="1"/>
  <c r="AJ254" i="1"/>
  <c r="AJ322" i="1"/>
  <c r="AJ328" i="1"/>
  <c r="AJ332" i="1"/>
  <c r="AJ353" i="1"/>
  <c r="AJ364" i="1"/>
  <c r="AJ479" i="1"/>
  <c r="AJ482" i="1"/>
  <c r="AJ486" i="1"/>
  <c r="AJ488" i="1"/>
  <c r="AJ529" i="1"/>
  <c r="AJ513" i="1"/>
  <c r="AJ256" i="1"/>
  <c r="AJ277" i="1"/>
  <c r="AJ287" i="1"/>
  <c r="AJ303" i="1"/>
  <c r="AJ505" i="1"/>
  <c r="AJ524" i="1"/>
  <c r="AJ531" i="1"/>
  <c r="AJ534" i="1"/>
  <c r="AJ80" i="1"/>
  <c r="AJ185" i="1"/>
  <c r="AJ344" i="1"/>
  <c r="AJ81" i="1"/>
  <c r="AJ123" i="1"/>
  <c r="AJ134" i="1"/>
  <c r="AJ138" i="1"/>
  <c r="AJ149" i="1"/>
  <c r="AJ155" i="1"/>
  <c r="AJ159" i="1"/>
  <c r="AJ164" i="1"/>
  <c r="AJ175" i="1"/>
  <c r="AJ186" i="1"/>
  <c r="AJ208" i="1"/>
  <c r="AJ304" i="1"/>
  <c r="AJ333" i="1"/>
  <c r="AJ336" i="1"/>
  <c r="AJ345" i="1"/>
  <c r="AJ490" i="1"/>
  <c r="AJ493" i="1"/>
  <c r="AJ500" i="1"/>
  <c r="AJ503" i="1"/>
  <c r="AJ510" i="1"/>
  <c r="AJ521" i="1"/>
  <c r="AJ427" i="1"/>
  <c r="AJ375" i="1"/>
  <c r="AJ460" i="1"/>
  <c r="AJ447" i="1"/>
  <c r="AJ286" i="1"/>
  <c r="AJ443" i="1"/>
  <c r="AJ448" i="1"/>
  <c r="AJ441" i="1"/>
  <c r="AJ456" i="1"/>
  <c r="AJ84" i="1"/>
  <c r="AJ150" i="1"/>
  <c r="AJ167" i="1"/>
  <c r="AJ305" i="1"/>
  <c r="AJ376" i="1"/>
  <c r="AJ428" i="1"/>
  <c r="AJ449" i="1"/>
  <c r="AJ514" i="1"/>
  <c r="AJ525" i="1"/>
  <c r="AJ245" i="1"/>
  <c r="AJ282" i="1"/>
  <c r="AJ360" i="1"/>
  <c r="AJ418" i="1"/>
  <c r="AJ139" i="1"/>
  <c r="AJ176" i="1"/>
  <c r="AJ196" i="1"/>
  <c r="AJ198" i="1"/>
  <c r="AJ223" i="1"/>
  <c r="AJ228" i="1"/>
  <c r="AJ241" i="1"/>
  <c r="AJ288" i="1"/>
  <c r="AJ285" i="1"/>
  <c r="AJ306" i="1"/>
  <c r="AJ334" i="1"/>
  <c r="AJ354" i="1"/>
  <c r="AJ365" i="1"/>
  <c r="AJ397" i="1"/>
  <c r="AJ425" i="1"/>
  <c r="AJ169" i="1"/>
  <c r="AJ140" i="1"/>
  <c r="AJ187" i="1"/>
  <c r="AJ271" i="1"/>
  <c r="AJ329" i="1"/>
  <c r="AJ461" i="1"/>
  <c r="AJ462" i="1"/>
  <c r="AJ64" i="1"/>
  <c r="AJ73" i="1"/>
  <c r="AJ156" i="1"/>
  <c r="AJ188" i="1"/>
  <c r="AJ209" i="1"/>
  <c r="AJ215" i="1"/>
  <c r="AJ218" i="1"/>
  <c r="AJ220" i="1"/>
  <c r="AJ224" i="1"/>
  <c r="AJ246" i="1"/>
  <c r="AJ249" i="1"/>
  <c r="AJ250" i="1"/>
  <c r="AJ251" i="1"/>
  <c r="AJ265" i="1"/>
  <c r="AJ266" i="1"/>
  <c r="AJ272" i="1"/>
  <c r="AJ278" i="1"/>
  <c r="AJ289" i="1"/>
  <c r="AJ314" i="1"/>
  <c r="AJ318" i="1"/>
  <c r="AJ319" i="1"/>
  <c r="AJ324" i="1"/>
  <c r="AJ330" i="1"/>
  <c r="AJ355" i="1"/>
  <c r="AJ361" i="1"/>
  <c r="AJ371" i="1"/>
  <c r="AJ377" i="1"/>
  <c r="AJ424" i="1"/>
  <c r="AJ471" i="1"/>
  <c r="AJ480" i="1"/>
  <c r="AJ564" i="1"/>
  <c r="AJ565" i="1"/>
  <c r="AJ312" i="1"/>
  <c r="AJ419" i="1"/>
  <c r="AJ429" i="1"/>
  <c r="AJ434" i="1"/>
  <c r="AJ526" i="1"/>
  <c r="AJ422" i="1"/>
  <c r="AJ423" i="1"/>
  <c r="AJ65" i="1"/>
  <c r="AJ70" i="1"/>
  <c r="AJ82" i="1"/>
  <c r="AJ141" i="1"/>
  <c r="AJ195" i="1"/>
  <c r="AJ210" i="1"/>
  <c r="AJ216" i="1"/>
  <c r="AJ297" i="1"/>
  <c r="AJ307" i="1"/>
  <c r="AJ378" i="1"/>
  <c r="AJ483" i="1"/>
  <c r="AJ508" i="1"/>
  <c r="AJ515" i="1"/>
  <c r="AJ85" i="1"/>
  <c r="AJ132" i="1"/>
  <c r="AJ142" i="1"/>
  <c r="AJ170" i="1"/>
  <c r="AJ189" i="1"/>
  <c r="AJ257" i="1"/>
  <c r="AJ308" i="1"/>
  <c r="AJ379" i="1"/>
  <c r="AJ450" i="1"/>
  <c r="AJ451" i="1"/>
  <c r="AJ452" i="1"/>
  <c r="AJ463" i="1"/>
  <c r="AJ464" i="1"/>
  <c r="AJ465" i="1"/>
  <c r="AJ466" i="1"/>
  <c r="AJ467" i="1"/>
  <c r="AJ267" i="1"/>
  <c r="AJ474" i="1"/>
  <c r="AJ380" i="1"/>
  <c r="AJ268" i="1"/>
  <c r="AJ346" i="1"/>
  <c r="AJ381" i="1"/>
  <c r="AJ382" i="1"/>
  <c r="AJ383" i="1"/>
  <c r="AJ177" i="1"/>
  <c r="AJ290" i="1"/>
  <c r="AJ356" i="1"/>
  <c r="AJ366" i="1"/>
  <c r="AJ247" i="1"/>
  <c r="AJ309" i="1"/>
  <c r="AJ347" i="1"/>
  <c r="AJ348" i="1"/>
  <c r="AJ350" i="1"/>
  <c r="AJ351" i="1"/>
  <c r="AJ66" i="1"/>
  <c r="AJ74" i="1"/>
  <c r="AJ76" i="1"/>
  <c r="AJ83" i="1"/>
  <c r="AJ117" i="1"/>
  <c r="AJ124" i="1"/>
  <c r="AJ133" i="1"/>
  <c r="AJ143" i="1"/>
  <c r="AJ151" i="1"/>
  <c r="AJ165" i="1"/>
  <c r="AJ171" i="1"/>
  <c r="AJ178" i="1"/>
  <c r="AJ190" i="1"/>
  <c r="AJ211" i="1"/>
  <c r="AJ217" i="1"/>
  <c r="AJ221" i="1"/>
  <c r="AJ225" i="1"/>
  <c r="AJ230" i="1"/>
  <c r="AJ233" i="1"/>
  <c r="AJ235" i="1"/>
  <c r="AJ238" i="1"/>
  <c r="AJ242" i="1"/>
  <c r="AJ248" i="1"/>
  <c r="AJ252" i="1"/>
  <c r="AJ255" i="1"/>
  <c r="AJ258" i="1"/>
  <c r="AJ269" i="1"/>
  <c r="AJ274" i="1"/>
  <c r="AJ276" i="1"/>
  <c r="AJ279" i="1"/>
  <c r="AJ283" i="1"/>
  <c r="AJ295" i="1"/>
  <c r="AJ315" i="1"/>
  <c r="AJ320" i="1"/>
  <c r="AJ321" i="1"/>
  <c r="AJ323" i="1"/>
  <c r="AJ326" i="1"/>
  <c r="AJ331" i="1"/>
  <c r="AJ335" i="1"/>
  <c r="AJ340" i="1"/>
  <c r="AJ349" i="1"/>
  <c r="AJ384" i="1"/>
  <c r="AJ399" i="1"/>
  <c r="AJ414" i="1"/>
  <c r="AJ420" i="1"/>
  <c r="AJ426" i="1"/>
  <c r="AJ472" i="1"/>
  <c r="AJ475" i="1"/>
  <c r="AJ484" i="1"/>
  <c r="AJ487" i="1"/>
  <c r="AJ494" i="1"/>
  <c r="AJ504" i="1"/>
  <c r="AJ532" i="1"/>
  <c r="AJ2" i="1"/>
  <c r="AJ5" i="1"/>
  <c r="AJ7" i="1"/>
  <c r="AJ8" i="1"/>
  <c r="AJ12" i="1"/>
  <c r="AJ14" i="1"/>
  <c r="AJ15" i="1"/>
  <c r="AJ19" i="1"/>
  <c r="AJ20" i="1"/>
  <c r="AJ24" i="1"/>
  <c r="AJ27" i="1"/>
  <c r="AJ30" i="1"/>
  <c r="AJ31" i="1"/>
  <c r="AJ35" i="1"/>
  <c r="AJ36" i="1"/>
  <c r="AJ42" i="1"/>
  <c r="AJ43" i="1"/>
  <c r="AJ47" i="1"/>
  <c r="AJ48" i="1"/>
  <c r="AJ54" i="1"/>
  <c r="AJ56" i="1"/>
  <c r="AJ58" i="1"/>
  <c r="AJ316" i="1"/>
  <c r="AJ77" i="1"/>
  <c r="AJ128" i="1"/>
  <c r="AJ135" i="1"/>
  <c r="AJ179" i="1"/>
  <c r="AJ200" i="1"/>
  <c r="AJ231" i="1"/>
  <c r="AJ262" i="1"/>
  <c r="AJ296" i="1"/>
  <c r="AJ496" i="1"/>
  <c r="AJ502" i="1"/>
  <c r="AJ512" i="1"/>
  <c r="AJ181" i="1"/>
  <c r="AJ201" i="1"/>
  <c r="AJ337" i="1"/>
  <c r="AJ280" i="1"/>
  <c r="AJ310" i="1"/>
  <c r="AJ317" i="1"/>
  <c r="AJ357" i="1"/>
  <c r="AJ367" i="1"/>
  <c r="AJ372" i="1"/>
  <c r="AJ385" i="1"/>
  <c r="AJ415" i="1"/>
  <c r="AJ527" i="1"/>
  <c r="AJ358" i="1"/>
  <c r="AJ362" i="1"/>
  <c r="AJ368" i="1"/>
  <c r="AJ191" i="1"/>
  <c r="AJ291" i="1"/>
  <c r="AJ535" i="1"/>
  <c r="AJ541" i="1"/>
  <c r="AJ542" i="1"/>
  <c r="AJ543" i="1"/>
  <c r="AJ553" i="1"/>
  <c r="AJ557" i="1"/>
  <c r="AJ558" i="1"/>
  <c r="AJ559" i="1"/>
  <c r="AJ536" i="1"/>
  <c r="AJ544" i="1"/>
  <c r="AJ560" i="1"/>
  <c r="AJ469" i="1"/>
  <c r="AJ437" i="1"/>
  <c r="AJ438" i="1"/>
  <c r="AJ118" i="1"/>
  <c r="AJ192" i="1"/>
  <c r="AJ212" i="1"/>
  <c r="AJ264" i="1"/>
  <c r="AJ572" i="1"/>
  <c r="AJ386" i="1"/>
  <c r="AJ387" i="1"/>
  <c r="AJ388" i="1"/>
  <c r="AJ389" i="1"/>
  <c r="AJ390" i="1"/>
  <c r="AJ391" i="1"/>
  <c r="AJ392" i="1"/>
  <c r="AJ476" i="1"/>
  <c r="AJ491" i="1"/>
  <c r="AJ440" i="1"/>
  <c r="AJ516" i="1"/>
  <c r="AJ152" i="1"/>
  <c r="AJ439" i="1"/>
  <c r="AJ119" i="1"/>
  <c r="AJ193" i="1"/>
  <c r="AJ203" i="1"/>
  <c r="AJ571" i="1"/>
  <c r="AJ144" i="1"/>
  <c r="AJ160" i="1"/>
  <c r="AJ213" i="1"/>
  <c r="AJ253" i="1"/>
  <c r="AJ393" i="1"/>
  <c r="AJ394" i="1"/>
  <c r="AJ395" i="1"/>
  <c r="AJ145" i="1"/>
  <c r="AJ453" i="1"/>
  <c r="AJ458" i="1"/>
  <c r="AJ459" i="1"/>
  <c r="AJ517" i="1"/>
  <c r="AJ457" i="1"/>
  <c r="AJ396" i="1"/>
  <c r="AJ454" i="1"/>
  <c r="AJ430" i="1"/>
  <c r="AJ431" i="1"/>
  <c r="AJ432" i="1"/>
  <c r="AJ433" i="1"/>
  <c r="AJ435" i="1"/>
  <c r="AJ567" i="1"/>
  <c r="AJ569" i="1"/>
  <c r="AJ37" i="1"/>
  <c r="AJ49" i="1"/>
  <c r="AJ59" i="1"/>
  <c r="AJ3" i="1"/>
  <c r="AJ6" i="1"/>
  <c r="AJ9" i="1"/>
  <c r="AJ13" i="1"/>
  <c r="AJ16" i="1"/>
  <c r="AJ17" i="1"/>
  <c r="AJ21" i="1"/>
  <c r="AJ22" i="1"/>
  <c r="AJ25" i="1"/>
  <c r="AJ28" i="1"/>
  <c r="AJ32" i="1"/>
  <c r="AJ33" i="1"/>
  <c r="AJ38" i="1"/>
  <c r="AJ39" i="1"/>
  <c r="AJ44" i="1"/>
  <c r="AJ45" i="1"/>
  <c r="AJ50" i="1"/>
  <c r="AJ51" i="1"/>
  <c r="AJ55" i="1"/>
  <c r="AJ57" i="1"/>
  <c r="AJ60" i="1"/>
  <c r="AJ62" i="1"/>
  <c r="AJ259" i="1"/>
  <c r="AJ523" i="1"/>
  <c r="AJ342" i="1"/>
  <c r="AJ284" i="1"/>
  <c r="AJ199" i="1"/>
  <c r="AJ292" i="1"/>
  <c r="AJ172" i="1"/>
  <c r="AJ261" i="1"/>
  <c r="AJ537" i="1"/>
  <c r="AJ538" i="1"/>
  <c r="AJ545" i="1"/>
  <c r="AJ561" i="1"/>
  <c r="AJ236" i="1"/>
  <c r="AJ509" i="1"/>
  <c r="AJ293" i="1"/>
  <c r="AJ401" i="1"/>
  <c r="AJ294" i="1"/>
  <c r="AJ226" i="1"/>
  <c r="AJ495" i="1"/>
  <c r="AJ402" i="1"/>
  <c r="AJ403" i="1"/>
  <c r="AJ404" i="1"/>
  <c r="AJ405" i="1"/>
  <c r="AJ406" i="1"/>
  <c r="AJ407" i="1"/>
  <c r="AJ436" i="1"/>
  <c r="AJ10" i="1"/>
  <c r="AJ40" i="1"/>
  <c r="AJ52" i="1"/>
  <c r="AJ4" i="1"/>
  <c r="AJ11" i="1"/>
  <c r="AJ18" i="1"/>
  <c r="AJ23" i="1"/>
  <c r="AJ26" i="1"/>
  <c r="AJ29" i="1"/>
  <c r="AJ34" i="1"/>
  <c r="AJ41" i="1"/>
  <c r="AJ46" i="1"/>
  <c r="AJ53" i="1"/>
  <c r="AJ61" i="1"/>
  <c r="AJ408" i="1"/>
  <c r="AJ409" i="1"/>
  <c r="AJ410" i="1"/>
  <c r="AJ411" i="1"/>
  <c r="AJ412" i="1"/>
  <c r="AJ528" i="1"/>
  <c r="AJ539" i="1"/>
  <c r="AJ546" i="1"/>
  <c r="AJ547" i="1"/>
  <c r="AJ562" i="1"/>
  <c r="AJ540" i="1"/>
  <c r="AJ548" i="1"/>
  <c r="AJ549" i="1"/>
  <c r="AJ550" i="1"/>
  <c r="AJ551" i="1"/>
  <c r="AJ563" i="1"/>
  <c r="AJ400" i="1"/>
  <c r="AH153" i="1"/>
  <c r="AH157" i="1"/>
  <c r="AH180" i="1"/>
  <c r="AH202" i="1"/>
  <c r="AH227" i="1"/>
  <c r="AH343" i="1"/>
  <c r="AH359" i="1"/>
  <c r="AH373" i="1"/>
  <c r="AH485" i="1"/>
  <c r="AH489" i="1"/>
  <c r="AH492" i="1"/>
  <c r="AH497" i="1"/>
  <c r="AH501" i="1"/>
  <c r="AH522" i="1"/>
  <c r="AH301" i="1"/>
  <c r="AH444" i="1"/>
  <c r="AH445" i="1"/>
  <c r="AH63" i="1"/>
  <c r="AH69" i="1"/>
  <c r="AH79" i="1"/>
  <c r="AH146" i="1"/>
  <c r="AH194" i="1"/>
  <c r="AH214" i="1"/>
  <c r="AH302" i="1"/>
  <c r="AH455" i="1"/>
  <c r="AH506" i="1"/>
  <c r="AH519" i="1"/>
  <c r="AH446" i="1"/>
  <c r="AH120" i="1"/>
  <c r="AH129" i="1"/>
  <c r="AH136" i="1"/>
  <c r="AH147" i="1"/>
  <c r="AH162" i="1"/>
  <c r="AH163" i="1"/>
  <c r="AH182" i="1"/>
  <c r="AH205" i="1"/>
  <c r="AH229" i="1"/>
  <c r="AH234" i="1"/>
  <c r="AH263" i="1"/>
  <c r="AH270" i="1"/>
  <c r="AH275" i="1"/>
  <c r="AH298" i="1"/>
  <c r="AH338" i="1"/>
  <c r="AH341" i="1"/>
  <c r="AH417" i="1"/>
  <c r="AH498" i="1"/>
  <c r="AH71" i="1"/>
  <c r="AH121" i="1"/>
  <c r="AH130" i="1"/>
  <c r="AH174" i="1"/>
  <c r="AH570" i="1"/>
  <c r="AH222" i="1"/>
  <c r="AH327" i="1"/>
  <c r="AH339" i="1"/>
  <c r="AH374" i="1"/>
  <c r="AH154" i="1"/>
  <c r="AH158" i="1"/>
  <c r="AH183" i="1"/>
  <c r="AH206" i="1"/>
  <c r="AH507" i="1"/>
  <c r="AH520" i="1"/>
  <c r="AH168" i="1"/>
  <c r="AH72" i="1"/>
  <c r="AH122" i="1"/>
  <c r="AH131" i="1"/>
  <c r="AH137" i="1"/>
  <c r="AH184" i="1"/>
  <c r="AH207" i="1"/>
  <c r="AH219" i="1"/>
  <c r="AH232" i="1"/>
  <c r="AH237" i="1"/>
  <c r="AH239" i="1"/>
  <c r="AH240" i="1"/>
  <c r="AH243" i="1"/>
  <c r="AH244" i="1"/>
  <c r="AH254" i="1"/>
  <c r="AH322" i="1"/>
  <c r="AH328" i="1"/>
  <c r="AH332" i="1"/>
  <c r="AH353" i="1"/>
  <c r="AH364" i="1"/>
  <c r="AH479" i="1"/>
  <c r="AH482" i="1"/>
  <c r="AH486" i="1"/>
  <c r="AH488" i="1"/>
  <c r="AH529" i="1"/>
  <c r="AH513" i="1"/>
  <c r="AH256" i="1"/>
  <c r="AH277" i="1"/>
  <c r="AH287" i="1"/>
  <c r="AH303" i="1"/>
  <c r="AH505" i="1"/>
  <c r="AH524" i="1"/>
  <c r="AH531" i="1"/>
  <c r="AH534" i="1"/>
  <c r="AH80" i="1"/>
  <c r="AH185" i="1"/>
  <c r="AH344" i="1"/>
  <c r="AH81" i="1"/>
  <c r="AH123" i="1"/>
  <c r="AH134" i="1"/>
  <c r="AH138" i="1"/>
  <c r="AH149" i="1"/>
  <c r="AH155" i="1"/>
  <c r="AH159" i="1"/>
  <c r="AH164" i="1"/>
  <c r="AH175" i="1"/>
  <c r="AH186" i="1"/>
  <c r="AH208" i="1"/>
  <c r="AH304" i="1"/>
  <c r="AH333" i="1"/>
  <c r="AH336" i="1"/>
  <c r="AH345" i="1"/>
  <c r="AH490" i="1"/>
  <c r="AH493" i="1"/>
  <c r="AH500" i="1"/>
  <c r="AH503" i="1"/>
  <c r="AH510" i="1"/>
  <c r="AH521" i="1"/>
  <c r="AH427" i="1"/>
  <c r="AH375" i="1"/>
  <c r="AH460" i="1"/>
  <c r="AH447" i="1"/>
  <c r="AH286" i="1"/>
  <c r="AH443" i="1"/>
  <c r="AH448" i="1"/>
  <c r="AH441" i="1"/>
  <c r="AH456" i="1"/>
  <c r="AH84" i="1"/>
  <c r="AH150" i="1"/>
  <c r="AH167" i="1"/>
  <c r="AH305" i="1"/>
  <c r="AH376" i="1"/>
  <c r="AH428" i="1"/>
  <c r="AH449" i="1"/>
  <c r="AH514" i="1"/>
  <c r="AH525" i="1"/>
  <c r="AH245" i="1"/>
  <c r="AH282" i="1"/>
  <c r="AH360" i="1"/>
  <c r="AH418" i="1"/>
  <c r="AH139" i="1"/>
  <c r="AH176" i="1"/>
  <c r="AH196" i="1"/>
  <c r="AH198" i="1"/>
  <c r="AH223" i="1"/>
  <c r="AH228" i="1"/>
  <c r="AH241" i="1"/>
  <c r="AH288" i="1"/>
  <c r="AH285" i="1"/>
  <c r="AH306" i="1"/>
  <c r="AH334" i="1"/>
  <c r="AH354" i="1"/>
  <c r="AH365" i="1"/>
  <c r="AH397" i="1"/>
  <c r="AH425" i="1"/>
  <c r="AH169" i="1"/>
  <c r="AH140" i="1"/>
  <c r="AH187" i="1"/>
  <c r="AH271" i="1"/>
  <c r="AH329" i="1"/>
  <c r="AH461" i="1"/>
  <c r="AH462" i="1"/>
  <c r="AH64" i="1"/>
  <c r="AH73" i="1"/>
  <c r="AH156" i="1"/>
  <c r="AH188" i="1"/>
  <c r="AH209" i="1"/>
  <c r="AH215" i="1"/>
  <c r="AH218" i="1"/>
  <c r="AH220" i="1"/>
  <c r="AH224" i="1"/>
  <c r="AH246" i="1"/>
  <c r="AH249" i="1"/>
  <c r="AH250" i="1"/>
  <c r="AH251" i="1"/>
  <c r="AH265" i="1"/>
  <c r="AH266" i="1"/>
  <c r="AH272" i="1"/>
  <c r="AH278" i="1"/>
  <c r="AH289" i="1"/>
  <c r="AH314" i="1"/>
  <c r="AH318" i="1"/>
  <c r="AH319" i="1"/>
  <c r="AH324" i="1"/>
  <c r="AH330" i="1"/>
  <c r="AH355" i="1"/>
  <c r="AH361" i="1"/>
  <c r="AH371" i="1"/>
  <c r="AH377" i="1"/>
  <c r="AH424" i="1"/>
  <c r="AH471" i="1"/>
  <c r="AH480" i="1"/>
  <c r="AH564" i="1"/>
  <c r="AH565" i="1"/>
  <c r="AH312" i="1"/>
  <c r="AH419" i="1"/>
  <c r="AH429" i="1"/>
  <c r="AH434" i="1"/>
  <c r="AH526" i="1"/>
  <c r="AH422" i="1"/>
  <c r="AH423" i="1"/>
  <c r="AH65" i="1"/>
  <c r="AH70" i="1"/>
  <c r="AH82" i="1"/>
  <c r="AH141" i="1"/>
  <c r="AH195" i="1"/>
  <c r="AH210" i="1"/>
  <c r="AH216" i="1"/>
  <c r="AH297" i="1"/>
  <c r="AH307" i="1"/>
  <c r="AH378" i="1"/>
  <c r="AH483" i="1"/>
  <c r="AH508" i="1"/>
  <c r="AH515" i="1"/>
  <c r="AH85" i="1"/>
  <c r="AH132" i="1"/>
  <c r="AH142" i="1"/>
  <c r="AH170" i="1"/>
  <c r="AH189" i="1"/>
  <c r="AH257" i="1"/>
  <c r="AH308" i="1"/>
  <c r="AH379" i="1"/>
  <c r="AH450" i="1"/>
  <c r="AH451" i="1"/>
  <c r="AH452" i="1"/>
  <c r="AH463" i="1"/>
  <c r="AH464" i="1"/>
  <c r="AH465" i="1"/>
  <c r="AH466" i="1"/>
  <c r="AH467" i="1"/>
  <c r="AH267" i="1"/>
  <c r="AH474" i="1"/>
  <c r="AH380" i="1"/>
  <c r="AH268" i="1"/>
  <c r="AH346" i="1"/>
  <c r="AH381" i="1"/>
  <c r="AH382" i="1"/>
  <c r="AH383" i="1"/>
  <c r="AH177" i="1"/>
  <c r="AH290" i="1"/>
  <c r="AH356" i="1"/>
  <c r="AH366" i="1"/>
  <c r="AH247" i="1"/>
  <c r="AH309" i="1"/>
  <c r="AH347" i="1"/>
  <c r="AH348" i="1"/>
  <c r="AH350" i="1"/>
  <c r="AH351" i="1"/>
  <c r="AH66" i="1"/>
  <c r="AH74" i="1"/>
  <c r="AH76" i="1"/>
  <c r="AH83" i="1"/>
  <c r="AH117" i="1"/>
  <c r="AH124" i="1"/>
  <c r="AH133" i="1"/>
  <c r="AH143" i="1"/>
  <c r="AH151" i="1"/>
  <c r="AH165" i="1"/>
  <c r="AH171" i="1"/>
  <c r="AH178" i="1"/>
  <c r="AH190" i="1"/>
  <c r="AH211" i="1"/>
  <c r="AH217" i="1"/>
  <c r="AH221" i="1"/>
  <c r="AH225" i="1"/>
  <c r="AH230" i="1"/>
  <c r="AH233" i="1"/>
  <c r="AH235" i="1"/>
  <c r="AH238" i="1"/>
  <c r="AH242" i="1"/>
  <c r="AH248" i="1"/>
  <c r="AH252" i="1"/>
  <c r="AH255" i="1"/>
  <c r="AH258" i="1"/>
  <c r="AH269" i="1"/>
  <c r="AH274" i="1"/>
  <c r="AH276" i="1"/>
  <c r="AH279" i="1"/>
  <c r="AH283" i="1"/>
  <c r="AH295" i="1"/>
  <c r="AH315" i="1"/>
  <c r="AH320" i="1"/>
  <c r="AH321" i="1"/>
  <c r="AH323" i="1"/>
  <c r="AH326" i="1"/>
  <c r="AH331" i="1"/>
  <c r="AH335" i="1"/>
  <c r="AH340" i="1"/>
  <c r="AH349" i="1"/>
  <c r="AH384" i="1"/>
  <c r="AH399" i="1"/>
  <c r="AH414" i="1"/>
  <c r="AH420" i="1"/>
  <c r="AH426" i="1"/>
  <c r="AH472" i="1"/>
  <c r="AH475" i="1"/>
  <c r="AH484" i="1"/>
  <c r="AH487" i="1"/>
  <c r="AH494" i="1"/>
  <c r="AH504" i="1"/>
  <c r="AH532" i="1"/>
  <c r="AH2" i="1"/>
  <c r="AH5" i="1"/>
  <c r="AH7" i="1"/>
  <c r="AH8" i="1"/>
  <c r="AH12" i="1"/>
  <c r="AH14" i="1"/>
  <c r="AH15" i="1"/>
  <c r="AH19" i="1"/>
  <c r="AH20" i="1"/>
  <c r="AH24" i="1"/>
  <c r="AH27" i="1"/>
  <c r="AH30" i="1"/>
  <c r="AH31" i="1"/>
  <c r="AH35" i="1"/>
  <c r="AH36" i="1"/>
  <c r="AH42" i="1"/>
  <c r="AH43" i="1"/>
  <c r="AH47" i="1"/>
  <c r="AH48" i="1"/>
  <c r="AH54" i="1"/>
  <c r="AH56" i="1"/>
  <c r="AH58" i="1"/>
  <c r="AH316" i="1"/>
  <c r="AH77" i="1"/>
  <c r="AH128" i="1"/>
  <c r="AH135" i="1"/>
  <c r="AH179" i="1"/>
  <c r="AH200" i="1"/>
  <c r="AH231" i="1"/>
  <c r="AH262" i="1"/>
  <c r="AH296" i="1"/>
  <c r="AH496" i="1"/>
  <c r="AH502" i="1"/>
  <c r="AH512" i="1"/>
  <c r="AH181" i="1"/>
  <c r="AH201" i="1"/>
  <c r="AH337" i="1"/>
  <c r="AH280" i="1"/>
  <c r="AH310" i="1"/>
  <c r="AH317" i="1"/>
  <c r="AH357" i="1"/>
  <c r="AH367" i="1"/>
  <c r="AH372" i="1"/>
  <c r="AH385" i="1"/>
  <c r="AH415" i="1"/>
  <c r="AH527" i="1"/>
  <c r="AH358" i="1"/>
  <c r="AH362" i="1"/>
  <c r="AH368" i="1"/>
  <c r="AH191" i="1"/>
  <c r="AH291" i="1"/>
  <c r="AH535" i="1"/>
  <c r="AH541" i="1"/>
  <c r="AH542" i="1"/>
  <c r="AH543" i="1"/>
  <c r="AH553" i="1"/>
  <c r="AH557" i="1"/>
  <c r="AH558" i="1"/>
  <c r="AH559" i="1"/>
  <c r="AH536" i="1"/>
  <c r="AH544" i="1"/>
  <c r="AH560" i="1"/>
  <c r="AH469" i="1"/>
  <c r="AH437" i="1"/>
  <c r="AH438" i="1"/>
  <c r="AH118" i="1"/>
  <c r="AH192" i="1"/>
  <c r="AH212" i="1"/>
  <c r="AH264" i="1"/>
  <c r="AH572" i="1"/>
  <c r="AH386" i="1"/>
  <c r="AH387" i="1"/>
  <c r="AH388" i="1"/>
  <c r="AH389" i="1"/>
  <c r="AH390" i="1"/>
  <c r="AH391" i="1"/>
  <c r="AH392" i="1"/>
  <c r="AH476" i="1"/>
  <c r="AH491" i="1"/>
  <c r="AH440" i="1"/>
  <c r="AH516" i="1"/>
  <c r="AH152" i="1"/>
  <c r="AH439" i="1"/>
  <c r="AH119" i="1"/>
  <c r="AH193" i="1"/>
  <c r="AH203" i="1"/>
  <c r="AH571" i="1"/>
  <c r="AH144" i="1"/>
  <c r="AH160" i="1"/>
  <c r="AH213" i="1"/>
  <c r="AH253" i="1"/>
  <c r="AH393" i="1"/>
  <c r="AH394" i="1"/>
  <c r="AH395" i="1"/>
  <c r="AH145" i="1"/>
  <c r="AH453" i="1"/>
  <c r="AH458" i="1"/>
  <c r="AH459" i="1"/>
  <c r="AH517" i="1"/>
  <c r="AH457" i="1"/>
  <c r="AH396" i="1"/>
  <c r="AH454" i="1"/>
  <c r="AH430" i="1"/>
  <c r="AH431" i="1"/>
  <c r="AH432" i="1"/>
  <c r="AH433" i="1"/>
  <c r="AH435" i="1"/>
  <c r="AH567" i="1"/>
  <c r="AH569" i="1"/>
  <c r="AH37" i="1"/>
  <c r="AH49" i="1"/>
  <c r="AH59" i="1"/>
  <c r="AH3" i="1"/>
  <c r="AH6" i="1"/>
  <c r="AH9" i="1"/>
  <c r="AH13" i="1"/>
  <c r="AH16" i="1"/>
  <c r="AH17" i="1"/>
  <c r="AH21" i="1"/>
  <c r="AH22" i="1"/>
  <c r="AH25" i="1"/>
  <c r="AH28" i="1"/>
  <c r="AH32" i="1"/>
  <c r="AH33" i="1"/>
  <c r="AH38" i="1"/>
  <c r="AH39" i="1"/>
  <c r="AH44" i="1"/>
  <c r="AH45" i="1"/>
  <c r="AH50" i="1"/>
  <c r="AH51" i="1"/>
  <c r="AH55" i="1"/>
  <c r="AH57" i="1"/>
  <c r="AH60" i="1"/>
  <c r="AH62" i="1"/>
  <c r="AH259" i="1"/>
  <c r="AH523" i="1"/>
  <c r="AH342" i="1"/>
  <c r="AH284" i="1"/>
  <c r="AH199" i="1"/>
  <c r="AH292" i="1"/>
  <c r="AH172" i="1"/>
  <c r="AH261" i="1"/>
  <c r="AH537" i="1"/>
  <c r="AH538" i="1"/>
  <c r="AH545" i="1"/>
  <c r="AH561" i="1"/>
  <c r="AH236" i="1"/>
  <c r="AH509" i="1"/>
  <c r="AH293" i="1"/>
  <c r="AH401" i="1"/>
  <c r="AH294" i="1"/>
  <c r="AH226" i="1"/>
  <c r="AH495" i="1"/>
  <c r="AH402" i="1"/>
  <c r="AH403" i="1"/>
  <c r="AH404" i="1"/>
  <c r="AH405" i="1"/>
  <c r="AH406" i="1"/>
  <c r="AH407" i="1"/>
  <c r="AH436" i="1"/>
  <c r="AH10" i="1"/>
  <c r="AH40" i="1"/>
  <c r="AH52" i="1"/>
  <c r="AH4" i="1"/>
  <c r="AH11" i="1"/>
  <c r="AH18" i="1"/>
  <c r="AH23" i="1"/>
  <c r="AH26" i="1"/>
  <c r="AH29" i="1"/>
  <c r="AH34" i="1"/>
  <c r="AH41" i="1"/>
  <c r="AH46" i="1"/>
  <c r="AH53" i="1"/>
  <c r="AH61" i="1"/>
  <c r="AH408" i="1"/>
  <c r="AH409" i="1"/>
  <c r="AH410" i="1"/>
  <c r="AH411" i="1"/>
  <c r="AH412" i="1"/>
  <c r="AH528" i="1"/>
  <c r="AH539" i="1"/>
  <c r="AH546" i="1"/>
  <c r="AH547" i="1"/>
  <c r="AH562" i="1"/>
  <c r="AH540" i="1"/>
  <c r="AH548" i="1"/>
  <c r="AH549" i="1"/>
  <c r="AH550" i="1"/>
  <c r="AH551" i="1"/>
  <c r="AH563" i="1"/>
  <c r="AH400" i="1"/>
  <c r="AQ153" i="1"/>
  <c r="AQ157" i="1"/>
  <c r="AQ180" i="1"/>
  <c r="AQ202" i="1"/>
  <c r="AQ227" i="1"/>
  <c r="AQ343" i="1"/>
  <c r="AQ359" i="1"/>
  <c r="AQ373" i="1"/>
  <c r="AQ485" i="1"/>
  <c r="AQ489" i="1"/>
  <c r="AQ492" i="1"/>
  <c r="AQ497" i="1"/>
  <c r="AQ501" i="1"/>
  <c r="AQ522" i="1"/>
  <c r="AQ301" i="1"/>
  <c r="AQ444" i="1"/>
  <c r="AQ445" i="1"/>
  <c r="AQ63" i="1"/>
  <c r="AQ69" i="1"/>
  <c r="AQ79" i="1"/>
  <c r="AQ146" i="1"/>
  <c r="AQ194" i="1"/>
  <c r="AQ214" i="1"/>
  <c r="AQ302" i="1"/>
  <c r="AQ455" i="1"/>
  <c r="AQ506" i="1"/>
  <c r="AQ519" i="1"/>
  <c r="AQ446" i="1"/>
  <c r="AQ120" i="1"/>
  <c r="AQ129" i="1"/>
  <c r="AQ136" i="1"/>
  <c r="AQ147" i="1"/>
  <c r="AQ162" i="1"/>
  <c r="AQ163" i="1"/>
  <c r="AQ182" i="1"/>
  <c r="AQ205" i="1"/>
  <c r="AQ229" i="1"/>
  <c r="AQ234" i="1"/>
  <c r="AQ263" i="1"/>
  <c r="AQ270" i="1"/>
  <c r="AQ275" i="1"/>
  <c r="AQ298" i="1"/>
  <c r="AQ338" i="1"/>
  <c r="AQ341" i="1"/>
  <c r="AQ417" i="1"/>
  <c r="AQ498" i="1"/>
  <c r="AQ71" i="1"/>
  <c r="AQ121" i="1"/>
  <c r="AQ130" i="1"/>
  <c r="AQ174" i="1"/>
  <c r="AQ570" i="1"/>
  <c r="AQ222" i="1"/>
  <c r="AQ327" i="1"/>
  <c r="AQ339" i="1"/>
  <c r="AQ374" i="1"/>
  <c r="AQ154" i="1"/>
  <c r="AQ158" i="1"/>
  <c r="AQ183" i="1"/>
  <c r="AQ206" i="1"/>
  <c r="AQ507" i="1"/>
  <c r="AQ520" i="1"/>
  <c r="AQ168" i="1"/>
  <c r="AQ72" i="1"/>
  <c r="AQ122" i="1"/>
  <c r="AQ131" i="1"/>
  <c r="AQ137" i="1"/>
  <c r="AQ184" i="1"/>
  <c r="AQ207" i="1"/>
  <c r="AQ219" i="1"/>
  <c r="AQ232" i="1"/>
  <c r="AQ237" i="1"/>
  <c r="AQ239" i="1"/>
  <c r="AQ240" i="1"/>
  <c r="AQ243" i="1"/>
  <c r="AQ244" i="1"/>
  <c r="AQ254" i="1"/>
  <c r="AQ322" i="1"/>
  <c r="AQ328" i="1"/>
  <c r="AQ332" i="1"/>
  <c r="AQ353" i="1"/>
  <c r="AQ364" i="1"/>
  <c r="AQ479" i="1"/>
  <c r="AQ482" i="1"/>
  <c r="AQ486" i="1"/>
  <c r="AQ488" i="1"/>
  <c r="AQ529" i="1"/>
  <c r="AQ513" i="1"/>
  <c r="AQ256" i="1"/>
  <c r="AQ277" i="1"/>
  <c r="AQ287" i="1"/>
  <c r="AQ303" i="1"/>
  <c r="AQ505" i="1"/>
  <c r="AQ524" i="1"/>
  <c r="AQ531" i="1"/>
  <c r="AQ534" i="1"/>
  <c r="AQ80" i="1"/>
  <c r="AQ185" i="1"/>
  <c r="AQ344" i="1"/>
  <c r="AQ81" i="1"/>
  <c r="AQ123" i="1"/>
  <c r="AQ134" i="1"/>
  <c r="AQ138" i="1"/>
  <c r="AQ149" i="1"/>
  <c r="AQ155" i="1"/>
  <c r="AQ159" i="1"/>
  <c r="AQ164" i="1"/>
  <c r="AQ175" i="1"/>
  <c r="AQ186" i="1"/>
  <c r="AQ208" i="1"/>
  <c r="AQ304" i="1"/>
  <c r="AQ333" i="1"/>
  <c r="AQ336" i="1"/>
  <c r="AQ345" i="1"/>
  <c r="AQ490" i="1"/>
  <c r="AQ493" i="1"/>
  <c r="AQ500" i="1"/>
  <c r="AQ503" i="1"/>
  <c r="AQ510" i="1"/>
  <c r="AQ521" i="1"/>
  <c r="AQ427" i="1"/>
  <c r="AQ375" i="1"/>
  <c r="AQ460" i="1"/>
  <c r="AQ447" i="1"/>
  <c r="AQ286" i="1"/>
  <c r="AQ443" i="1"/>
  <c r="AQ448" i="1"/>
  <c r="AQ441" i="1"/>
  <c r="AQ456" i="1"/>
  <c r="AQ84" i="1"/>
  <c r="AQ150" i="1"/>
  <c r="AQ167" i="1"/>
  <c r="AQ305" i="1"/>
  <c r="AQ376" i="1"/>
  <c r="AQ428" i="1"/>
  <c r="AQ449" i="1"/>
  <c r="AQ514" i="1"/>
  <c r="AQ525" i="1"/>
  <c r="AQ245" i="1"/>
  <c r="AQ282" i="1"/>
  <c r="AQ360" i="1"/>
  <c r="AQ418" i="1"/>
  <c r="AQ139" i="1"/>
  <c r="AQ176" i="1"/>
  <c r="AQ196" i="1"/>
  <c r="AQ198" i="1"/>
  <c r="AQ223" i="1"/>
  <c r="AQ228" i="1"/>
  <c r="AQ241" i="1"/>
  <c r="AQ288" i="1"/>
  <c r="AQ285" i="1"/>
  <c r="AQ306" i="1"/>
  <c r="AQ334" i="1"/>
  <c r="AQ354" i="1"/>
  <c r="AQ365" i="1"/>
  <c r="AQ397" i="1"/>
  <c r="AQ425" i="1"/>
  <c r="AQ169" i="1"/>
  <c r="AQ140" i="1"/>
  <c r="AQ187" i="1"/>
  <c r="AQ271" i="1"/>
  <c r="AQ329" i="1"/>
  <c r="AQ461" i="1"/>
  <c r="AQ462" i="1"/>
  <c r="AQ64" i="1"/>
  <c r="AQ73" i="1"/>
  <c r="AQ156" i="1"/>
  <c r="AQ188" i="1"/>
  <c r="AQ209" i="1"/>
  <c r="AQ215" i="1"/>
  <c r="AQ218" i="1"/>
  <c r="AQ220" i="1"/>
  <c r="AQ224" i="1"/>
  <c r="AQ246" i="1"/>
  <c r="AQ249" i="1"/>
  <c r="AQ250" i="1"/>
  <c r="AQ251" i="1"/>
  <c r="AQ265" i="1"/>
  <c r="AQ266" i="1"/>
  <c r="AQ272" i="1"/>
  <c r="AQ278" i="1"/>
  <c r="AQ289" i="1"/>
  <c r="AQ314" i="1"/>
  <c r="AQ318" i="1"/>
  <c r="AQ319" i="1"/>
  <c r="AQ324" i="1"/>
  <c r="AQ330" i="1"/>
  <c r="AQ355" i="1"/>
  <c r="AQ361" i="1"/>
  <c r="AQ371" i="1"/>
  <c r="AQ377" i="1"/>
  <c r="AQ424" i="1"/>
  <c r="AQ471" i="1"/>
  <c r="AQ480" i="1"/>
  <c r="AQ564" i="1"/>
  <c r="AQ565" i="1"/>
  <c r="AQ312" i="1"/>
  <c r="AQ419" i="1"/>
  <c r="AQ429" i="1"/>
  <c r="AQ434" i="1"/>
  <c r="AQ526" i="1"/>
  <c r="AQ422" i="1"/>
  <c r="AQ423" i="1"/>
  <c r="AQ65" i="1"/>
  <c r="AQ70" i="1"/>
  <c r="AQ82" i="1"/>
  <c r="AQ141" i="1"/>
  <c r="AQ195" i="1"/>
  <c r="AQ210" i="1"/>
  <c r="AQ216" i="1"/>
  <c r="AQ297" i="1"/>
  <c r="AQ307" i="1"/>
  <c r="AQ378" i="1"/>
  <c r="AQ483" i="1"/>
  <c r="AQ508" i="1"/>
  <c r="AQ515" i="1"/>
  <c r="AQ85" i="1"/>
  <c r="AQ132" i="1"/>
  <c r="AQ142" i="1"/>
  <c r="AQ170" i="1"/>
  <c r="AQ189" i="1"/>
  <c r="AQ257" i="1"/>
  <c r="AQ308" i="1"/>
  <c r="AQ379" i="1"/>
  <c r="AQ450" i="1"/>
  <c r="AQ451" i="1"/>
  <c r="AQ452" i="1"/>
  <c r="AQ463" i="1"/>
  <c r="AQ464" i="1"/>
  <c r="AQ465" i="1"/>
  <c r="AQ466" i="1"/>
  <c r="AQ467" i="1"/>
  <c r="AQ267" i="1"/>
  <c r="AQ474" i="1"/>
  <c r="AQ380" i="1"/>
  <c r="AQ268" i="1"/>
  <c r="AQ346" i="1"/>
  <c r="AQ381" i="1"/>
  <c r="AQ382" i="1"/>
  <c r="AQ383" i="1"/>
  <c r="AQ177" i="1"/>
  <c r="AQ290" i="1"/>
  <c r="AQ356" i="1"/>
  <c r="AQ366" i="1"/>
  <c r="AQ247" i="1"/>
  <c r="AQ309" i="1"/>
  <c r="AQ347" i="1"/>
  <c r="AQ348" i="1"/>
  <c r="AQ350" i="1"/>
  <c r="AQ351" i="1"/>
  <c r="AQ66" i="1"/>
  <c r="AQ74" i="1"/>
  <c r="AQ76" i="1"/>
  <c r="AQ83" i="1"/>
  <c r="AQ117" i="1"/>
  <c r="AQ124" i="1"/>
  <c r="AQ133" i="1"/>
  <c r="AQ143" i="1"/>
  <c r="AQ151" i="1"/>
  <c r="AQ165" i="1"/>
  <c r="AQ171" i="1"/>
  <c r="AQ178" i="1"/>
  <c r="AQ190" i="1"/>
  <c r="AQ211" i="1"/>
  <c r="AQ217" i="1"/>
  <c r="AQ221" i="1"/>
  <c r="AQ225" i="1"/>
  <c r="AQ230" i="1"/>
  <c r="AQ233" i="1"/>
  <c r="AQ235" i="1"/>
  <c r="AQ238" i="1"/>
  <c r="AQ242" i="1"/>
  <c r="AQ248" i="1"/>
  <c r="AQ252" i="1"/>
  <c r="AQ255" i="1"/>
  <c r="AQ258" i="1"/>
  <c r="AQ269" i="1"/>
  <c r="AQ274" i="1"/>
  <c r="AQ276" i="1"/>
  <c r="AQ279" i="1"/>
  <c r="AQ283" i="1"/>
  <c r="AQ295" i="1"/>
  <c r="AQ315" i="1"/>
  <c r="AQ320" i="1"/>
  <c r="AQ321" i="1"/>
  <c r="AQ323" i="1"/>
  <c r="AQ326" i="1"/>
  <c r="AQ331" i="1"/>
  <c r="AQ335" i="1"/>
  <c r="AQ340" i="1"/>
  <c r="AQ349" i="1"/>
  <c r="AQ384" i="1"/>
  <c r="AQ399" i="1"/>
  <c r="AQ414" i="1"/>
  <c r="AQ420" i="1"/>
  <c r="AQ426" i="1"/>
  <c r="AQ472" i="1"/>
  <c r="AQ475" i="1"/>
  <c r="AQ484" i="1"/>
  <c r="AQ487" i="1"/>
  <c r="AQ494" i="1"/>
  <c r="AQ504" i="1"/>
  <c r="AQ532" i="1"/>
  <c r="AQ2" i="1"/>
  <c r="AQ5" i="1"/>
  <c r="AQ7" i="1"/>
  <c r="AQ8" i="1"/>
  <c r="AQ12" i="1"/>
  <c r="AQ14" i="1"/>
  <c r="AQ15" i="1"/>
  <c r="AQ19" i="1"/>
  <c r="AQ20" i="1"/>
  <c r="AQ24" i="1"/>
  <c r="AQ27" i="1"/>
  <c r="AQ30" i="1"/>
  <c r="AQ31" i="1"/>
  <c r="AQ35" i="1"/>
  <c r="AQ36" i="1"/>
  <c r="AQ42" i="1"/>
  <c r="AQ43" i="1"/>
  <c r="AQ47" i="1"/>
  <c r="AQ48" i="1"/>
  <c r="AQ54" i="1"/>
  <c r="AQ56" i="1"/>
  <c r="AQ58" i="1"/>
  <c r="AQ316" i="1"/>
  <c r="AQ77" i="1"/>
  <c r="AQ128" i="1"/>
  <c r="AQ135" i="1"/>
  <c r="AQ179" i="1"/>
  <c r="AQ200" i="1"/>
  <c r="AQ231" i="1"/>
  <c r="AQ262" i="1"/>
  <c r="AQ296" i="1"/>
  <c r="AQ496" i="1"/>
  <c r="AQ502" i="1"/>
  <c r="AQ512" i="1"/>
  <c r="AQ181" i="1"/>
  <c r="AQ201" i="1"/>
  <c r="AQ337" i="1"/>
  <c r="AQ280" i="1"/>
  <c r="AQ310" i="1"/>
  <c r="AQ317" i="1"/>
  <c r="AQ357" i="1"/>
  <c r="AQ367" i="1"/>
  <c r="AQ372" i="1"/>
  <c r="AQ385" i="1"/>
  <c r="AQ415" i="1"/>
  <c r="AQ527" i="1"/>
  <c r="AQ299" i="1"/>
  <c r="AQ358" i="1"/>
  <c r="AQ362" i="1"/>
  <c r="AQ368" i="1"/>
  <c r="AQ191" i="1"/>
  <c r="AQ291" i="1"/>
  <c r="AQ535" i="1"/>
  <c r="AQ541" i="1"/>
  <c r="AQ542" i="1"/>
  <c r="AQ543" i="1"/>
  <c r="AQ553" i="1"/>
  <c r="AQ557" i="1"/>
  <c r="AQ558" i="1"/>
  <c r="AQ559" i="1"/>
  <c r="AQ536" i="1"/>
  <c r="AQ544" i="1"/>
  <c r="AQ560" i="1"/>
  <c r="AQ469" i="1"/>
  <c r="AQ437" i="1"/>
  <c r="AQ438" i="1"/>
  <c r="AQ118" i="1"/>
  <c r="AQ192" i="1"/>
  <c r="AQ212" i="1"/>
  <c r="AQ264" i="1"/>
  <c r="AQ572" i="1"/>
  <c r="AQ386" i="1"/>
  <c r="AQ387" i="1"/>
  <c r="AQ388" i="1"/>
  <c r="AQ389" i="1"/>
  <c r="AQ390" i="1"/>
  <c r="AQ391" i="1"/>
  <c r="AQ392" i="1"/>
  <c r="AQ476" i="1"/>
  <c r="AQ491" i="1"/>
  <c r="AQ440" i="1"/>
  <c r="AQ516" i="1"/>
  <c r="AQ152" i="1"/>
  <c r="AQ439" i="1"/>
  <c r="AQ119" i="1"/>
  <c r="AQ193" i="1"/>
  <c r="AQ203" i="1"/>
  <c r="AQ571" i="1"/>
  <c r="AQ144" i="1"/>
  <c r="AQ160" i="1"/>
  <c r="AQ213" i="1"/>
  <c r="AQ253" i="1"/>
  <c r="AQ393" i="1"/>
  <c r="AQ394" i="1"/>
  <c r="AQ395" i="1"/>
  <c r="AQ145" i="1"/>
  <c r="AQ453" i="1"/>
  <c r="AQ458" i="1"/>
  <c r="AQ459" i="1"/>
  <c r="AQ517" i="1"/>
  <c r="AQ457" i="1"/>
  <c r="AQ396" i="1"/>
  <c r="AQ454" i="1"/>
  <c r="AQ430" i="1"/>
  <c r="AQ431" i="1"/>
  <c r="AQ432" i="1"/>
  <c r="AQ433" i="1"/>
  <c r="AQ435" i="1"/>
  <c r="AQ567" i="1"/>
  <c r="AQ569" i="1"/>
  <c r="AQ37" i="1"/>
  <c r="AQ49" i="1"/>
  <c r="AQ59" i="1"/>
  <c r="AQ3" i="1"/>
  <c r="AQ6" i="1"/>
  <c r="AQ9" i="1"/>
  <c r="AQ13" i="1"/>
  <c r="AQ16" i="1"/>
  <c r="AQ17" i="1"/>
  <c r="AQ21" i="1"/>
  <c r="AQ22" i="1"/>
  <c r="AQ25" i="1"/>
  <c r="AQ28" i="1"/>
  <c r="AQ32" i="1"/>
  <c r="AQ33" i="1"/>
  <c r="AQ38" i="1"/>
  <c r="AQ39" i="1"/>
  <c r="AQ44" i="1"/>
  <c r="AQ45" i="1"/>
  <c r="AQ50" i="1"/>
  <c r="AQ51" i="1"/>
  <c r="AQ55" i="1"/>
  <c r="AQ57" i="1"/>
  <c r="AQ60" i="1"/>
  <c r="AQ62" i="1"/>
  <c r="AQ259" i="1"/>
  <c r="AQ523" i="1"/>
  <c r="AQ342" i="1"/>
  <c r="AQ284" i="1"/>
  <c r="AQ199" i="1"/>
  <c r="AQ292" i="1"/>
  <c r="AQ172" i="1"/>
  <c r="AQ261" i="1"/>
  <c r="AQ537" i="1"/>
  <c r="AQ538" i="1"/>
  <c r="AQ545" i="1"/>
  <c r="AQ561" i="1"/>
  <c r="AQ236" i="1"/>
  <c r="AQ509" i="1"/>
  <c r="AQ293" i="1"/>
  <c r="AQ401" i="1"/>
  <c r="AQ294" i="1"/>
  <c r="AQ226" i="1"/>
  <c r="AQ495" i="1"/>
  <c r="AQ402" i="1"/>
  <c r="AQ403" i="1"/>
  <c r="AQ404" i="1"/>
  <c r="AQ405" i="1"/>
  <c r="AQ406" i="1"/>
  <c r="AQ407" i="1"/>
  <c r="AQ436" i="1"/>
  <c r="AQ10" i="1"/>
  <c r="AQ40" i="1"/>
  <c r="AQ52" i="1"/>
  <c r="AQ4" i="1"/>
  <c r="AQ11" i="1"/>
  <c r="AQ18" i="1"/>
  <c r="AQ23" i="1"/>
  <c r="AQ26" i="1"/>
  <c r="AQ29" i="1"/>
  <c r="AQ34" i="1"/>
  <c r="AQ41" i="1"/>
  <c r="AQ46" i="1"/>
  <c r="AQ53" i="1"/>
  <c r="AQ61" i="1"/>
  <c r="AQ408" i="1"/>
  <c r="AQ409" i="1"/>
  <c r="AQ410" i="1"/>
  <c r="AQ411" i="1"/>
  <c r="AQ412" i="1"/>
  <c r="AQ528" i="1"/>
  <c r="AQ539" i="1"/>
  <c r="AQ546" i="1"/>
  <c r="AQ547" i="1"/>
  <c r="AQ562" i="1"/>
  <c r="AQ540" i="1"/>
  <c r="AQ548" i="1"/>
  <c r="AQ549" i="1"/>
  <c r="AQ550" i="1"/>
  <c r="AQ551" i="1"/>
  <c r="AQ563" i="1"/>
  <c r="AQ400" i="1"/>
  <c r="AB576" i="1" l="1"/>
  <c r="AB578" i="1" s="1"/>
  <c r="AB604" i="1"/>
  <c r="AB594" i="1"/>
  <c r="AC594" i="1"/>
  <c r="AJ604" i="1"/>
  <c r="AH604" i="1"/>
  <c r="AO604" i="1"/>
  <c r="AQ604" i="1"/>
  <c r="AJ594" i="1"/>
  <c r="AH594" i="1"/>
  <c r="AJ579" i="1"/>
  <c r="AH579" i="1"/>
  <c r="AJ576" i="1"/>
  <c r="AC576" i="1"/>
  <c r="AC578" i="1" s="1"/>
  <c r="AC579" i="1"/>
  <c r="AH576" i="1"/>
</calcChain>
</file>

<file path=xl/sharedStrings.xml><?xml version="1.0" encoding="utf-8"?>
<sst xmlns="http://schemas.openxmlformats.org/spreadsheetml/2006/main" count="24340" uniqueCount="1788">
  <si>
    <t>Codigo Origen</t>
  </si>
  <si>
    <t>Origen (FF)</t>
  </si>
  <si>
    <t>Codigo Subfuncion</t>
  </si>
  <si>
    <t>Nombre Subfuncion</t>
  </si>
  <si>
    <t>Codigo Clasifi. Prog</t>
  </si>
  <si>
    <t>Detalle Clasifi Prog</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</si>
  <si>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</si>
  <si>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</si>
  <si>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</si>
  <si>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</si>
  <si>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</si>
  <si>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</si>
  <si>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</si>
  <si>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</si>
  <si>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</si>
  <si>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</si>
  <si>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</si>
  <si>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</si>
  <si>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</si>
  <si>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</si>
  <si>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Presupuestado</t>
  </si>
  <si>
    <t>Pre-Comprometido</t>
  </si>
  <si>
    <t>Comprometido</t>
  </si>
  <si>
    <t>Devengado</t>
  </si>
  <si>
    <t>Pagado</t>
  </si>
  <si>
    <t>Ampliación</t>
  </si>
  <si>
    <t>Ampliación por transferencia</t>
  </si>
  <si>
    <t>Disminución</t>
  </si>
  <si>
    <t>Disminución por transferencia</t>
  </si>
  <si>
    <t>Ajuste por</t>
  </si>
  <si>
    <t>2.6-05-23</t>
  </si>
  <si>
    <t>PROGRAMA ESTRATEGIA ALE 2023 (APORTACIÓN ESTATAL)</t>
  </si>
  <si>
    <t>1.3.4</t>
  </si>
  <si>
    <t>FUNCIÓN PÚBLICA</t>
  </si>
  <si>
    <t>M</t>
  </si>
  <si>
    <t xml:space="preserve">Actividades de apoyo administrativo desarrolladas </t>
  </si>
  <si>
    <t>04_24</t>
  </si>
  <si>
    <t>TESORERÍA MUNICIPAL</t>
  </si>
  <si>
    <t>GOBIERNO EFECTIVO</t>
  </si>
  <si>
    <t>PROYECTO DE PRESUPUESTO</t>
  </si>
  <si>
    <t>013_24</t>
  </si>
  <si>
    <t>DIRECCIÓN GENERAL DE FINANZAS</t>
  </si>
  <si>
    <t>SERVICIOS GENERALES</t>
  </si>
  <si>
    <t>Reintegro de Remanentes de Recursos Federales y Estatales</t>
  </si>
  <si>
    <t>SIN DESCRIPCIÓN PARA DESTINOS 00</t>
  </si>
  <si>
    <t>1.1-00-24</t>
  </si>
  <si>
    <t>RECURSOS FISCALES 2024</t>
  </si>
  <si>
    <t>2.1.5</t>
  </si>
  <si>
    <t>PROTECCIÓN DE LA DIVERSIDAD BIOLÓGICA Y DEL PAISAJE</t>
  </si>
  <si>
    <t>R</t>
  </si>
  <si>
    <t>Solamente actividades específicas, distintas a las</t>
  </si>
  <si>
    <t>17_24</t>
  </si>
  <si>
    <t>UNIDAD DE ACOPIO Y SALUD ANIMAL MUNICIPAL (UNASAM)</t>
  </si>
  <si>
    <t>CIUDAD SUSTENTABLE</t>
  </si>
  <si>
    <t>CONTROL DE FELINOS, CANINOS Y VIDA SILVESTRE EN EL MUNICIPIO</t>
  </si>
  <si>
    <t>037_24</t>
  </si>
  <si>
    <t>UNIDAD DE ACOPIO Y SALUD ANIMAL MUNICIPA</t>
  </si>
  <si>
    <t>MATERIALES Y SUMINISTROS</t>
  </si>
  <si>
    <t>PRODUCTOS ALIMENTICIOS PARA ANIMALES</t>
  </si>
  <si>
    <t>MEDICINAS Y PRODUCTOS FARMACÉUTICOS</t>
  </si>
  <si>
    <t>MATERIALES, ACCESORIOS Y SUMINISTROS MÉDICOS</t>
  </si>
  <si>
    <t>VESTUARIO Y UNIFORMES</t>
  </si>
  <si>
    <t>HERRAMIENTAS MENORES</t>
  </si>
  <si>
    <t>REFACCIONES Y ACCESORIOS MENORES DE EQUIPO DE DEFE</t>
  </si>
  <si>
    <t>SERVICIOS DE LIMPIEZA Y MANEJO DE DESECHOS</t>
  </si>
  <si>
    <t>PASAJES TERRESTRES</t>
  </si>
  <si>
    <t>GASTOS DE ORDEN  SOCIAL Y CULTURAL</t>
  </si>
  <si>
    <t>BIENES MUEBLES, INMUEBLES E INTANGIBLES</t>
  </si>
  <si>
    <t>OTROS MOBILIARIOS Y EQUIPOS DE ADMINISTRACIÓN</t>
  </si>
  <si>
    <t>EQUIPO MÉDICO Y DE LABORATORIO</t>
  </si>
  <si>
    <t>INSTRUMENTAL MÉDICO Y DE LABORATORIO</t>
  </si>
  <si>
    <t>MAQUINARIA Y EQUIPO AGROPECUARIO</t>
  </si>
  <si>
    <t>MAQUINARIA Y EQUIPO INDUSTRIAL</t>
  </si>
  <si>
    <t>OTROS EQUIPOS</t>
  </si>
  <si>
    <t>2.2.7</t>
  </si>
  <si>
    <t>DESARROLLO REGIONAL</t>
  </si>
  <si>
    <t>S</t>
  </si>
  <si>
    <t>Definidos en el Presupuesto de Egresos y los que s</t>
  </si>
  <si>
    <t>02_24</t>
  </si>
  <si>
    <t>SECRETARÍA GENERAL DEL AYUNTAMIENTO</t>
  </si>
  <si>
    <t>CORRESPONSABILIDAD SOCIAL (TRANSVERSAL)</t>
  </si>
  <si>
    <t>POLÍTICA DE VIVIENDA</t>
  </si>
  <si>
    <t>008_24</t>
  </si>
  <si>
    <t>DIRECCIÓN DE VIVIENDA</t>
  </si>
  <si>
    <t>SERVICIOS PROFESIONALES, CIENTÍFICOS Y TÉCNICOS INTEGRALES</t>
  </si>
  <si>
    <t>TRANSFERENCIAS, ASIGNACIONES, SUBSIDIOS Y OTRAS AYUDAS</t>
  </si>
  <si>
    <t>AYUDAS SOCIALES A PERSONAS</t>
  </si>
  <si>
    <t>RENTA TU CASA</t>
  </si>
  <si>
    <t>VIVIENDA PROTEGIDA</t>
  </si>
  <si>
    <t>PROGRAMA DE ECONOMÍA SOLIDARIA TLAJOMULCO "CHAMBA PARA TODOS"</t>
  </si>
  <si>
    <t>010_24</t>
  </si>
  <si>
    <t>DIRECCIÓN GENERAL DE CULTURA DE LA PAZ Y</t>
  </si>
  <si>
    <t>MATERIALES, ÚTILES Y EQUIPOS MENORES DE OFICINA</t>
  </si>
  <si>
    <t>MATERIALES Y ÚTILES DE IMPRESIÓN Y REPRODUCCIÓN</t>
  </si>
  <si>
    <t>MATERIAL DE LIMPIEZA</t>
  </si>
  <si>
    <t>OTROS MATERIALES Y ARTÍCULOS DE CONSTRUCCIÓN Y REPARACIÓN</t>
  </si>
  <si>
    <t>PRENDAS DE SEGURIDAD Y PROTECCIÓN PERSONAL</t>
  </si>
  <si>
    <t>EQUIPO DE COMUNICACIÓN Y TELECOMUNICACIÓN</t>
  </si>
  <si>
    <t>HERRAMIENTAS Y MÁQUINAS-HERRAMIENTA</t>
  </si>
  <si>
    <t>TLAJOMULCO CUIDA A QUIEN CUIDA</t>
  </si>
  <si>
    <t>E</t>
  </si>
  <si>
    <t>Actividades del sector público, que realiza en for</t>
  </si>
  <si>
    <t>07_24</t>
  </si>
  <si>
    <t>GABINETE INTEGRAL DE INFRAESTRUCTURA Y SERVICIOS PÚBLICOS</t>
  </si>
  <si>
    <t>GESTIÓN INTEGRAL DEL AGUA</t>
  </si>
  <si>
    <t>SUMINISTRO DE AGUA</t>
  </si>
  <si>
    <t>022_24</t>
  </si>
  <si>
    <t>DIRECCIÓN GENERAL DE AGUA POTABLE Y SANE</t>
  </si>
  <si>
    <t>PRODUCTOS MINERALES NO METÁLICOS</t>
  </si>
  <si>
    <t>CEMENTO Y PRODUCTOS DE CONCRETO</t>
  </si>
  <si>
    <t>MATERIAL ELÉCTRICO Y ELECTRÓNICO</t>
  </si>
  <si>
    <t>ARTÍCULOS METÁLICOS PARA LA CONSTRUCCIÓN</t>
  </si>
  <si>
    <t>PRODUCTOS QUÍMICOS BÁSICOS</t>
  </si>
  <si>
    <t>MATERIALES, ACCESORIOS Y SUMINISTROS DE LABORATORIO</t>
  </si>
  <si>
    <t>FIBRAS SINTÉTICAS, HULES PLÁSTICOS Y DERIVADOS</t>
  </si>
  <si>
    <t>REFACCIONES Y ACCESORIOS MENORES DE MAQUINARIA Y OTROS EQUIPOS</t>
  </si>
  <si>
    <t>ENERGÍA ELÉCTRICA</t>
  </si>
  <si>
    <t>ARRENDAMIENTO DE MAQUINARIA, OTROS EQUIPOS Y HERRAMIENTAS</t>
  </si>
  <si>
    <t>SERVICIOS LEGALES, DE CONTABILIDAD, AUDITORÍA Y RELACIONADOS</t>
  </si>
  <si>
    <t>SERVICIOS DE DISEÑO, ARQUITECTURA, INGENIERÍA Y ACTIVIDADES RELACIONADAS</t>
  </si>
  <si>
    <t>SERVICIOS DE VIGILANCIA</t>
  </si>
  <si>
    <t>INSTALACIÓN, REPARACIÓN Y MANTENIMIENTO DE MAQUINARIA, OTROS EQUIPOS Y HERRAMIENTA</t>
  </si>
  <si>
    <t>IMPUESTOS Y DERECHOS</t>
  </si>
  <si>
    <t>1.7.2</t>
  </si>
  <si>
    <t>PROTECCIÓN CIVIL</t>
  </si>
  <si>
    <t>INFRAESTRUCTURA Y SERVICIOS PÚBLICOS</t>
  </si>
  <si>
    <t>ADMINISTRACIÓN CENTRAL DE PROTECCIÓN CIVIL Y BOMBEROS</t>
  </si>
  <si>
    <t>009_24</t>
  </si>
  <si>
    <t>DIRECCIÓN GENERAL ADJUNTA DE PROTECCIÓN</t>
  </si>
  <si>
    <t>MATERIAL ESTADÍSTICO Y GEOGRÁFICO</t>
  </si>
  <si>
    <t>PRODUCTOS ALIMENTICIOS PARA PERSONAS</t>
  </si>
  <si>
    <t>UTENSILIOS PARA EL SERVICIO DE ALIMENTACIÓN</t>
  </si>
  <si>
    <t>REFACCIONES Y ACCESORIOS MENORES DE EDIFICIOS</t>
  </si>
  <si>
    <t>REFACCIONES Y ACCESORIOS MENORES DE EQUIPO DE TRANSPORTE</t>
  </si>
  <si>
    <t>INSTALACIÓN, REPARACIÓN Y MANTENIMIENTO DE MOBILIARIO Y EQUIPO DE ADMINISTRACIÓN, EDUCACIONAL Y RECREATIVO</t>
  </si>
  <si>
    <t>EQUIPOS DE PROTECCIÓN  Y HERRAMIENTA MANUAL</t>
  </si>
  <si>
    <t>05_24</t>
  </si>
  <si>
    <t>OFICIALÍA MAYOR</t>
  </si>
  <si>
    <t>DESPLIEGUE OPERATIVO PROTECCIÓN CIVIL Y SERVICIOS MEDICOS</t>
  </si>
  <si>
    <t>015_24</t>
  </si>
  <si>
    <t>DIRECCIÓN GENERAL DE ADMINISTRACIÓN</t>
  </si>
  <si>
    <t>COMBUSTIBLES, LUBRICANTES Y ADITIVOS</t>
  </si>
  <si>
    <t>3.8.4</t>
  </si>
  <si>
    <t>INNOVACIÓN</t>
  </si>
  <si>
    <t>11_24</t>
  </si>
  <si>
    <t>COORDINACIÓN GENERAL DE GOBIERNO INTELIGENTE E INNOVACIÓN GUBERNAMENTAL</t>
  </si>
  <si>
    <t>INFRAESTRUCTURA TECNOLOGICA ENTREGADA</t>
  </si>
  <si>
    <t>031_24</t>
  </si>
  <si>
    <t>DESPACHO DE LA COORDINACIÓN GENERAL DE G</t>
  </si>
  <si>
    <t>MATERIALES, ÚTILES Y EQUIPOS MENORES DE TECNOLOGÍAS DE LA INFORMACIÓN Y COMUNICACIONES</t>
  </si>
  <si>
    <t>MADERA Y PRODUCTOS DE MADERA</t>
  </si>
  <si>
    <t>REFACCIONES Y ACCESORIOS MENORES DE EQUIPO DE CÓMPUTO Y TECNOLOGÍAS DE LA INFORMACIÓN</t>
  </si>
  <si>
    <t>HERRAMIENTAS, REFACCIONES Y ACCESORIOS MENORES</t>
  </si>
  <si>
    <t>TELEFONÍA TRADICIONAL</t>
  </si>
  <si>
    <t>TELEFONÍA CELULAR</t>
  </si>
  <si>
    <t>SERVICIOS DE TELECOMUNICACIONES Y SATÉLITES</t>
  </si>
  <si>
    <t>SERVICIOS DE ACCESO DE INTERNET, REDES Y PROCESAMIENTO DE INFORMACIÓN</t>
  </si>
  <si>
    <t>SERVICIOS POSTALES Y TELEGRÁFICOS</t>
  </si>
  <si>
    <t>FLETES Y MANIOBRAS</t>
  </si>
  <si>
    <t>INSTALACIÓN, REPARACIÓN Y MANTENIMIENTO DE EQUIPO DE CÓMPUTO Y TECNOLOGÍA DE LA INFORMACIÓN</t>
  </si>
  <si>
    <t>PASAJES AÉREOS</t>
  </si>
  <si>
    <t>VIÁTICOS EN EL PAÍS</t>
  </si>
  <si>
    <t>EQUIPO DE CÓMPUTO DE TECNOLOGÍAS DE LA INFORMACIÓN</t>
  </si>
  <si>
    <t>EXPEDICION DE PASAPORTES</t>
  </si>
  <si>
    <t>EQUIPOS Y APARATOS AUDIOVISUALES</t>
  </si>
  <si>
    <t>CÁMARAS FOTOGRÁFICAS Y DE VIDEO</t>
  </si>
  <si>
    <t>SISTEMAS INFORMATICOS MODERNIZADOS RECIBIDOS</t>
  </si>
  <si>
    <t>ARRENDAMIENTO DE MOBILIARIO Y EQUIPO DE ADMINISTRACIÓN, EDUCACIONAL Y RECREATIVO</t>
  </si>
  <si>
    <t>SERVICIOS DE CONSULTORÍA ADMINISTRATIVA, PROCESOS, TÉCNICA Y EN TECNOLOGÍAS DE LA INFORMACIÓN</t>
  </si>
  <si>
    <t>SERVICIOS DE APOYO ADMINISTRATIVO, FOTOCOPIADO E IMPRESIÓN</t>
  </si>
  <si>
    <t>SOFTWARE</t>
  </si>
  <si>
    <t>LICENCIAS INFORMÁTICAS E INTELECTUALES</t>
  </si>
  <si>
    <t>2.1.1</t>
  </si>
  <si>
    <t>ORDENACIÓN DE DESECHOS</t>
  </si>
  <si>
    <t>RECOLECCION DE RESIDUOS SOLIDOS  URBANOS</t>
  </si>
  <si>
    <t>021_24</t>
  </si>
  <si>
    <t>DIRECCIÓN DE ASEO PÚBLICO</t>
  </si>
  <si>
    <t>2.3.1</t>
  </si>
  <si>
    <t>PRESTACIÓN DE SERVICIOS DE SALUD A LA COMUNIDAD</t>
  </si>
  <si>
    <t>SERVICIOS MÉDICOS DE CALIDAD</t>
  </si>
  <si>
    <t>024_24</t>
  </si>
  <si>
    <t>DIRECCIÓN GENERAL DE SALUD PÚBLICA</t>
  </si>
  <si>
    <t>MATERIALES COMPLEMENTARIOS</t>
  </si>
  <si>
    <t>FERTILIZANTES, PESTICIDAS Y OTROS AGROQUÍMICOS</t>
  </si>
  <si>
    <t>INSTALACIÓN, REPARACIÓN Y MANTENIMIENTO DE EQUIPO E INSTRUMENTAL MÉDICO Y DE LABORATORIO</t>
  </si>
  <si>
    <t>REPARACIÓN Y MANTENIMIENTO DE EQUIPO DE DEFENSA Y SEGURIDAD</t>
  </si>
  <si>
    <t>SISTEMAS DE AIRE ACONDICIONADO, CALEFACCIÓN Y DE REFRIGERACIÓN INDUSTRIAL Y COMERCIAL</t>
  </si>
  <si>
    <t>EQUIPO DE GENERACIÓN ELÉCTRICA, APARATOS Y ACCESORIOS ELÉCTRICOS</t>
  </si>
  <si>
    <t>2.7.1</t>
  </si>
  <si>
    <t>OTROS ASUNTOS SOCIALES</t>
  </si>
  <si>
    <t>15_24</t>
  </si>
  <si>
    <t>INSTITUTO DE ALTERNATIVAS PARA LOS JÓVENES (INDAJO)</t>
  </si>
  <si>
    <t>PROGRAMAS Y ACCIONES CULTURALES, RECREATIVOS Y DEPORTIVAS</t>
  </si>
  <si>
    <t>035_24</t>
  </si>
  <si>
    <t>INSTITUTO DE ALTERNATIVAS PARA LOS JÓVEN</t>
  </si>
  <si>
    <t>TRANSFERENCIAS OTORGADAS A ENTIDADES PARAESTATALES NO EMPRESARIALES Y NO FINANCIERAS</t>
  </si>
  <si>
    <t>06_24</t>
  </si>
  <si>
    <t>COORDINACIÓN GENERAL DE CONSTRUCCIÓN DE COMUNIDAD</t>
  </si>
  <si>
    <t>SOCIEDAD COHESIVA Y RESILENTE</t>
  </si>
  <si>
    <t>APOYO A LAS AGENCIAS Y DELEGACIONES DEL MUNICIPIO</t>
  </si>
  <si>
    <t>016_24</t>
  </si>
  <si>
    <t>DESPACHO DE LA COORDINACIÓN GENERAL DE C</t>
  </si>
  <si>
    <t>AYUDAS SOCIALES A INSTITUCIONES SIN FINES DE LUCRO</t>
  </si>
  <si>
    <t>RECONSTRUCCIÓN DEL TEJIDO SOCIAL</t>
  </si>
  <si>
    <t>APOYO A LAS ESTANCIAS INFANTILES</t>
  </si>
  <si>
    <t>018_24</t>
  </si>
  <si>
    <t>DIRECCIÓN GENERAL DE POLÍTICA SOCIAL</t>
  </si>
  <si>
    <t>SERVICIOS DE INVESTIGACION CIENTIFICA Y DESARROLLO</t>
  </si>
  <si>
    <t>MOCHILAS Y ÚTILES ESCOLARES</t>
  </si>
  <si>
    <t>UNIFORMES ESCOLARES</t>
  </si>
  <si>
    <t>10_24</t>
  </si>
  <si>
    <t>COORDINACIÓN GENERAL DE GESTIÓN INTEGRAL DE LA CIUDAD</t>
  </si>
  <si>
    <t>POLITICA DE INTEGRAL DE LA CIUDAD</t>
  </si>
  <si>
    <t>030_24</t>
  </si>
  <si>
    <t>DIRECCIÓN DE PROYECTOS ESTRATEGICOS</t>
  </si>
  <si>
    <t>MATERIALES Y ÚTILES DE ENSEÑANZA</t>
  </si>
  <si>
    <t>OTROS PRODUCTOS QUÍMICOS</t>
  </si>
  <si>
    <t>PROGRAMA DE APOYO A LADRILLEROS</t>
  </si>
  <si>
    <t>ÁRBOLES Y PLANTAS</t>
  </si>
  <si>
    <t>1.7.1</t>
  </si>
  <si>
    <t>POLICÍA</t>
  </si>
  <si>
    <t>08_24</t>
  </si>
  <si>
    <t>COMISARÍA DE LA POLICÍA PREVENTIVA MUNICIPAL</t>
  </si>
  <si>
    <t>SEGURIDAD CIUDADANA</t>
  </si>
  <si>
    <t>CAPACITACIÓN</t>
  </si>
  <si>
    <t>025_24</t>
  </si>
  <si>
    <t>DESPACHO DE LA COMISARÍA DE LA POLICÍA P</t>
  </si>
  <si>
    <t>SERVICIOS DE CAPACITACIÓN</t>
  </si>
  <si>
    <t>SENTENCIAS Y RESOLUCIONES POR AUTORIDAD COMPETENTE</t>
  </si>
  <si>
    <t>EQUIPAMIENTO</t>
  </si>
  <si>
    <t>MATERIALES PARA EL REGISTRO E IDENTIFICACIÓN DE BIENES Y PERSONAS</t>
  </si>
  <si>
    <t>MATRIALES Y SUMINISTROS PARA SEGURIDAD</t>
  </si>
  <si>
    <t>PRENDAS DE PROTECCIÓN PARA SEGURIDAD PÚBLICA Y NACIONAL</t>
  </si>
  <si>
    <t>FORMATOS IPH</t>
  </si>
  <si>
    <t>REPARACIÓN Y MANTENIMIENTO DE EQUIPO DE TRANSPORTE</t>
  </si>
  <si>
    <t>CONGRESOS Y CONVENCIONES</t>
  </si>
  <si>
    <t>DIVERSOS GASTOS POR INCIDENTE VIAL</t>
  </si>
  <si>
    <t>DESPLIEGUE OPERATIVO COMISARIA DE LA POLICIA</t>
  </si>
  <si>
    <t>1.3.5</t>
  </si>
  <si>
    <t>ASUNTOS JURÍDICOS</t>
  </si>
  <si>
    <t>O</t>
  </si>
  <si>
    <t>Actividades que realizan la función pública o cont</t>
  </si>
  <si>
    <t>03_24</t>
  </si>
  <si>
    <t>SINDICATURA MUNICIPAL</t>
  </si>
  <si>
    <t>DEFENSORÍA LEGAL</t>
  </si>
  <si>
    <t>011_24</t>
  </si>
  <si>
    <t>DIRECCIÓN GENERAL JURIDÍCA</t>
  </si>
  <si>
    <t>APOYO A INSTITUCIONES</t>
  </si>
  <si>
    <t>007_24</t>
  </si>
  <si>
    <t>DIRECCIÓN DE LA SECRETARÍA GENERAL</t>
  </si>
  <si>
    <t>FIL</t>
  </si>
  <si>
    <t>CLAD</t>
  </si>
  <si>
    <t>DESPACHO DE LA TESORERÍA MUNICIPAL</t>
  </si>
  <si>
    <t>012_24</t>
  </si>
  <si>
    <t>DIRECCIÓN DE PROCESOS ADMINISTRATIVOS Y</t>
  </si>
  <si>
    <t>REFACCIONES Y ACCESORIOS MENORES DE MOBILIARIO Y EQUIPO DE ADMINISTRACIÓN EDUCACIONAL Y RECREATIVO</t>
  </si>
  <si>
    <t>ARRENDAMIENTO DE TERRENOS</t>
  </si>
  <si>
    <t>PA/442/2021-2024</t>
  </si>
  <si>
    <t>PA/466/2021-2024</t>
  </si>
  <si>
    <t>ARRENDAMIENTO DE ACTIVOS INTANGIBLES</t>
  </si>
  <si>
    <t>OTROS ARRENDAMIENTOS</t>
  </si>
  <si>
    <t>SERVICIOS FINANCIEROS Y BANCARIOS</t>
  </si>
  <si>
    <t>SERVICIOS DE COBRANZA, INVESTIGACIÓN CREDITICIA Y SIMILAR</t>
  </si>
  <si>
    <t>SERVICIOS DE RECAUDACIÓN, TRASLADO Y CUSTODIA DE VALORES</t>
  </si>
  <si>
    <t>CONSERVACIÓN Y MANTENIMIENTO MENOR DE INMUEBLES</t>
  </si>
  <si>
    <t>OTROS SERVICIOS DE TRASLADO Y HOSPEDAJE</t>
  </si>
  <si>
    <t>OTROS GASTOS POR RESPONSABILIDADES</t>
  </si>
  <si>
    <t>MUEBLES DE OFICINA Y ESTANTERÍA</t>
  </si>
  <si>
    <t>INVERSION PUBLICA</t>
  </si>
  <si>
    <t>EJECUCIÓN DE PROYECTOS PRODUCTIVOS NO INCLUIDOS EN CONCEPTOS ANTERIORES DE ESTE CAPÍTULO</t>
  </si>
  <si>
    <t>PLANTAS DE TRATAMIENTO</t>
  </si>
  <si>
    <t>CAT</t>
  </si>
  <si>
    <t>TRANSFERENCIAS A FIDEICOMISOS DE ENTIDADES FEDERATIVAS Y MUNICIPIOS</t>
  </si>
  <si>
    <t>TERRENOS</t>
  </si>
  <si>
    <t>RECONOCIMIENTO CONTRA DERECHOS</t>
  </si>
  <si>
    <t>RECURSOS RECAUDADOS DE MANERA EFICIENTE PROGRAMADOS</t>
  </si>
  <si>
    <t>014_24</t>
  </si>
  <si>
    <t>DIRECCIÓN GENERAL DE INGRESOS</t>
  </si>
  <si>
    <t>DIVERSAS DEVOLUCIONES</t>
  </si>
  <si>
    <t>PENAS, MULTAS, ACCESORIOS Y ACTUALIZACIONES</t>
  </si>
  <si>
    <t>RED DE BASES</t>
  </si>
  <si>
    <t>ARTÍCULOS DEPORTIVOS</t>
  </si>
  <si>
    <t>F</t>
  </si>
  <si>
    <t>Actividades destinadas a la promoción y fomento de</t>
  </si>
  <si>
    <t>ESPACIOS DE PAZ</t>
  </si>
  <si>
    <t>ARRENDAMIENTO DE EQUIPO DE TRANSPORTE</t>
  </si>
  <si>
    <t>01_24</t>
  </si>
  <si>
    <t>PRESIDENCIA</t>
  </si>
  <si>
    <t>APOYO ECONÓMICO A PERSONAS FÍSICAS, ASOCIACIONES E INSTITUCIONES SIN FINES DE LUCRO</t>
  </si>
  <si>
    <t>001_24</t>
  </si>
  <si>
    <t>SECRETARÍA PARTICULAR</t>
  </si>
  <si>
    <t>LAS CORONELAS</t>
  </si>
  <si>
    <t>COMUNIDAD SOGUEROS DE SAN MIGUEL CUYUTLAN</t>
  </si>
  <si>
    <t>ALDEA PASITOS</t>
  </si>
  <si>
    <t>FESTIVAL DEL CINE EN GUADALAJARA</t>
  </si>
  <si>
    <t>TELETON</t>
  </si>
  <si>
    <t>MÉXICO DANZA</t>
  </si>
  <si>
    <t>ATENCIÓN A EVENTOS DEL GOBIERNO MUNICIPAL  Y AGENDA GUBERNAMENTAL</t>
  </si>
  <si>
    <t>002_24</t>
  </si>
  <si>
    <t>DIRECCIÓN GENERAL DE RELACIONES PÚBLICAS</t>
  </si>
  <si>
    <t>RELACIONES GUBERNAMENTALES</t>
  </si>
  <si>
    <t>005_24</t>
  </si>
  <si>
    <t>DIRECCIÓN GENERAL DE RELACIONES GUBERNAM</t>
  </si>
  <si>
    <t>INFORME DE GOBIERNO</t>
  </si>
  <si>
    <t>POSADA GENERAL</t>
  </si>
  <si>
    <t>DESPACHO DE LA JEFATURA DE GABINETE</t>
  </si>
  <si>
    <t>003_24</t>
  </si>
  <si>
    <t>JEFATURA DE GABINETE</t>
  </si>
  <si>
    <t>COMUNICACIÓN ESTRATÉGICA DEL GOBIERNO</t>
  </si>
  <si>
    <t>004_24</t>
  </si>
  <si>
    <t>DIRECCIÓN DE COMUNICACIÓN</t>
  </si>
  <si>
    <t>DIFUSIÓN POR RADIO, TELEVISIÓN Y OTROS MEDIOS DE MENSAJES SOBRE PROGRAMAS Y ACTIVIDADES GUBERNAMENTALES</t>
  </si>
  <si>
    <t>TRAILER CONCERT</t>
  </si>
  <si>
    <t>SERVICIOS DE LA INDUSTRIA FÍLMICA, DEL SONIDO Y DEL VIDEO</t>
  </si>
  <si>
    <t>SERVICIO DE CREACIÓN Y DIFUSIÓN DE CONTENIDO EXCLUSIVAMENTE A  TRAVÉS DE INTERNET</t>
  </si>
  <si>
    <t>BIENES ADQUIRIDOS</t>
  </si>
  <si>
    <t>MATERIAL IMPRESO E INFORMACIÓN DIGITAL</t>
  </si>
  <si>
    <t>VIDRIO Y PRODUCTOS DE VIDRIO</t>
  </si>
  <si>
    <t>ARRENDAMIENTO DE EDIFICIOS</t>
  </si>
  <si>
    <t>SERVICIOS DE PROTECCIÓN Y SEGURIDAD</t>
  </si>
  <si>
    <t>SEGUROS DE RESPONSABILIDAD PATRIMONIAL Y FIANZAS</t>
  </si>
  <si>
    <t>SEGURO DE BIENES PATRIMONIALES</t>
  </si>
  <si>
    <t>COMISIONES POR VENTAS</t>
  </si>
  <si>
    <t>SERVICIOS DE CREATIVIDAD, PREPRODUCCIÓN Y PRODUCCIÓN DE PUBLICIDAD, EXCEPTO INTERNET</t>
  </si>
  <si>
    <t>SERVICIOS FUNERARIOS Y DE CEMENTERIOS</t>
  </si>
  <si>
    <t>MUEBLES, EXCEPTO DE OFICINA Y ESTANTERÍA</t>
  </si>
  <si>
    <t>VEHICULOS Y EQUIPO DE TRANSPORTE</t>
  </si>
  <si>
    <t>SERVICIOS PERSONALES</t>
  </si>
  <si>
    <t>DIETAS</t>
  </si>
  <si>
    <t>SUELDO BASE AL PERSONAL PERMANENTE</t>
  </si>
  <si>
    <t>PLANTILLA</t>
  </si>
  <si>
    <t>HONORARIOS ASIMILABLES A SALARIOS</t>
  </si>
  <si>
    <t>SUELDOS BASE AL PERSONAL EVENTUAL</t>
  </si>
  <si>
    <t>EVENTUAL</t>
  </si>
  <si>
    <t>RETRIBUCIONES POR SERVICIOS DE CARÁCTER SOCIAL</t>
  </si>
  <si>
    <t>PRIMAS VACACIONALES</t>
  </si>
  <si>
    <t>GRATIFICACIÓN DE FIN DE AÑO</t>
  </si>
  <si>
    <t>HORAS EXTRAORDINARIAS</t>
  </si>
  <si>
    <t>COMPENSACIONES</t>
  </si>
  <si>
    <t>CUOTAS AL IMSS POR ENFERMEDADES Y MATERNIDAD (Modalidad 38)</t>
  </si>
  <si>
    <t>CUOTAS PARA LA VIVIENDA (IPEJAL 3%)</t>
  </si>
  <si>
    <t>APORTACIONES AL SISTEMA DE RETIRO SEDAR</t>
  </si>
  <si>
    <t>APORTACIONES AL SISTEMA DE RETIRO DE PENSIONES</t>
  </si>
  <si>
    <t>APORTACIONES PARA SEGUROS</t>
  </si>
  <si>
    <t>INDEMNIZACIONES</t>
  </si>
  <si>
    <t>OTRAS PRESTACIONES SOCIALES Y ECONÓMICAS</t>
  </si>
  <si>
    <t>SERVICIO DE MANTENIMIENTO EN LOS ESPACIOS PÚBLICOS</t>
  </si>
  <si>
    <t>019_24</t>
  </si>
  <si>
    <t>DIRECCIÓN ADMINISTRATIVA DE INFRAESTRUCT</t>
  </si>
  <si>
    <t>MAQUINARIA Y EQUIPO DE CONSTRUCCIÓN</t>
  </si>
  <si>
    <t>09_24</t>
  </si>
  <si>
    <t>COORDINACIÓN GENERAL DE DESARROLLO ECONÓMICO</t>
  </si>
  <si>
    <t>SACRIFICIO DE BOVINOS Y PORCINOS EN EL RASTRO MUNICIPAL</t>
  </si>
  <si>
    <t>027_24</t>
  </si>
  <si>
    <t>DIRECCIÓN DE RASTRO MUNICIPAL</t>
  </si>
  <si>
    <t>DESPACHO DE LA SECRETARÍA GENERAL</t>
  </si>
  <si>
    <t>P</t>
  </si>
  <si>
    <t xml:space="preserve">Actividades destinadas al desarrollo de programas </t>
  </si>
  <si>
    <t>PROCESOS ESTADISTICOS DEL MUNICIPIO</t>
  </si>
  <si>
    <t>006_24</t>
  </si>
  <si>
    <t>DIRECCIÓN GENERAL DE CENSOS Y ESTADISTIC</t>
  </si>
  <si>
    <t>K</t>
  </si>
  <si>
    <t>Proyectos de inversión sujetos a registro en la Ca</t>
  </si>
  <si>
    <t>OBRAS DE INFRAESTRUCTURA MUNICIPAL</t>
  </si>
  <si>
    <t>023_24</t>
  </si>
  <si>
    <t>DIRECCIÓN GENERAL DE OBRAS PÚBLICAS</t>
  </si>
  <si>
    <t>EDIFICACIÓN NO  HABITACIONAL</t>
  </si>
  <si>
    <t>CONSTRUCCIÓN DE OBRAS PARA EL ABASTECIMIENTO DE AGUA, PETRÓLEO, GAS, ELECTRICIDAD Y TELECOMUNICACIONES</t>
  </si>
  <si>
    <t>PLANTA POTABILIZADORA</t>
  </si>
  <si>
    <t>ROMPEDORA</t>
  </si>
  <si>
    <t>CONSTRUCCIÓN DE VÍAS DE COMUNICACIÓN</t>
  </si>
  <si>
    <t>PRESUPUESTO PARTICIPATIVO</t>
  </si>
  <si>
    <t>FOEDEN</t>
  </si>
  <si>
    <t>AYUDAS POR DESASTRES NATURALES Y OTROS SINIESTROS</t>
  </si>
  <si>
    <t>3.1.1</t>
  </si>
  <si>
    <t>ASUNTOS ECONÓMICOS Y COMERCIALES EN GENERAL</t>
  </si>
  <si>
    <t>DESARROLLO ECONÓMICO Y EMPLEO</t>
  </si>
  <si>
    <t>CAL AGRÍCOLA</t>
  </si>
  <si>
    <t>028_24</t>
  </si>
  <si>
    <t>DIRECCÍON GENERAL DE DESARROLLO RURAL</t>
  </si>
  <si>
    <t>SUBSIDIOS A LA PRODUCCIÓN</t>
  </si>
  <si>
    <t>INDEMINIZACIÓN AL PRODUCTOR GANADERO</t>
  </si>
  <si>
    <t>ADMINISTRACIÓN CENTRAL DE LA COORDINACIÓN GENERAL DE DESARROLLO ECONÓMICO</t>
  </si>
  <si>
    <t>026_24</t>
  </si>
  <si>
    <t>DESPACHO DE LA COORDINACIÓN GENERAL DE D</t>
  </si>
  <si>
    <t>PRODUCTOS QUÍMICOS, FARMACÉUTICOS Y DE LABORATORIO ADQUIRIDOS COMO MATERIA PRIMA</t>
  </si>
  <si>
    <t>OTROS PRODUCTOS ADQUIRIDOS COMO MATERIA PRIMA</t>
  </si>
  <si>
    <t>LIMPIEZA DE MINAS DE BASALTO</t>
  </si>
  <si>
    <t>CABALGATA</t>
  </si>
  <si>
    <t>EXPO AGROPECUARIA</t>
  </si>
  <si>
    <t>CHARRERIA</t>
  </si>
  <si>
    <t>MICTLAN</t>
  </si>
  <si>
    <t>ARBOL NAVIDEÑO</t>
  </si>
  <si>
    <t>ROSCA DE REYES</t>
  </si>
  <si>
    <t>PAQUETE AGROECOLÓGICO</t>
  </si>
  <si>
    <t>2.2.4</t>
  </si>
  <si>
    <t>ALUMBRADO PÚBLICO</t>
  </si>
  <si>
    <t>SERVICIO DE MANTENIMIENTO DE ALUMBRADO PÚBLICO</t>
  </si>
  <si>
    <t>020_24</t>
  </si>
  <si>
    <t>DIRECCIÓN DE ALUMBRADO PÚBLICO</t>
  </si>
  <si>
    <t>2.4.2</t>
  </si>
  <si>
    <t>CULTURA</t>
  </si>
  <si>
    <t>POLITICA CULTURAL DE TLAJOMULCO DE ZUÑIGA</t>
  </si>
  <si>
    <t>017_24</t>
  </si>
  <si>
    <t>DIRECCIÓN GENERAL DE CULTURA</t>
  </si>
  <si>
    <t>FESTIVAL MAROMETA</t>
  </si>
  <si>
    <t>DIA DEL MAESTRO</t>
  </si>
  <si>
    <t>2.5.6</t>
  </si>
  <si>
    <t>OTRO SERVICIOS EDUCATIVOS Y ACTIVIDADES INHERENTES</t>
  </si>
  <si>
    <t>APOYO A INSTITUCIONES EDUCATIVAS</t>
  </si>
  <si>
    <t>AYUDAS SOCIALES A INSTITUCIONES DE ENSEÑANZA</t>
  </si>
  <si>
    <t>RENOVANDO TU ESCUELA EN COMUNIDAD</t>
  </si>
  <si>
    <t>PROGRAMA ABC Y REZAGO EDUCATIVO</t>
  </si>
  <si>
    <t>BECAS Y OTRAS AYUDAS PARA PROGRAMAS DE CAPACITACIÓN</t>
  </si>
  <si>
    <t>3.7.1</t>
  </si>
  <si>
    <t>TURISMO</t>
  </si>
  <si>
    <t>APOYO A TRADICIONES</t>
  </si>
  <si>
    <t>029_24</t>
  </si>
  <si>
    <t>DIRECCIÓN GENERAL DE TURISMO Y PROMOCIÓN</t>
  </si>
  <si>
    <t>ESCUELA DE CHARRERIA</t>
  </si>
  <si>
    <t>2.6.8</t>
  </si>
  <si>
    <t>OTROS GRUPOS VULNERABLES</t>
  </si>
  <si>
    <t>13_24</t>
  </si>
  <si>
    <t>INSTITUTO MUNICIPAL DE LA MUJER TLAJOMULQUENSE (IMMT)</t>
  </si>
  <si>
    <t>ATENCION A MUJERES DEL MUNICIPIO</t>
  </si>
  <si>
    <t>033_24</t>
  </si>
  <si>
    <t>INSTITUTO MUNICIPAL DE LA MUJER TLAJOMUL</t>
  </si>
  <si>
    <t>14_24</t>
  </si>
  <si>
    <t>CENTRO DE ESTIMULACIÓN PARA PERSONAS CON DISCAPACIDAD INTELECTUAL (CENDI)</t>
  </si>
  <si>
    <t>ATENCIÓN PARA PERSONAS CON DISCAPACIDAD INTELECTUAL</t>
  </si>
  <si>
    <t>034_24</t>
  </si>
  <si>
    <t>CENTRO DE ESTIMULACIÓN PARA PERSONAS CON</t>
  </si>
  <si>
    <t>2.4.1</t>
  </si>
  <si>
    <t>DEPORTE Y RECREACIÓN</t>
  </si>
  <si>
    <t>16_24</t>
  </si>
  <si>
    <t>CONSEJO MUNICIPAL DEL DEPORTE (COMUDE)</t>
  </si>
  <si>
    <t>ACTIVIDADES DEPORTIVAS Y RECREATIVAS EN EL MUNICIPIO</t>
  </si>
  <si>
    <t>036_24</t>
  </si>
  <si>
    <t>2.6.3</t>
  </si>
  <si>
    <t>FAMILIA E HIJOS</t>
  </si>
  <si>
    <t>12_24</t>
  </si>
  <si>
    <t>SISTEMA INTEGRAL PARA EL DESARROLLO DE LA FAMILIA (DIF)</t>
  </si>
  <si>
    <t>SISTEMA INTEGRAL PARA EL DESARROLLO DE LA FAMILIA</t>
  </si>
  <si>
    <t>032_24</t>
  </si>
  <si>
    <t>SISTEMA INTEGRAL PARA EL DESARROLLO DE L</t>
  </si>
  <si>
    <t>1.5-01-24</t>
  </si>
  <si>
    <t>PARTICIPACIONES FEDERALES 2024</t>
  </si>
  <si>
    <t>DEUDA PUBLICA</t>
  </si>
  <si>
    <t>AMORTIZACIÓN DE LA DEUDA INTERNA CON INSTITUCIONES DE CRÉDITO</t>
  </si>
  <si>
    <t>INTERESES DE LA DEUDA INTERNA CON INSTITUCIONES  DE CRÉDITO</t>
  </si>
  <si>
    <t>2.6-01-24</t>
  </si>
  <si>
    <t>SUBSIDIO POLICÍA METROPOLITANA 2024 (APORTACIÓN ESTATAL)</t>
  </si>
  <si>
    <t>ESTÍMULOS</t>
  </si>
  <si>
    <t>2.5-02-24</t>
  </si>
  <si>
    <t>FONDO DE APORTACIÓN AL FORTALECIMIENTO MUNICIPAL 2024 (FORTAMUN)</t>
  </si>
  <si>
    <t>SERVICIO DE UNIDADES MOVILES ARRENDADAS</t>
  </si>
  <si>
    <t>OBRAS MULTIANUALES</t>
  </si>
  <si>
    <t>2.6-05-24</t>
  </si>
  <si>
    <t>PROGRAMA ESTRATEGIA ALE 2024 (APORTACIÓN ESTATAL)</t>
  </si>
  <si>
    <t>2.6-12-23</t>
  </si>
  <si>
    <t>FONDO PARA INVERSIONES METROPOLITANAS 2023 (APORTACIÓN ESTATAL)</t>
  </si>
  <si>
    <t>2.6-06-23</t>
  </si>
  <si>
    <t>BARRIOS DE PAZ 2023 (APORTACIÓN ESTATAL)</t>
  </si>
  <si>
    <t>2.5-01-23</t>
  </si>
  <si>
    <t>FONDO DE APORTACIÓN A LA INFRAESTRUCTURA SOCIAL MUNICIPAL 2023 (FAISM)</t>
  </si>
  <si>
    <t>2.6-14-23</t>
  </si>
  <si>
    <t>CONSTRUCCIÓN DE PLANTA DE SEPARACIÓN, CLASIFICACIÓN Y RECICLAJE DE RESIDUOS SÓLIDOS URBANOS DE TLAJOMULCO DE ZUÑIGA, JALISCO 2023 (APORTACIÓN ESTATAL)</t>
  </si>
  <si>
    <t>2.5-02-23</t>
  </si>
  <si>
    <t>FONDO DE APORTACIÓN AL FORTALECIMIENTO MUNICIPAL 2023 (FORTAMUN)</t>
  </si>
  <si>
    <t>212-3</t>
  </si>
  <si>
    <t>Fondo de Aportación para la Infraestructura Social Municipal ejercicio 2012 (aportación federal)</t>
  </si>
  <si>
    <t>1.6-01-24</t>
  </si>
  <si>
    <t>PARTICIPACIONES ESTATALES 2024</t>
  </si>
  <si>
    <t>2.6-11-23</t>
  </si>
  <si>
    <t>ESTRATEGIA DE SEGURIDAD "PUNTOS PURPURA" 2023 (APORTACIÓN ESTATAL)</t>
  </si>
  <si>
    <t>2.5-03-1-23</t>
  </si>
  <si>
    <t>PRODDER 2023</t>
  </si>
  <si>
    <t>212-4</t>
  </si>
  <si>
    <t>FAIS 2012 (APORTACIÓN FEDERAL)</t>
  </si>
  <si>
    <t>2.6-01-23</t>
  </si>
  <si>
    <t>SUBSIDIO POLICÍA METROPOLITANA 2023 (APORTACIÓN ESTATAL)</t>
  </si>
  <si>
    <t>502.1-11</t>
  </si>
  <si>
    <t>FONDO DE FORTALECIMIENTO MUNICIPAL 2011 (FORTAMUN)</t>
  </si>
  <si>
    <t>1.1-14-24</t>
  </si>
  <si>
    <t>RECURSOS FISCALES (RESERVAS TERRITORIALES) 2024</t>
  </si>
  <si>
    <t>2.5-01-24</t>
  </si>
  <si>
    <t>FONDO DE APORTACIÓN A LA INFRAESTRUCTURA SOCIAL MUNICIPAL 2024 (FAISM-DF)</t>
  </si>
  <si>
    <t>INTERESES</t>
  </si>
  <si>
    <t>1.1-01-24</t>
  </si>
  <si>
    <t>FONDO MUNICIPAL EXCLUSIVO PARA LA RECAUDACIÓN DE RECURSOS DESTINADOS PARA LA CREACIÓN O MEJORAMIENTO DE INFRAESTRUCTURA Y EQUIPAMIENTOS URBANOS EN ESPACIOS PUBLICOS</t>
  </si>
  <si>
    <t>1.5-03-24</t>
  </si>
  <si>
    <t>PRODDER 2024 (APORTACIÓN MUNICIPAL)</t>
  </si>
  <si>
    <t>2.5-03-24</t>
  </si>
  <si>
    <t>PRODDER 2024 (APORTACIÓN FEDERAL)</t>
  </si>
  <si>
    <t>1.1-15-24</t>
  </si>
  <si>
    <t>CONSEJO DE COLABORACIÓN DEL MUNICIPIO DE TLAJOMULCO DE ZÚÑIGA</t>
  </si>
  <si>
    <t>2.5-06-24</t>
  </si>
  <si>
    <t>REGULARIZACIÓN DE VEHICULOS USADOS DE PROCEDENCIA EXTRANJERA 2023 (APORTACIÓN FEDERAL)</t>
  </si>
  <si>
    <t>Nuevo saldo</t>
  </si>
  <si>
    <t>Ejerc-pagado</t>
  </si>
  <si>
    <t>Deveng-ejerc</t>
  </si>
  <si>
    <t>Compr-devengado</t>
  </si>
  <si>
    <t>Autorizado 2023</t>
  </si>
  <si>
    <t>Ejercido 2023</t>
  </si>
  <si>
    <t>X</t>
  </si>
  <si>
    <t>FESTIVAL PAPIROLAS</t>
  </si>
  <si>
    <t>INTERESES DE FISM</t>
  </si>
  <si>
    <t>Suma de Autorizado 2023</t>
  </si>
  <si>
    <t>Suma de Ejercido 2023</t>
  </si>
  <si>
    <t>Etiquetas de fila</t>
  </si>
  <si>
    <t>Total general</t>
  </si>
  <si>
    <t>EXPOSICIONES</t>
  </si>
  <si>
    <t>BIENES ARTÍSTICOS CULTURALES Y CIENTÍFICOS</t>
  </si>
  <si>
    <t>PANELES SOLARES</t>
  </si>
  <si>
    <t>Cubo 2023</t>
  </si>
  <si>
    <t>Cubo 2024</t>
  </si>
  <si>
    <t>Diferencia</t>
  </si>
  <si>
    <t>Concentrada</t>
  </si>
  <si>
    <t>Irreductible</t>
  </si>
  <si>
    <t>SI</t>
  </si>
  <si>
    <t>NO</t>
  </si>
  <si>
    <t>Propuesta 2025</t>
  </si>
  <si>
    <t>Nota</t>
  </si>
  <si>
    <t>Para impresión de credenciales</t>
  </si>
  <si>
    <t>Alimentos para detenidos</t>
  </si>
  <si>
    <t>Municiones</t>
  </si>
  <si>
    <t>Fideicomiso turismo</t>
  </si>
  <si>
    <t>Cal agricola</t>
  </si>
  <si>
    <t>becas a secundaria</t>
  </si>
  <si>
    <t>Uniformes y utiles</t>
  </si>
  <si>
    <t>Apoyos presidente</t>
  </si>
  <si>
    <t>deuda de los 2 creditos, uno termina en junio 2025</t>
  </si>
  <si>
    <t>Apoyos del presidente a asociaciones</t>
  </si>
  <si>
    <t>Pago de maestros y personal de intendencia de escuelas</t>
  </si>
  <si>
    <t>Apoyo a guarderias</t>
  </si>
  <si>
    <t>Plantas de tratamiento a 15 años</t>
  </si>
  <si>
    <t>Pago del CAT</t>
  </si>
  <si>
    <t>Medicamento para servicios medicos</t>
  </si>
  <si>
    <t>Equipo médico</t>
  </si>
  <si>
    <t>Gasolina Comisaria</t>
  </si>
  <si>
    <t>Gasolina Protección Civil y Servicios Medicos</t>
  </si>
  <si>
    <t>Gasolina Administrativos y gas LP</t>
  </si>
  <si>
    <t>Capacitaciones</t>
  </si>
  <si>
    <t>Prendas de protección</t>
  </si>
  <si>
    <t>Pulsos de vida</t>
  </si>
  <si>
    <t>Formatos IPH</t>
  </si>
  <si>
    <t>Siniestos</t>
  </si>
  <si>
    <t>Fiestas patrias</t>
  </si>
  <si>
    <t xml:space="preserve">Apoyo a 3 escuelas </t>
  </si>
  <si>
    <t>Programa ABC</t>
  </si>
  <si>
    <t>Apoyo con matieral a las escuelas</t>
  </si>
  <si>
    <t>Festival marometa</t>
  </si>
  <si>
    <t>Varios eventos</t>
  </si>
  <si>
    <t>Encuestas para apoyo de becas</t>
  </si>
  <si>
    <t>Escuela de charreria</t>
  </si>
  <si>
    <t>revisar</t>
  </si>
  <si>
    <t>Limpieza minas de basalto</t>
  </si>
  <si>
    <t>Herramientas para rastro</t>
  </si>
  <si>
    <t>Prendas de protección para rastros</t>
  </si>
  <si>
    <t>Mantenimiento de equipo de rastro</t>
  </si>
  <si>
    <t>Apoyo a los xayacates</t>
  </si>
  <si>
    <t>Indeminizacion de ganado por garrapatas y brucelosis</t>
  </si>
  <si>
    <t>Suma de Propuesta 2025</t>
  </si>
  <si>
    <t>Apoyo a ladrilleros</t>
  </si>
  <si>
    <t>Conafort</t>
  </si>
  <si>
    <t>Equipamiento del c4</t>
  </si>
  <si>
    <t>posada</t>
  </si>
  <si>
    <t>Informe de gobierno</t>
  </si>
  <si>
    <t>Apoyo por desastres naturales</t>
  </si>
  <si>
    <t>Atlas de riesgo</t>
  </si>
  <si>
    <t>revisar con Christian</t>
  </si>
  <si>
    <t>(Varios elementos)</t>
  </si>
  <si>
    <t>Euzen</t>
  </si>
  <si>
    <t>Cobre Ionizado</t>
  </si>
  <si>
    <t>si</t>
  </si>
  <si>
    <t>2025</t>
  </si>
  <si>
    <t>Importe Ajustado 2024</t>
  </si>
  <si>
    <t>Ejercido 2024</t>
  </si>
  <si>
    <t>Suma de Importe Ajustado 2024</t>
  </si>
  <si>
    <t>Ley de Ingresos 2025</t>
  </si>
  <si>
    <t>aumento del 4%</t>
  </si>
  <si>
    <t>Suma de Ejercido 2024</t>
  </si>
  <si>
    <t>ARRENDAMIENTO DE PATRULLAS</t>
  </si>
  <si>
    <t>Aumentar el 4% solo para nomina</t>
  </si>
  <si>
    <t>TESORERIA</t>
  </si>
  <si>
    <t>Bolsa de 4,500,000.00</t>
  </si>
  <si>
    <t>bolsa de 20,000,000.00</t>
  </si>
  <si>
    <t>bolsa de 1,000,000.00</t>
  </si>
  <si>
    <t>copiadoras</t>
  </si>
  <si>
    <t>Auditoria de ISO</t>
  </si>
  <si>
    <t>Gestion documental</t>
  </si>
  <si>
    <t>Equipo de computo para todo el municipio y revisar si quieren arrendamiento</t>
  </si>
  <si>
    <t>zetech (718,898), fiber channel (129,222.4), veeam backup (337,420.8), microsoft (2,296,398), adobe (70,640.52) Fortinet (100,000) Azure de Microsoft para Geomática (250,000) y tlajoapp Apple (1,749) más la inflación</t>
  </si>
  <si>
    <t>Art. 13 Ley de Austeriadad 12.9 millones como tope</t>
  </si>
  <si>
    <t>Renta o compra de maquinaria para desasolve de canales</t>
  </si>
  <si>
    <t>Reforestación</t>
  </si>
  <si>
    <t>Comida a maestros revisar rifa de carro</t>
  </si>
  <si>
    <t>Coordinación 2025</t>
  </si>
  <si>
    <t xml:space="preserve">Unidad Ejecutora 2025 </t>
  </si>
  <si>
    <t>COMISARIA DE LA POLICIA PREVENTIVA MUNICIPAL</t>
  </si>
  <si>
    <t>UNIDAD DE ACOPIO Y SALUD ANIMAL TLAJOMULCO (UNASAM)</t>
  </si>
  <si>
    <t>DIRECCIÓN DE POLÍTICA SOCIAL</t>
  </si>
  <si>
    <t>DIRECCIÓN DE RED DE BASES</t>
  </si>
  <si>
    <t>DIRECCIÓN DE RENTA TU CASA</t>
  </si>
  <si>
    <t>DIRECCIÓN DE CHAMBA PARA TODOS</t>
  </si>
  <si>
    <t>DIRECCIÓN DE ABC</t>
  </si>
  <si>
    <t>DIRECCIÓN DE AGENCIAS Y DELEGACIONES</t>
  </si>
  <si>
    <t>DIRECCIÓN DE CULTURA</t>
  </si>
  <si>
    <t>COORDINACIÓN DE POTENCIA ECONÓMICA</t>
  </si>
  <si>
    <t>DIRECCIÓN DE TURISMO Y PROMOCIÓN A LAS TRADICIONES</t>
  </si>
  <si>
    <t>DIRECCIÓN DE RASTROS MUNICIPALES</t>
  </si>
  <si>
    <t>COORDINACIÓN DE FORTALECIMIENTO A LOS SERVICIOS PÚBLICOS MUNICIPALES</t>
  </si>
  <si>
    <t>DIRECCIÓN DE DESARROLLO RURAL</t>
  </si>
  <si>
    <t>DESPACHO DE LA COORDINACIÓN DE POTENCIA ECONÓMICA</t>
  </si>
  <si>
    <t>COORDINACIÓN DE GESTIÓN DEL TERRITORIO Y OBRAS PÚBLICAS</t>
  </si>
  <si>
    <t>DIRECCIÓN DE ECOLOGÍA Y PROTECCIÓN AMBIENTAL</t>
  </si>
  <si>
    <t>DIRECCIÓN DE OBRAS PÚBLICAS</t>
  </si>
  <si>
    <t>COORDINACIÓN DE INTELIGENCIA E INNOVACIÓN SOCIAL</t>
  </si>
  <si>
    <t>DESPACHO DE LA COORDINACIÓN DE INTELIGENCIA E INNOVACIÓN SOCIAL</t>
  </si>
  <si>
    <t>DIRECCIÓN ADMINISTRATIVA</t>
  </si>
  <si>
    <t>DIRECCIÓN DE AGUA POTABLE Y SANEAMIENTO</t>
  </si>
  <si>
    <t>DIRECCIÓN DE SALUD PÚBLICA</t>
  </si>
  <si>
    <t>COORDINACIÓN DE PREVENCIÓN Y PROTECCIÓN CIUDADANA</t>
  </si>
  <si>
    <t>DIRECCIÓN DE ADMINISTRACIÓN</t>
  </si>
  <si>
    <t>DIRECCIÓN DE COMUNICACIÓN ESTRATÉGICA</t>
  </si>
  <si>
    <t>DIRECCIÓN DE CENSOS Y ESTADISTICAS</t>
  </si>
  <si>
    <t>DIRECCIÓN DE RELACIONES PÚBLICAS</t>
  </si>
  <si>
    <t>DIRECCIÓN DE PROTECCIÓN CIVIL Y BOMBEROS</t>
  </si>
  <si>
    <t>DIRECCIÓN TÉCNICA</t>
  </si>
  <si>
    <t>SINDICATURA</t>
  </si>
  <si>
    <t>DESPACHO DE LA SINDICATURA</t>
  </si>
  <si>
    <t>TESORERÍA</t>
  </si>
  <si>
    <t>DIRECCIÓN DE FINANZAS</t>
  </si>
  <si>
    <t>DIRECCIÓN DE INGRESOS</t>
  </si>
  <si>
    <t>COORDINACIÓN DE CERCANÍA Y CORRESPONSABILIDAD SOCIAL</t>
  </si>
  <si>
    <t>POR DEFINIR</t>
  </si>
  <si>
    <t>DIRECCIÓN DE PROCESOS ADMINISTRATIVOS Y PROYECTOS</t>
  </si>
  <si>
    <t>Evento de cajititlan definir quien lo ejecuta y revisar si se pasa a gastos de orden social</t>
  </si>
  <si>
    <t>x</t>
  </si>
  <si>
    <t>Servicios de mejoramiento y mantenimiento  2,518,840.00</t>
  </si>
  <si>
    <t>modernización catastral</t>
  </si>
  <si>
    <t>DIRECCION DE COMUNICACIÓN</t>
  </si>
  <si>
    <t>REGALOS A SINDICATOS</t>
  </si>
  <si>
    <t>DEFINIR Fil</t>
  </si>
  <si>
    <t>Ley de Ingresos</t>
  </si>
  <si>
    <t>Disponible</t>
  </si>
  <si>
    <t>Incremento del 4%</t>
  </si>
  <si>
    <t>Aumento en OPDS</t>
  </si>
  <si>
    <t>Carros ecologicos</t>
  </si>
  <si>
    <t>se disminuye 40 por ahorros</t>
  </si>
  <si>
    <t>Coordinación</t>
  </si>
  <si>
    <t>DESARROLLO ECONÓMICO</t>
  </si>
  <si>
    <t>CENDI</t>
  </si>
  <si>
    <t>COMUDE</t>
  </si>
  <si>
    <t>INDAJO</t>
  </si>
  <si>
    <t>MUJER</t>
  </si>
  <si>
    <t>OFICIALIA</t>
  </si>
  <si>
    <t>SECRETARIA</t>
  </si>
  <si>
    <t>DIF</t>
  </si>
  <si>
    <t>CERCANIA Y CORRESPONSABILIDAD</t>
  </si>
  <si>
    <t>SERVICIOS PUBLICOS</t>
  </si>
  <si>
    <t>TERRITORIO Y OBRAS PUBLICAS</t>
  </si>
  <si>
    <t>INNOVACION SOCIAL</t>
  </si>
  <si>
    <t>PREVENCIÓN Y PROTECCIÓN CIUDADANA</t>
  </si>
  <si>
    <t xml:space="preserve">Ejercido 2023 </t>
  </si>
  <si>
    <t xml:space="preserve">Ajustado 2024 </t>
  </si>
  <si>
    <t xml:space="preserve">Propuesta 2025 </t>
  </si>
  <si>
    <t>Programa de regularización de primaria y secundaria</t>
  </si>
  <si>
    <t xml:space="preserve">Festival Marometa, Comida dia de los maestros </t>
  </si>
  <si>
    <t>Pendientes</t>
  </si>
  <si>
    <t>Ver si autoriza compra de carro para rifa</t>
  </si>
  <si>
    <t>MEJORAMIENTO URBANO (MULTI ANUAL)</t>
  </si>
  <si>
    <t>Servicio de mejoramiento urbano</t>
  </si>
  <si>
    <t>Renta tu casa y tapeado</t>
  </si>
  <si>
    <t>Seguridad de bases 5 mdp  y  gastos de orden social y compra de herramienta</t>
  </si>
  <si>
    <t>Unidad Ejecutora</t>
  </si>
  <si>
    <t>CAJITITLAN</t>
  </si>
  <si>
    <t>EQUIPAMIENTO C4</t>
  </si>
  <si>
    <t>SISTEMA CONTABLE</t>
  </si>
  <si>
    <t>Tlajoapp (4,701,163.56 todo el año) Póliza de soporte APA Perspective (1,319,616.99 todo el año) Proyectos de SW (20,000,000) zetech (718,898), fiber channel (129,222.4), veeam backup (337,420.8), microsoft (2,296,398), adobe (70,640.52) Fortinet (100,000) Azure de Microsoft para Geomática (250,000) y tlajoapp Apple (1,749) más la inflación</t>
  </si>
  <si>
    <t>Eventos varios</t>
  </si>
  <si>
    <t>15 mdp impresos y 2 mdp vestuario y uniformes</t>
  </si>
  <si>
    <t>Arrendamiento de mobiliario</t>
  </si>
  <si>
    <t>Medicamento, equipo médico y servicio de laboratorio</t>
  </si>
  <si>
    <t>Helicoptero</t>
  </si>
  <si>
    <t>48 mdp pago de deuda y fideicomiso turismo</t>
  </si>
  <si>
    <t>MODERNIZACION CATASTRAL</t>
  </si>
  <si>
    <t>Despacho de cobranza, pago de intereses bancarios</t>
  </si>
  <si>
    <t>COBRE IONIZADO</t>
  </si>
  <si>
    <t>Reforestación y CONAFORT</t>
  </si>
  <si>
    <t>validado</t>
  </si>
  <si>
    <t>PUESTOS PARA CHAMBEAR</t>
  </si>
  <si>
    <t>REVISAR</t>
  </si>
  <si>
    <t>PROD. MAIZ</t>
  </si>
  <si>
    <t xml:space="preserve">Difusión por tv, internet y radio </t>
  </si>
  <si>
    <t>LUMINARIAS</t>
  </si>
  <si>
    <t>Presupuestado 2024</t>
  </si>
  <si>
    <t>Suma de Presupuestado</t>
  </si>
  <si>
    <t xml:space="preserve"> Presupuestado 2024</t>
  </si>
  <si>
    <t>Nomina 2024</t>
  </si>
  <si>
    <t>Nomina 2025</t>
  </si>
  <si>
    <t>Gasto corriente</t>
  </si>
  <si>
    <t xml:space="preserve">Ejercido 2024 </t>
  </si>
  <si>
    <t>EQUIPAMIENTO DEL ARCHIVO</t>
  </si>
  <si>
    <t>ARCHIVO MUNICIPAL</t>
  </si>
  <si>
    <t>COORDINACION GENERAL DE COMUNICACIÓN ESTRATEGICA</t>
  </si>
  <si>
    <t>COORDINACION COMUNICACIÓN</t>
  </si>
  <si>
    <t xml:space="preserve"> Ejercido 2024 </t>
  </si>
  <si>
    <t>Eu zen</t>
  </si>
  <si>
    <t>covacha</t>
  </si>
  <si>
    <t>indat y pauta</t>
  </si>
  <si>
    <t>apoyo micro empresas</t>
  </si>
  <si>
    <t xml:space="preserve">DIRECCIÓN GENERAL </t>
  </si>
  <si>
    <t>CAPACITACION</t>
  </si>
  <si>
    <t>SEMILLAS</t>
  </si>
  <si>
    <t>PESCADORES</t>
  </si>
  <si>
    <t>APOYO A LAS TRADICIONES</t>
  </si>
  <si>
    <t>Saldo en bancos</t>
  </si>
  <si>
    <t>Encuestas del gobierno</t>
  </si>
  <si>
    <t>SERVICIO DE COPIADORAS</t>
  </si>
  <si>
    <t>Servicio Telefono, refacciones y accesorios, 1mdp equipo de computo</t>
  </si>
  <si>
    <t>Total</t>
  </si>
  <si>
    <t>(en blanco)</t>
  </si>
  <si>
    <t>Presupuestar 350 millones por año</t>
  </si>
  <si>
    <t>300 calles</t>
  </si>
  <si>
    <t>400 estrategicos</t>
  </si>
  <si>
    <t>Cat y plantas</t>
  </si>
  <si>
    <t>MULTIANUAL</t>
  </si>
  <si>
    <t>revisar lo de un comedor</t>
  </si>
  <si>
    <t>SON 170 ELEMENTOS 25,000.00 POR UNIFORME</t>
  </si>
  <si>
    <t>PROYECTO DE RADIOS Y CABINA</t>
  </si>
  <si>
    <t>PLANTA DE LUZ AGAVES Y EQUIPO DE ESTERILIZACION</t>
  </si>
  <si>
    <t>DIRECCION DE ENLACE DE PASAPORTES</t>
  </si>
  <si>
    <t xml:space="preserve">COORDINACIÓN DE ATENCION DE TRAMITES DE SERVICIOS </t>
  </si>
  <si>
    <t xml:space="preserve">TRAMITES DE SERVICIOS </t>
  </si>
  <si>
    <t>Apoyos presidente varios</t>
  </si>
  <si>
    <t>Tlajo cuida a quien cuida</t>
  </si>
  <si>
    <t>DIRECCION GENERAL DE POLITICA SOCIAL</t>
  </si>
  <si>
    <t>DIRECCION GENERAL DE DESARROLLO Y CERCANIA</t>
  </si>
  <si>
    <t>Comprometido 2024</t>
  </si>
  <si>
    <t>CAMBIAR REGLAS DE OPERACIÓN</t>
  </si>
  <si>
    <t>PENDIENTE</t>
  </si>
  <si>
    <t>Propuesta 2025 ANTES DEL 11/11/2024</t>
  </si>
  <si>
    <t>16,600 BENEF.</t>
  </si>
  <si>
    <t>Asfalto caliente o frio</t>
  </si>
  <si>
    <t xml:space="preserve">pintura de trafico, vinilica, esmalte </t>
  </si>
  <si>
    <t>REVISAR PROYECTO</t>
  </si>
  <si>
    <t>VACTOR Y PIPAS</t>
  </si>
  <si>
    <t>Tesoreria</t>
  </si>
  <si>
    <t>monitoreo de gps</t>
  </si>
  <si>
    <t>equipo de computo  y tema corralon</t>
  </si>
  <si>
    <t>certificaciones y ciber seguridad</t>
  </si>
  <si>
    <t>Tlajoapp (4,800,000.00 todo el año) Póliza de soporte APA Perspective (1,319,616.99 todo el año) Proyectos de SW (20,000,000)</t>
  </si>
  <si>
    <t>RH y catastro</t>
  </si>
  <si>
    <t>sal</t>
  </si>
  <si>
    <t>REACTIVOS</t>
  </si>
  <si>
    <t>CORRECTIVOS</t>
  </si>
  <si>
    <t>CAHERENGO</t>
  </si>
  <si>
    <t>CONTRALORIA</t>
  </si>
  <si>
    <t>Presupuesto Participativo</t>
  </si>
  <si>
    <t>Codigo Dependencia 2025</t>
  </si>
  <si>
    <t>01_25</t>
  </si>
  <si>
    <t>02_25</t>
  </si>
  <si>
    <t>03_25</t>
  </si>
  <si>
    <t>04_25</t>
  </si>
  <si>
    <t>05_25</t>
  </si>
  <si>
    <t>06_25</t>
  </si>
  <si>
    <t>ORGANO DE CONTROL INTERNO</t>
  </si>
  <si>
    <t>07_25</t>
  </si>
  <si>
    <t>08_25</t>
  </si>
  <si>
    <t>09_25</t>
  </si>
  <si>
    <t>10_25</t>
  </si>
  <si>
    <t>11_25</t>
  </si>
  <si>
    <t>12_25</t>
  </si>
  <si>
    <t>13_25</t>
  </si>
  <si>
    <t>14_25</t>
  </si>
  <si>
    <t>15_25</t>
  </si>
  <si>
    <t>16_25</t>
  </si>
  <si>
    <t>17_25</t>
  </si>
  <si>
    <t>18_25</t>
  </si>
  <si>
    <t>19_25</t>
  </si>
  <si>
    <t>21_25</t>
  </si>
  <si>
    <t>20_25</t>
  </si>
  <si>
    <t>Gobierno Inteligente</t>
  </si>
  <si>
    <t>GOBIERNO INTELIGENTE</t>
  </si>
  <si>
    <t>SEGUIMIENTO A LA POLÍTICA PÚBLICA DE GOBIERNO E IMAGEN INSTITUCIONAL</t>
  </si>
  <si>
    <t>PROMOCIÓN ECONOMICA Y DE EMPLEO EN EL MUNICIPIO</t>
  </si>
  <si>
    <t>DIRECCIÓN GENERAL DE PROMOCIÓN ECONÓMICA</t>
  </si>
  <si>
    <t>FERIAS DEL EMPLEO</t>
  </si>
  <si>
    <t>se cambio el arbol navideño por ferias del empleo</t>
  </si>
  <si>
    <t>ALIMENTO PARA ESCUELA DE CHARRERIA</t>
  </si>
  <si>
    <t>FESTIVAL DEL SABOR</t>
  </si>
  <si>
    <t>FESTIVAL DEL PANADERO</t>
  </si>
  <si>
    <t>FESTIVAL DEL MARIACHI</t>
  </si>
  <si>
    <t>FESTIVAL DEL TACO</t>
  </si>
  <si>
    <t>FESTIVAL DEL CEMPASUCHIL</t>
  </si>
  <si>
    <t>CIERRE ANUAL DE LA ESCUELA DE CHARRERIA</t>
  </si>
  <si>
    <t>PROMOCIÓN CULTURAL Y APOYO A LAS TRADICIONES</t>
  </si>
  <si>
    <t>PRODUCTORES DE MAIZ</t>
  </si>
  <si>
    <t>CAL AGRICOLA</t>
  </si>
  <si>
    <t>INDEMNIZACIÓN AL PRODUCTOR GANADERO</t>
  </si>
  <si>
    <t>DIRECCIÓN GENERAL DE DESARROLLO RURAL</t>
  </si>
  <si>
    <t>DESARROLLO RURAL Y AGRICOLA EN EL MUNICIPIO</t>
  </si>
  <si>
    <t>RECOLECCION DE RESIDUOS SOLIDOS URBANOS</t>
  </si>
  <si>
    <t>DESPACHO DE LA COORDINACIÓN GENERAL DE PREVENCIÓN Y PROTECCIÓN CIUDADANA</t>
  </si>
  <si>
    <t>1.7.3</t>
  </si>
  <si>
    <t>Función Pública</t>
  </si>
  <si>
    <t>ORGANO INTERNO DE CONTROL</t>
  </si>
  <si>
    <t>DESPACHO DEL ORGANO INTERNO DE CONTROL</t>
  </si>
  <si>
    <t>ATENCIÓN DE TRAMITES Y SERVICIOS DEL GOBIERNO MUNICIPAL</t>
  </si>
  <si>
    <t>RED DE BASES DEL MUNICIPIO</t>
  </si>
  <si>
    <t>Se unifico</t>
  </si>
  <si>
    <t>MEJORAMIENTO URBANO</t>
  </si>
  <si>
    <t>Codigo Finalidad</t>
  </si>
  <si>
    <t>Codigo Función</t>
  </si>
  <si>
    <t>Nombre Finalidad</t>
  </si>
  <si>
    <t>Nombre Función</t>
  </si>
  <si>
    <t>GOBIERNO</t>
  </si>
  <si>
    <t>DESARROLLO SOCIAL</t>
  </si>
  <si>
    <t>DESARROLLO ECONOMICO</t>
  </si>
  <si>
    <t>COORDINACION DE LA POLITICA DE GOBIERNO</t>
  </si>
  <si>
    <t>ASUNTOS DE ORDEN PÚBLICO Y DE SEGURIDAD INTERIOR</t>
  </si>
  <si>
    <t>PROTECCION AMBIENTAL</t>
  </si>
  <si>
    <t>VIVIENDA Y SERVICIOS A LA COMUNIDAD</t>
  </si>
  <si>
    <t>SALUD</t>
  </si>
  <si>
    <t>RECREACION, CULTURA Y OTRAS MANIFESTACIONES SOCIALES</t>
  </si>
  <si>
    <t>PROTECCION SOCIAL</t>
  </si>
  <si>
    <t>ASUNTOS ECONOMICOS, COMERCIALES Y LABORALES EN GENERAL</t>
  </si>
  <si>
    <t>CIENCIA, TECNOLOGIA E INNOVACION</t>
  </si>
  <si>
    <t>OTROS ASUNTOS DE ORDEN PÚBLICO Y SEGURIDAD</t>
  </si>
  <si>
    <t>PRESTACIÓN DE SERVICIOS PÚBLICOS</t>
  </si>
  <si>
    <t>PROMOCIÓN Y FOMENTO</t>
  </si>
  <si>
    <t xml:space="preserve">PROYECTOS DE INVERSIÓN </t>
  </si>
  <si>
    <t xml:space="preserve">APOYO AL PROCESO PRESUPUESTARIO Y PARA MEJORAR LA EFICIENCIA INSTITUCIONAL </t>
  </si>
  <si>
    <t xml:space="preserve">ESPECÍFICOS </t>
  </si>
  <si>
    <t>SUJETOS A REGLAS DE OPERACIÓN</t>
  </si>
  <si>
    <t>POLITICA AMBIENTAL DEL MUNICIPIO</t>
  </si>
  <si>
    <t>Cod. Unidad Ejectura 2025</t>
  </si>
  <si>
    <t>001_25</t>
  </si>
  <si>
    <t>002_25</t>
  </si>
  <si>
    <t>003_25</t>
  </si>
  <si>
    <t>004_25</t>
  </si>
  <si>
    <t>005_25</t>
  </si>
  <si>
    <t>006_25</t>
  </si>
  <si>
    <t>007_25</t>
  </si>
  <si>
    <t>008_25</t>
  </si>
  <si>
    <t>009_25</t>
  </si>
  <si>
    <t>010_25</t>
  </si>
  <si>
    <t>011_25</t>
  </si>
  <si>
    <t>012_25</t>
  </si>
  <si>
    <t>013_25</t>
  </si>
  <si>
    <t>014_25</t>
  </si>
  <si>
    <t>016_25</t>
  </si>
  <si>
    <t>017_25</t>
  </si>
  <si>
    <t>018_25</t>
  </si>
  <si>
    <t>019_25</t>
  </si>
  <si>
    <t>020_25</t>
  </si>
  <si>
    <t>021_25</t>
  </si>
  <si>
    <t>022_25</t>
  </si>
  <si>
    <t>023_25</t>
  </si>
  <si>
    <t>024_25</t>
  </si>
  <si>
    <t>025_25</t>
  </si>
  <si>
    <t>026_25</t>
  </si>
  <si>
    <t>027_25</t>
  </si>
  <si>
    <t>028_25</t>
  </si>
  <si>
    <t>029_25</t>
  </si>
  <si>
    <t>030_25</t>
  </si>
  <si>
    <t>031_25</t>
  </si>
  <si>
    <t>032_25</t>
  </si>
  <si>
    <t>033_25</t>
  </si>
  <si>
    <t>034_25</t>
  </si>
  <si>
    <t>035_25</t>
  </si>
  <si>
    <t>036_25</t>
  </si>
  <si>
    <t>037_25</t>
  </si>
  <si>
    <t>038_25</t>
  </si>
  <si>
    <t>039_25</t>
  </si>
  <si>
    <t>001</t>
  </si>
  <si>
    <t>002</t>
  </si>
  <si>
    <t>003</t>
  </si>
  <si>
    <t>004</t>
  </si>
  <si>
    <t>005</t>
  </si>
  <si>
    <t>006</t>
  </si>
  <si>
    <t>007</t>
  </si>
  <si>
    <t>008</t>
  </si>
  <si>
    <t>009</t>
  </si>
  <si>
    <t>010</t>
  </si>
  <si>
    <t>011</t>
  </si>
  <si>
    <t>012</t>
  </si>
  <si>
    <t>013</t>
  </si>
  <si>
    <t>014</t>
  </si>
  <si>
    <t>015</t>
  </si>
  <si>
    <t>016</t>
  </si>
  <si>
    <t>017</t>
  </si>
  <si>
    <t>018</t>
  </si>
  <si>
    <t>019</t>
  </si>
  <si>
    <t>020</t>
  </si>
  <si>
    <t>021</t>
  </si>
  <si>
    <t>022</t>
  </si>
  <si>
    <t>015_25</t>
  </si>
  <si>
    <t>023</t>
  </si>
  <si>
    <t>025</t>
  </si>
  <si>
    <t>026</t>
  </si>
  <si>
    <t>027</t>
  </si>
  <si>
    <t>28</t>
  </si>
  <si>
    <t>028</t>
  </si>
  <si>
    <t>029</t>
  </si>
  <si>
    <t>030</t>
  </si>
  <si>
    <t>031</t>
  </si>
  <si>
    <t>032</t>
  </si>
  <si>
    <t>033</t>
  </si>
  <si>
    <t>034</t>
  </si>
  <si>
    <t>035</t>
  </si>
  <si>
    <t>COORDINACIÓN GENERAL DE POTENCIA ECONÓMICA</t>
  </si>
  <si>
    <t>036</t>
  </si>
  <si>
    <t>037</t>
  </si>
  <si>
    <t>038</t>
  </si>
  <si>
    <t>039</t>
  </si>
  <si>
    <t>040</t>
  </si>
  <si>
    <t>041</t>
  </si>
  <si>
    <t>042</t>
  </si>
  <si>
    <t>043</t>
  </si>
  <si>
    <t>044</t>
  </si>
  <si>
    <t>045</t>
  </si>
  <si>
    <t>046</t>
  </si>
  <si>
    <t>047</t>
  </si>
  <si>
    <t>048</t>
  </si>
  <si>
    <t>049</t>
  </si>
  <si>
    <t>050</t>
  </si>
  <si>
    <t>051</t>
  </si>
  <si>
    <t>052</t>
  </si>
  <si>
    <t>053</t>
  </si>
  <si>
    <t>CREDITO A EMPRENDEDORES</t>
  </si>
  <si>
    <t>C4</t>
  </si>
  <si>
    <t>RH, catastro y tesoreria</t>
  </si>
  <si>
    <t>Tipo de Gasto</t>
  </si>
  <si>
    <t>Etiquetado Si o No</t>
  </si>
  <si>
    <t>EQUIPAMIENTO DEL ARCHIVO MUNICIPAL</t>
  </si>
  <si>
    <t>00</t>
  </si>
  <si>
    <t>01</t>
  </si>
  <si>
    <t>02</t>
  </si>
  <si>
    <t>Servicio de compiadoras</t>
  </si>
  <si>
    <t>04</t>
  </si>
  <si>
    <t>05</t>
  </si>
  <si>
    <t>06</t>
  </si>
  <si>
    <t>07</t>
  </si>
  <si>
    <t>08</t>
  </si>
  <si>
    <t>09</t>
  </si>
  <si>
    <t>10</t>
  </si>
  <si>
    <t>11</t>
  </si>
  <si>
    <t>12</t>
  </si>
  <si>
    <t>13</t>
  </si>
  <si>
    <t>14</t>
  </si>
  <si>
    <t>15</t>
  </si>
  <si>
    <t>16</t>
  </si>
  <si>
    <t>17</t>
  </si>
  <si>
    <t>18</t>
  </si>
  <si>
    <t>19</t>
  </si>
  <si>
    <t>20</t>
  </si>
  <si>
    <t>21</t>
  </si>
  <si>
    <t>22</t>
  </si>
  <si>
    <t>23</t>
  </si>
  <si>
    <t>24</t>
  </si>
  <si>
    <t>25</t>
  </si>
  <si>
    <t>26</t>
  </si>
  <si>
    <t>27</t>
  </si>
  <si>
    <t>29</t>
  </si>
  <si>
    <t>30</t>
  </si>
  <si>
    <t>31</t>
  </si>
  <si>
    <t>32</t>
  </si>
  <si>
    <t>33</t>
  </si>
  <si>
    <t>34</t>
  </si>
  <si>
    <t>35</t>
  </si>
  <si>
    <t>36</t>
  </si>
  <si>
    <t>37</t>
  </si>
  <si>
    <t>38</t>
  </si>
  <si>
    <t>39</t>
  </si>
  <si>
    <t>40</t>
  </si>
  <si>
    <t>41</t>
  </si>
  <si>
    <t>42</t>
  </si>
  <si>
    <t>43</t>
  </si>
  <si>
    <t>44</t>
  </si>
  <si>
    <t>45</t>
  </si>
  <si>
    <t>Codigo Proyecto 2025</t>
  </si>
  <si>
    <t>Nombre Proyecto 2025</t>
  </si>
  <si>
    <t>024</t>
  </si>
  <si>
    <t>RECURSOS FISCALES 2025</t>
  </si>
  <si>
    <t>Origen (FF) 2025</t>
  </si>
  <si>
    <t>PARTICIPACIONES FEDERALES 2025</t>
  </si>
  <si>
    <t>PARTICIPACIONES ESTATALES 2025</t>
  </si>
  <si>
    <t>Estimado de nomina 2025</t>
  </si>
  <si>
    <t>FONDO DE APORTACIÓN AL FORTALECIMIENTO MUNICIPAL 2025 (FORTAMUN)</t>
  </si>
  <si>
    <t>se incremento lo que sobro del estimado de nomina del real de la plantilla</t>
  </si>
  <si>
    <t>FONDO DE APORTACIÓN A LA INFRAESTRUCTURA SOCIAL MUNICIPAL 2025 (FAISMUN)</t>
  </si>
  <si>
    <t xml:space="preserve"> Fuente de Financiamiento</t>
  </si>
  <si>
    <t>Presupuesto 2025</t>
  </si>
  <si>
    <t>Capitulo</t>
  </si>
  <si>
    <t>Finalidad / Función / Subfunción</t>
  </si>
  <si>
    <t>Programa / Proyecto</t>
  </si>
  <si>
    <t>AMORTIZACIÓN DE LA DEUDA Y DISMINUCIÓN DE PASIVOS</t>
  </si>
  <si>
    <t>GASTO CORRIENTE</t>
  </si>
  <si>
    <t>GASTO DE CAPITAL</t>
  </si>
  <si>
    <t>Inversión Pública</t>
  </si>
  <si>
    <t>Capitulo / Etiquetado</t>
  </si>
  <si>
    <t xml:space="preserve">PROYECCIONES DE INGRESOS  L D F - 2025
</t>
  </si>
  <si>
    <t>Nombre del Municipio: Tlajomulco de Zuñiga</t>
  </si>
  <si>
    <t>CONCEPTOS</t>
  </si>
  <si>
    <t>EJERCICIO
 2025</t>
  </si>
  <si>
    <t>EJERCICIO
 2026</t>
  </si>
  <si>
    <t>EJERCICIO
 2027</t>
  </si>
  <si>
    <t>EJERCICIO
 2028</t>
  </si>
  <si>
    <t>EJERCICIO
 2029</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</si>
  <si>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</si>
  <si>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</si>
  <si>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</si>
  <si>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</si>
  <si>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</si>
  <si>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</si>
  <si>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</si>
  <si>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</si>
  <si>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 de los Impuestos</t>
  </si>
  <si>
    <t>Otros Impuestos</t>
  </si>
  <si>
    <t>Impuestos no comprendidos en la Ley de Ingresos Vigente, causados en Ejercicios Fiscales Anteriores
 Pendientes de Liquidación  o Pago</t>
  </si>
  <si>
    <t>CUOTAS Y APORTACIONES DE SEGURIDAD SOCIAL</t>
  </si>
  <si>
    <t>Aportaciones para Fondos de Vivienda</t>
  </si>
  <si>
    <t xml:space="preserve">Cuotas para el Seguro Social </t>
  </si>
  <si>
    <t>Cuotas de Ahorro para el Retiro</t>
  </si>
  <si>
    <t>Otras Cuotas y Aportaciones para la Seguridad Social</t>
  </si>
  <si>
    <t>Accesorios de Cuotas y Aportaciones de Seguridad Social</t>
  </si>
  <si>
    <t>CONTRIBUCIONES DE MEJORAS</t>
  </si>
  <si>
    <t>Contribuciones de Mejoras por Obras Públicas</t>
  </si>
  <si>
    <t>Contribuciones de Mejoras no comprendidas en la Ley de Ingresos Vigente, causadas en Ejercicios 
 Anteriores Pendientes de Liquidación o Pago</t>
  </si>
  <si>
    <t>DERECHOS.</t>
  </si>
  <si>
    <t>Derechos por el Uso, Goce, Aprovechamiento o Explotación de Bienes de Dominio Público</t>
  </si>
  <si>
    <t>Derecho a los Hidrocarburos (Derogado)</t>
  </si>
  <si>
    <t>Derechos por Prestación de Servicios</t>
  </si>
  <si>
    <t>Otros Derechos</t>
  </si>
  <si>
    <t>Accesorios de Derechos</t>
  </si>
  <si>
    <t>Derechos no comprendidos en la Ley de Ingresos Vigente, causados en Ejercicios Fiscales Anteriores Pendientes de Liquidación o Pago</t>
  </si>
  <si>
    <t>PRODUCTOS</t>
  </si>
  <si>
    <t>Productos</t>
  </si>
  <si>
    <t>Productos de Capital (Derogado)</t>
  </si>
  <si>
    <t>Productos no Comprendidos en la Ley de Ingresos Vigente, Causados en Ejercicios Fiscales Anteriores Pendientes de Liquidación o Pago</t>
  </si>
  <si>
    <t>APROVECHAMIENTOS</t>
  </si>
  <si>
    <t>Aprovechamientos</t>
  </si>
  <si>
    <t>Aprovechamientos Patrimoniales</t>
  </si>
  <si>
    <t>Accesosrios de Aprovechamientos</t>
  </si>
  <si>
    <t>Aprovechamientos no Comprendidos en la Ley de Ingresos Vigente, Causados en Ejercicios Fiscales Anteriores, Pendientes de Liquidación o Pago</t>
  </si>
  <si>
    <t xml:space="preserve">INGRESOS POR VENTA DE BIENES, PRESTACIÓN DE SERVICIOS Y OTROS INGRESOS </t>
  </si>
  <si>
    <t>Ingreso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</si>
  <si>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</si>
  <si>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</si>
  <si>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</si>
  <si>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</si>
  <si>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</si>
  <si>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</si>
  <si>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</si>
  <si>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</si>
  <si>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</si>
  <si>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</si>
  <si>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</si>
  <si>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</si>
  <si>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</si>
  <si>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</si>
  <si>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</si>
  <si>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</si>
  <si>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</si>
  <si>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</si>
  <si>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</si>
  <si>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</si>
  <si>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</si>
  <si>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</si>
  <si>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INGRESOS DERIVADOS DE FINANCIAMIENTO</t>
  </si>
  <si>
    <t>Endeudamiento Interno</t>
  </si>
  <si>
    <t>Endeudamiento Externo</t>
  </si>
  <si>
    <t>Financiamiento Interno</t>
  </si>
  <si>
    <t>TOTAL DE INGRESOS</t>
  </si>
  <si>
    <t>Resultado 2021</t>
  </si>
  <si>
    <t>Resultado 2022</t>
  </si>
  <si>
    <t>Proyección
2026</t>
  </si>
  <si>
    <t>Proyección
2027</t>
  </si>
  <si>
    <t>Proyección
2028</t>
  </si>
  <si>
    <t>GASTOS NO ETIQUETADO</t>
  </si>
  <si>
    <t>Servicios personales</t>
  </si>
  <si>
    <t>Materiales y suministros</t>
  </si>
  <si>
    <t>Servicios generales</t>
  </si>
  <si>
    <t>Transferencias, asignaciones, subsidios y otras ayudas</t>
  </si>
  <si>
    <t>Bienes muebles, inmuebles e intangibles</t>
  </si>
  <si>
    <t>Inversion pública</t>
  </si>
  <si>
    <t>Inversiones financieras y otras provisiones</t>
  </si>
  <si>
    <t>Participaciones y aportaciones</t>
  </si>
  <si>
    <t>Deuda pública</t>
  </si>
  <si>
    <t>Total de gasto no etiquetado</t>
  </si>
  <si>
    <t>GASTO ETIQUETADO</t>
  </si>
  <si>
    <t>Total de gasto etiquetado</t>
  </si>
  <si>
    <t>TOTAL DE EGRESOS</t>
  </si>
  <si>
    <t>Resultado 2023</t>
  </si>
  <si>
    <t>Resultado Preliminar
2024</t>
  </si>
  <si>
    <t>Presupuesto
2025</t>
  </si>
  <si>
    <t>Proyección
2029</t>
  </si>
  <si>
    <t>PROYECCIONES Y RESULTADOS DE EGRESOS  L D F - 2025</t>
  </si>
  <si>
    <t>MUNICIPIO DE TLAJOMULCO DE ZÚÑIGA, JALISCO</t>
  </si>
  <si>
    <t>INICIATIVA LEY DE INGRESOS PARA EL EJERCICIO FISCAL 2025</t>
  </si>
  <si>
    <t>CRI/LI</t>
  </si>
  <si>
    <t>DESCRIPCIÓN</t>
  </si>
  <si>
    <t xml:space="preserve"> INGRESO ESTIMADO 2025</t>
  </si>
  <si>
    <t>TOTAL</t>
  </si>
  <si>
    <t>IMPUESTOS SOBRE LOS INGRESOS</t>
  </si>
  <si>
    <t>1.1.1</t>
  </si>
  <si>
    <t>Impuestos sobre espectáculos públicos</t>
  </si>
  <si>
    <t>1.1.1.1</t>
  </si>
  <si>
    <t>Función de circo y espectáculos de carpa</t>
  </si>
  <si>
    <t>1.1.1.2</t>
  </si>
  <si>
    <t>Conciertos, presentación de artistas,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</si>
  <si>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</si>
  <si>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</si>
  <si>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</si>
  <si>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</si>
  <si>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</si>
  <si>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</si>
  <si>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</si>
  <si>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</si>
  <si>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</si>
  <si>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</si>
  <si>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</si>
  <si>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</si>
  <si>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</si>
  <si>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</si>
  <si>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</si>
  <si>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</si>
  <si>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</si>
  <si>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</si>
  <si>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</si>
  <si>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</si>
  <si>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</si>
  <si>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</si>
  <si>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</si>
  <si>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</si>
  <si>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</si>
  <si>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</si>
  <si>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</si>
  <si>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</si>
  <si>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</si>
  <si>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</si>
  <si>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</si>
  <si>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</si>
  <si>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</si>
  <si>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</si>
  <si>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</si>
  <si>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</si>
  <si>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</si>
  <si>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</si>
  <si>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</si>
  <si>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</si>
  <si>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</si>
  <si>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</si>
  <si>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</si>
  <si>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</si>
  <si>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</si>
  <si>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</si>
  <si>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</si>
  <si>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</si>
  <si>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</si>
  <si>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</si>
  <si>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</si>
  <si>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</si>
  <si>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</si>
  <si>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</si>
  <si>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</si>
  <si>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</si>
  <si>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</si>
  <si>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</si>
  <si>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</si>
  <si>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</si>
  <si>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</si>
  <si>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</si>
  <si>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</si>
  <si>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</si>
  <si>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</si>
  <si>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IMPUESTOS NO COMPRENDIDOS EN LA LEY DE INGRESOS VIGENTE, CAUSADOS EN EJERCICIOS FISCALES ANTERIORES PENDIENTES DE LIQUIDACION O PAGO</t>
  </si>
  <si>
    <t>APORTACIONES PARA FONDOS DE VIVIENDA</t>
  </si>
  <si>
    <t xml:space="preserve">CUOTAS PARA LA SEGURIDAD SOCIAL </t>
  </si>
  <si>
    <t>CUOTAS DE AHORRO PARA EL RETIRO</t>
  </si>
  <si>
    <t>OTRAS CUOTAS Y APORTACIONES PARA LA SEGURIDAD SOCIAL</t>
  </si>
  <si>
    <t>ACCESORIOS DE CUOTAS Y APORTACIONES DE SEGURIDAD SOCIAL</t>
  </si>
  <si>
    <t>CONTRIBUCIÓN DE MEJORAS POR OBRAS PÚBLICAS</t>
  </si>
  <si>
    <t>Contribuciones de mejoras</t>
  </si>
  <si>
    <t>3.1.1.1</t>
  </si>
  <si>
    <t>Contribuciones de mejoras por obras públicas</t>
  </si>
  <si>
    <t>CONTRIBUCIONES DE MEJORAS NO COMPRENDIDAS EN LA LEY DE INGRESOS VIGENTE, CAUSADOS EN EJERCICIOS FISCALES ANTERIORES PENDIENTES DE LIQUIDACION O PAGO</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</si>
  <si>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</si>
  <si>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</si>
  <si>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</si>
  <si>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</si>
  <si>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</si>
  <si>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</si>
  <si>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</si>
  <si>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</si>
  <si>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</si>
  <si>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</si>
  <si>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</si>
  <si>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</si>
  <si>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</si>
  <si>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</si>
  <si>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</si>
  <si>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</si>
  <si>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</si>
  <si>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</si>
  <si>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</si>
  <si>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</si>
  <si>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</si>
  <si>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</si>
  <si>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</si>
  <si>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</si>
  <si>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</si>
  <si>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</si>
  <si>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</si>
  <si>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 en cementerios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</si>
  <si>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</si>
  <si>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</si>
  <si>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</si>
  <si>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</si>
  <si>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</si>
  <si>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</si>
  <si>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</si>
  <si>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</si>
  <si>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</si>
  <si>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</si>
  <si>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</si>
  <si>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</si>
  <si>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</si>
  <si>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</si>
  <si>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</si>
  <si>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</si>
  <si>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</si>
  <si>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</si>
  <si>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</si>
  <si>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</si>
  <si>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</si>
  <si>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</si>
  <si>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</si>
  <si>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</si>
  <si>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</si>
  <si>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</si>
  <si>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</si>
  <si>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</si>
  <si>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</si>
  <si>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</si>
  <si>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anuncios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</si>
  <si>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</si>
  <si>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</si>
  <si>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</si>
  <si>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</si>
  <si>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</si>
  <si>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</si>
  <si>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</si>
  <si>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</si>
  <si>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</si>
  <si>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</si>
  <si>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</si>
  <si>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</si>
  <si>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</si>
  <si>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</si>
  <si>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</si>
  <si>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</si>
  <si>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</si>
  <si>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</si>
  <si>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</si>
  <si>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</si>
  <si>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</si>
  <si>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</si>
  <si>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</si>
  <si>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</si>
  <si>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</si>
  <si>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</si>
  <si>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</si>
  <si>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</si>
  <si>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</si>
  <si>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</si>
  <si>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</si>
  <si>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</si>
  <si>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</si>
  <si>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</si>
  <si>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4.3.5.4</t>
  </si>
  <si>
    <t>Aprovechamiento de la infraestructura básica existente (vialidades)</t>
  </si>
  <si>
    <t>4.3.5.5</t>
  </si>
  <si>
    <t>Otros servicios en cambio de régimen de propiedad y urbanización</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</si>
  <si>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</si>
  <si>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</si>
  <si>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</si>
  <si>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</si>
  <si>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</si>
  <si>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</si>
  <si>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</si>
  <si>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</si>
  <si>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</si>
  <si>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</si>
  <si>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</si>
  <si>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origen ejidal destinados al uso de casa habitación</t>
  </si>
  <si>
    <t>4.3.7.2</t>
  </si>
  <si>
    <t>Regularización de edificaciones existentes de uso no habitacional en zonas de origen ejidal con antigüedad mayor a los 5 años</t>
  </si>
  <si>
    <t>4.3.7.3</t>
  </si>
  <si>
    <t>Regularización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</si>
  <si>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</si>
  <si>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</si>
  <si>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</si>
  <si>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</si>
  <si>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</si>
  <si>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</si>
  <si>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</si>
  <si>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</si>
  <si>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</si>
  <si>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</si>
  <si>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</si>
  <si>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</si>
  <si>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</si>
  <si>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</si>
  <si>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</si>
  <si>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</si>
  <si>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</si>
  <si>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</si>
  <si>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</si>
  <si>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</si>
  <si>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</si>
  <si>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</si>
  <si>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</si>
  <si>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</si>
  <si>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</si>
  <si>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</si>
  <si>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</si>
  <si>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</si>
  <si>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</si>
  <si>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</si>
  <si>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</si>
  <si>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</si>
  <si>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</si>
  <si>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</si>
  <si>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</si>
  <si>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</si>
  <si>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3% para la infraestructura básica existente</t>
  </si>
  <si>
    <t>4.3.10.7</t>
  </si>
  <si>
    <t>Aprovechamiento de la infraestructura básica existente</t>
  </si>
  <si>
    <t>4.3.10.8</t>
  </si>
  <si>
    <t>Conexión o reconexión al servicio</t>
  </si>
  <si>
    <t>4.3.10.9</t>
  </si>
  <si>
    <t>Otros servicios de Agua Potable no previstos</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</si>
  <si>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</si>
  <si>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</si>
  <si>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</si>
  <si>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</si>
  <si>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</si>
  <si>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</si>
  <si>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</si>
  <si>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</si>
  <si>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</si>
  <si>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</si>
  <si>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</si>
  <si>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</si>
  <si>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</si>
  <si>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</si>
  <si>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</si>
  <si>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</si>
  <si>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</si>
  <si>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</si>
  <si>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</si>
  <si>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</si>
  <si>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</si>
  <si>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</si>
  <si>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</si>
  <si>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</si>
  <si>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</si>
  <si>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</si>
  <si>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</si>
  <si>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</si>
  <si>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</si>
  <si>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</si>
  <si>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</si>
  <si>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</si>
  <si>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</si>
  <si>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</si>
  <si>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4.3.13.4</t>
  </si>
  <si>
    <t>Certificados o autorizaciones especiales</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</si>
  <si>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</si>
  <si>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</si>
  <si>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</si>
  <si>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</si>
  <si>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</si>
  <si>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</si>
  <si>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</si>
  <si>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</si>
  <si>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</si>
  <si>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</si>
  <si>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</si>
  <si>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</si>
  <si>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</si>
  <si>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</si>
  <si>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</si>
  <si>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</si>
  <si>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</si>
  <si>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</si>
  <si>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</si>
  <si>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</si>
  <si>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</si>
  <si>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</si>
  <si>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</si>
  <si>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</si>
  <si>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</si>
  <si>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</si>
  <si>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</si>
  <si>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DERECHOS</t>
  </si>
  <si>
    <t>4.5.1</t>
  </si>
  <si>
    <t>4.5.1.1</t>
  </si>
  <si>
    <t>4.5.2</t>
  </si>
  <si>
    <t>4.5.2.1</t>
  </si>
  <si>
    <t>4.5.3</t>
  </si>
  <si>
    <t>4.5.3.1</t>
  </si>
  <si>
    <t>4.5.4</t>
  </si>
  <si>
    <t>4.5.4.1</t>
  </si>
  <si>
    <t>4.5.4.2</t>
  </si>
  <si>
    <t>4.5.4.3</t>
  </si>
  <si>
    <t>4.5.5</t>
  </si>
  <si>
    <t>4.5.5.1</t>
  </si>
  <si>
    <t>4.5.9</t>
  </si>
  <si>
    <t>4.5.9.9</t>
  </si>
  <si>
    <t>DERECHOS NO COMPRENDIDOS EN LA LEY DE INGRESOS VIGENTE, CAUSADOS EN EJERCICIOS FISCALES ANTERIORES PENDIENTES DE LIQUIDACION O PAGO</t>
  </si>
  <si>
    <t>4.9.1</t>
  </si>
  <si>
    <t>DERECHOS NO COMPRENDIDOS EN LA LEY DE INGRESOS VIGENTE DE EJERCICIOS FISCALES ANTERIORES</t>
  </si>
  <si>
    <t>4.9.1.1</t>
  </si>
  <si>
    <t>Derechos no comprendidos en la ley de ingresos vigente causados en ejercicios fiscales anteriores</t>
  </si>
  <si>
    <t>5.1.1</t>
  </si>
  <si>
    <t>Uso, goce, aprovechamiento o explotación de  bienes de dominio privado</t>
  </si>
  <si>
    <t>5.1.1.1</t>
  </si>
  <si>
    <t>5.1.1.2</t>
  </si>
  <si>
    <t>5.1.1.3</t>
  </si>
  <si>
    <t>5.1.1.4</t>
  </si>
  <si>
    <t>5.1.1.9</t>
  </si>
  <si>
    <t>5.1.2</t>
  </si>
  <si>
    <t>Cementerios de dominio privado</t>
  </si>
  <si>
    <t>5.1.2.1</t>
  </si>
  <si>
    <t>5.1.2.2</t>
  </si>
  <si>
    <t>5.1.2.3</t>
  </si>
  <si>
    <t>5.1.2.9</t>
  </si>
  <si>
    <t>Otros</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</si>
  <si>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</si>
  <si>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</si>
  <si>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</si>
  <si>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</si>
  <si>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</si>
  <si>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</si>
  <si>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</si>
  <si>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</si>
  <si>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</si>
  <si>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</si>
  <si>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</si>
  <si>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</si>
  <si>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</si>
  <si>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</si>
  <si>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</si>
  <si>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</si>
  <si>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</si>
  <si>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</si>
  <si>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</si>
  <si>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</si>
  <si>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NO COMPRENDIDOS EN LA LEY DE INGRESOS VIGENTE, CAUSADOS EN EJERCICIOS FISCALES ANTERIORES PENDIENTES DE LIQUIDACION O PAGO</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</si>
  <si>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</si>
  <si>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</si>
  <si>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</si>
  <si>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</si>
  <si>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</si>
  <si>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</si>
  <si>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</si>
  <si>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</si>
  <si>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</si>
  <si>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</si>
  <si>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</si>
  <si>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</si>
  <si>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</si>
  <si>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</si>
  <si>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</si>
  <si>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</si>
  <si>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</si>
  <si>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</si>
  <si>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6.1.8</t>
  </si>
  <si>
    <t>Otros aprovechamientos</t>
  </si>
  <si>
    <t>6.1.8.1</t>
  </si>
  <si>
    <t>Otros  aprovechamientos</t>
  </si>
  <si>
    <t>APROVECHAMIENTOS PATRIMONIALES</t>
  </si>
  <si>
    <t>ACCESORIOS DE APROVECHAMIENTOS</t>
  </si>
  <si>
    <t>6.3.1</t>
  </si>
  <si>
    <t>6.3.1.9</t>
  </si>
  <si>
    <t>Accesorios en aprovechamientos</t>
  </si>
  <si>
    <t>APROVECHAMIENTOS NO COMPRENDIDOS EN LA LEY DE INGRESOS VIGENTE, CAUSADOS EN EJERCICIOS FISCALES ANTERIORES PENDIENTES DE LIQUIDACION O PAGO</t>
  </si>
  <si>
    <t>6.9.1</t>
  </si>
  <si>
    <t>APROVECHAMIENTOS NO COMPRENDIDOS EN LA LEY DE INGRESOS VIGENTE</t>
  </si>
  <si>
    <t>6.9.1.1</t>
  </si>
  <si>
    <t>Aprovechamientos no comprendidos en la ley de ingresos vigente, ejercicios anteriores</t>
  </si>
  <si>
    <t>INGRESOS POR VENTA DE BIENES, PRESTACIÓN DE SERVICIOS Y OTROS INGRESOS</t>
  </si>
  <si>
    <t>INGRESOS POR VENTA DE BIENES Y PRESTACION DE SERVICIOS DE INSTITUCIONES PUBLICAS DE SEGURIDAD SOCIAL</t>
  </si>
  <si>
    <t>INGRESOS POR VENTA DE BIENES Y PRESTACION DE SERVICIOS DE EMPRESAS PRODUCTIVAS DEL ESTADO</t>
  </si>
  <si>
    <t>INGRESOS POR VENTA DE BIENES Y PRESTACION DE SERVICIOS DE ENTIDADES PARAESTATALES Y FIDEICOMISOS NO EMPRESARIALES Y NO FINANCIEROS</t>
  </si>
  <si>
    <t>INGRESOS POR VENTA DE BIENES Y PRESTACION DE SERVICIOS DE ENTIDADES PARAESTATALES EMPRESARIALES NO FINANCIERAS CON PARTICIPACION ESTATAL MAYORITARIA</t>
  </si>
  <si>
    <t>INGRESOS POR VENTA DE BIENES Y PRESTACION DE SERVICIOS DE ENTIDADES PARAESTATALES EMPRESARIALES FINANCIERAS MONETARIAS CON PARTICIPACION ESTATAL MAYORITARIA</t>
  </si>
  <si>
    <t>INGRESOS POR VENTA DE BIENES Y PRESTACION DE SERVICIOS DE ENTIDADES PARAESTATALES EMPRESARIALES FINANCIERAS NO MONETARIAS CON PARTICIPACION ESTATAL MAYORITARIA</t>
  </si>
  <si>
    <t>INGRESOS POR VENTA DE BIENES Y PRESTACION DE SERVICIOS DE FIDEICOMISOS FINANCIEROS PUBLICOS CON PARTICIPACION ESTATAL MAYORITARIA</t>
  </si>
  <si>
    <t>INGRESOS POR VENTA DE BIENES Y PRESTACION DE SERVICIOS DE LOS PODERES LEGISLATIVO Y JUDICIAL, Y DE LOS ORGANOS AUTONOMOS</t>
  </si>
  <si>
    <t>OTROS INGRESOS</t>
  </si>
  <si>
    <t>7.9.1</t>
  </si>
  <si>
    <t>Otros ingresos y beneficios</t>
  </si>
  <si>
    <t>7.9.1.1</t>
  </si>
  <si>
    <t xml:space="preserve">Otros ingresos y beneficios varios </t>
  </si>
  <si>
    <t>PARTICIPACIONES, APORTACIONES, CONVENIOS, INCENTIVOS DERIVADOS DE LA COLABORACION FISCAL Y FONDOS DISTINTOS DE APORTACIONES</t>
  </si>
  <si>
    <t>PARTICIPACIONES</t>
  </si>
  <si>
    <t>8.1.1</t>
  </si>
  <si>
    <t>Participaciones Federales</t>
  </si>
  <si>
    <t>8.1.1.1</t>
  </si>
  <si>
    <t>Fondo General de Participaciones</t>
  </si>
  <si>
    <t>8.1.1.2</t>
  </si>
  <si>
    <t>Fondo de Fomento Municipal</t>
  </si>
  <si>
    <t>8.1.1.3</t>
  </si>
  <si>
    <t>Fondo de Fiscalizacion y Recaudacion</t>
  </si>
  <si>
    <t>8.1.1.4</t>
  </si>
  <si>
    <t>Fondo de compensación</t>
  </si>
  <si>
    <t>8.1.1.5</t>
  </si>
  <si>
    <t>Fondo de extracción de hidrocarburos</t>
  </si>
  <si>
    <t>8.1.1.6</t>
  </si>
  <si>
    <t>Impuesto Especial Sobre Produccion y Servicios</t>
  </si>
  <si>
    <t>8.1.1.7</t>
  </si>
  <si>
    <t>0.136% de la recaudación federal participable</t>
  </si>
  <si>
    <t>8.1.1.8</t>
  </si>
  <si>
    <t>3.17% sobre extraccion de petroleo</t>
  </si>
  <si>
    <t>8.1.1.9</t>
  </si>
  <si>
    <t>Gasolinas y Diesel</t>
  </si>
  <si>
    <t>8.1.1.10</t>
  </si>
  <si>
    <t>Fondo de Impuesto Sobre la Renta</t>
  </si>
  <si>
    <t>8.1.1.11</t>
  </si>
  <si>
    <t>Fondo de Estabilización de los Ingresos de las Entidades Federativas</t>
  </si>
  <si>
    <t>8.1.2</t>
  </si>
  <si>
    <t>Estatales</t>
  </si>
  <si>
    <t>8.1.2.1</t>
  </si>
  <si>
    <t>Participaciones 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</si>
  <si>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</si>
  <si>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</si>
  <si>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</si>
  <si>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</si>
  <si>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</si>
  <si>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</si>
  <si>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</si>
  <si>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</si>
  <si>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</si>
  <si>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</si>
  <si>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</si>
  <si>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</si>
  <si>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</si>
  <si>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8.3.1.1</t>
  </si>
  <si>
    <t>Derivados del Gobierno Federal</t>
  </si>
  <si>
    <t>8.3.1.2</t>
  </si>
  <si>
    <t>Derivados del Gobierno Estatal</t>
  </si>
  <si>
    <t>8.3.1.9</t>
  </si>
  <si>
    <t>Otros Convenios</t>
  </si>
  <si>
    <t>INCENTIVOS DERIVADOS DE LA COLABORACION FISCAL</t>
  </si>
  <si>
    <t>8.4.1</t>
  </si>
  <si>
    <t>INCENTIVOS DE LA COLABORACION FISCAL</t>
  </si>
  <si>
    <t>8.4.1.1</t>
  </si>
  <si>
    <t>Tenencia o Uso de Vehiculos</t>
  </si>
  <si>
    <t>8.4.1.2</t>
  </si>
  <si>
    <t>Fondo de Compensación ISAN</t>
  </si>
  <si>
    <t>8.4.1.3</t>
  </si>
  <si>
    <t>Impuesto Sobre Automoviles Nuevos</t>
  </si>
  <si>
    <t>8.4.1.4</t>
  </si>
  <si>
    <t>Fondo de compensación de repecos-intermedios</t>
  </si>
  <si>
    <t>8.4.1.5</t>
  </si>
  <si>
    <t>Otros Incentivos Economicos</t>
  </si>
  <si>
    <t>FONDOS DISTINTOS DE APORTACIONES</t>
  </si>
  <si>
    <t>TRANSFERENCIAS Y ASIGNACIONES</t>
  </si>
  <si>
    <t>9.1.1</t>
  </si>
  <si>
    <t>Transferencias internas y asignaciones al sector público</t>
  </si>
  <si>
    <t>9.1.1.1</t>
  </si>
  <si>
    <t>SUBSIDIOS Y SUBVENCIONES</t>
  </si>
  <si>
    <t>9.3.1</t>
  </si>
  <si>
    <t>Subsidio</t>
  </si>
  <si>
    <t>9.3.1.1</t>
  </si>
  <si>
    <t>9.3.2</t>
  </si>
  <si>
    <t>Subvenciones</t>
  </si>
  <si>
    <t>9.3.2.1</t>
  </si>
  <si>
    <t>PENSIONES Y JUBILACIONES</t>
  </si>
  <si>
    <t>TRANSFERENCIAS DEL FONDO MEXICANO DEL PETROLEO PARA LA ESTABILIZACION Y EL DESARROLLO</t>
  </si>
  <si>
    <t>ENDEUDAMIENTO INTERNO</t>
  </si>
  <si>
    <t>10.1.0.1</t>
  </si>
  <si>
    <t>Financiamientos</t>
  </si>
  <si>
    <t>10.1.0.1.1</t>
  </si>
  <si>
    <t>Banca oficial</t>
  </si>
  <si>
    <t>10.1.0.1.2</t>
  </si>
  <si>
    <t>Banca comercial</t>
  </si>
  <si>
    <t>10.1.0.1.3</t>
  </si>
  <si>
    <t>Créditos financieros</t>
  </si>
  <si>
    <t>10.1.0.1.9</t>
  </si>
  <si>
    <t>Otros financiamientos no especificados</t>
  </si>
  <si>
    <t>ENDEUDAMIENTO EXTERNO</t>
  </si>
  <si>
    <t>FINANCIAMIENTO INTERNO</t>
  </si>
  <si>
    <t>PROGRAMA ESCOLAR</t>
  </si>
  <si>
    <t>PROGRAMA BECAS A SECUNDARIA</t>
  </si>
  <si>
    <t>CHAMBA PARA TODOS</t>
  </si>
  <si>
    <t>ESTANCIAS INFANTILES</t>
  </si>
  <si>
    <t>03</t>
  </si>
  <si>
    <t>COMISARIA</t>
  </si>
  <si>
    <t>BOLSA DE 5 MILLONES</t>
  </si>
  <si>
    <t>COORDINACIÓN GENERAL DE SERVICIOS PÚBLICOS MUNICIPALES</t>
  </si>
  <si>
    <t xml:space="preserve">
PROGRAMA DE INVERSIÓN PÚBLICA MULTIANUAL 2025-2027
</t>
  </si>
  <si>
    <t xml:space="preserve"> No.  </t>
  </si>
  <si>
    <t>LOCALIDAD</t>
  </si>
  <si>
    <t>CONCEPTO</t>
  </si>
  <si>
    <t>MONTO TOTAL</t>
  </si>
  <si>
    <t>EJERCICIO 2025</t>
  </si>
  <si>
    <t>EJERCICIO 2026</t>
  </si>
  <si>
    <t>EJERCICIO 2027</t>
  </si>
  <si>
    <t>ZAPOTE DEL VALLE</t>
  </si>
  <si>
    <t>MODERNIZACIÓN Y CONSERVACIÓN DE LA VIALIDAD CARRETERA AL ZAPOTE ALEDAÑA AL CANAL ATEQUIZA.</t>
  </si>
  <si>
    <t>CONCEPCIÓN DEL VALLE</t>
  </si>
  <si>
    <t>MODERNIZACIÓN , CONSERVACIÓN Y RENOVACIÓN DE IMAGEN URBANA DE LA AVENIDA CONCEPCIÓN DEL VALLE .</t>
  </si>
  <si>
    <t>LOMAS DEL SUR</t>
  </si>
  <si>
    <t>CONSTRUCCIÓN DE PRIMER BOSQUE URBANO EN EL MUNICIPIO DE TLAJOMULCO DE ZUÑIGA EN LA ACTUAL UNIDAD DEPORTIVA DE LOMAS DEL SUR</t>
  </si>
  <si>
    <t>ZONA VALLES</t>
  </si>
  <si>
    <t>CONSTRUCCIÓN DE COMISARÍA Y ACADEMIA DE POLICIA EN ZONA VALLES.</t>
  </si>
  <si>
    <t>VARIAS</t>
  </si>
  <si>
    <t>CENTRO ADMINISTRATIVO</t>
  </si>
  <si>
    <t>SAN AGUSTIN</t>
  </si>
  <si>
    <t>VASO REGULADOR LAGUNITAS</t>
  </si>
  <si>
    <t>SAN SEBASTIAN EL GRANDE</t>
  </si>
  <si>
    <t>CONSTRUCCIÓN DE MERCADO</t>
  </si>
  <si>
    <t>LA TIJERA</t>
  </si>
  <si>
    <t>MODERNIZACIÓN DE AVENIDA LA TIJERA COMO PARTE MEDULAR DE LA CONECTIVIDAD EN EL CORREDOR LÓPEZ MATEOS CAMINO REAL A COLIMA .</t>
  </si>
  <si>
    <t>SANTA FE</t>
  </si>
  <si>
    <t>REHABILITACIÓN Y CONSERVACIÓN RUTINARIA  DE CLÚSTERS.</t>
  </si>
  <si>
    <t>INVERSIÓN TOTAL</t>
  </si>
  <si>
    <t>HASTA POR LA CANTIDAD DE:</t>
  </si>
  <si>
    <t xml:space="preserve">CONCEPTO </t>
  </si>
  <si>
    <t>EJERCICIO 2024</t>
  </si>
  <si>
    <t>Depende de la cantidad recuperada</t>
  </si>
  <si>
    <t>*El presupuesto autorizado para el ejercicio 2024 por concepto de recuperación de cartera vencida fue de $70,0000,000.00 ejerciendo durante el año un total de $43,892,687.63.</t>
  </si>
  <si>
    <t>Adquisición del Servicio de Seguro para el Parque Vehicular para el Gobierno de Tlajomulco de Zúñiga, Jalisco.</t>
  </si>
  <si>
    <t>Adquisición del Servicio de Seguro de Gastos Médicos Mayores para el personal Operativo de la Comisaria de la policia preventiva del Municipio de Tlajomulco de Zúñiga, Jalisco.</t>
  </si>
  <si>
    <t>Adquisición del servicio de Impresión en diversos formatos para el Gobierno de Tlajomulco de Zúñiga, Jalisco.</t>
  </si>
  <si>
    <t>Proyecto de Modernización Catastral para el Municipio de Tlajomulco de Zúñiga, Jalisco.</t>
  </si>
  <si>
    <t>Adquisición del Servicio de Seguro de Vida para el personal Administrativo y operativo del Gobierno de Tlajomulco de Zúñiga, Jalisco.</t>
  </si>
  <si>
    <t xml:space="preserve">Capitulo </t>
  </si>
  <si>
    <t xml:space="preserve">Codigo  </t>
  </si>
  <si>
    <t xml:space="preserve">Detalle  </t>
  </si>
  <si>
    <t>054</t>
  </si>
  <si>
    <t>055</t>
  </si>
  <si>
    <t>056</t>
  </si>
  <si>
    <t>057</t>
  </si>
  <si>
    <t>Estado del presupuesto</t>
  </si>
  <si>
    <t>EJERCICIO
 2020</t>
  </si>
  <si>
    <t>EJERCICIO
 2021</t>
  </si>
  <si>
    <t>EJERCICIO
 2022</t>
  </si>
  <si>
    <t>EJERCICIO
 2023</t>
  </si>
  <si>
    <t>Conceptos</t>
  </si>
  <si>
    <t>ENERO</t>
  </si>
  <si>
    <t>FEBRERO</t>
  </si>
  <si>
    <t>MARZO</t>
  </si>
  <si>
    <t>ABRIL</t>
  </si>
  <si>
    <t>MAYO</t>
  </si>
  <si>
    <t>JUNIO</t>
  </si>
  <si>
    <t>JULIO</t>
  </si>
  <si>
    <t>AGOSTO</t>
  </si>
  <si>
    <t>SEPTIEMBRE</t>
  </si>
  <si>
    <t>OCTUBRE</t>
  </si>
  <si>
    <t>NOVIEMBRE</t>
  </si>
  <si>
    <t>DICIEMBRE</t>
  </si>
  <si>
    <t>1100</t>
  </si>
  <si>
    <t>REMUNERACIONES AL PERSONAL DE CARACTER PERMANENTE</t>
  </si>
  <si>
    <t>1200</t>
  </si>
  <si>
    <t>REMUNERACIONES AL PERSONAL DE CARACTER TRANSITORIO</t>
  </si>
  <si>
    <t>1300</t>
  </si>
  <si>
    <t>REMUNERACIONES ADICIONALES Y ESPECIALES</t>
  </si>
  <si>
    <t>1400</t>
  </si>
  <si>
    <t>SEGURIDAD SOCIAL</t>
  </si>
  <si>
    <t>1500</t>
  </si>
  <si>
    <t>OTRAS PRESTACIONES SOCIALES Y ECONOMICAS</t>
  </si>
  <si>
    <t>1700</t>
  </si>
  <si>
    <t>PAGO DE ESTIMULOS A SERVIDORES PUBLICOS</t>
  </si>
  <si>
    <t>2100</t>
  </si>
  <si>
    <t>MATERIALES DE ADMINISTRACION, EMISION DE DOCUMENTOS Y ARTICULOS OFICIALES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</si>
  <si>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</si>
  <si>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</si>
  <si>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</si>
  <si>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</si>
  <si>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</si>
  <si>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</si>
  <si>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</si>
  <si>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</si>
  <si>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</si>
  <si>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2700</t>
  </si>
  <si>
    <t>VESTUARIO, BLANCOS, PRENDAS DE PROTECCION Y ARTICULOS DEPORTIVOS</t>
  </si>
  <si>
    <t>2800</t>
  </si>
  <si>
    <t>MATERIALES Y SUMINISTROS PARA SEGURIDAD</t>
  </si>
  <si>
    <t>2900</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</si>
  <si>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</si>
  <si>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</si>
  <si>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</si>
  <si>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</si>
  <si>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</si>
  <si>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</si>
  <si>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</si>
  <si>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</si>
  <si>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</si>
  <si>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</si>
  <si>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</si>
  <si>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COMUNICACION SOCIAL Y PUBLICIDAD</t>
  </si>
  <si>
    <t>3700</t>
  </si>
  <si>
    <t>SERVICIOS DE TRASLADO Y VIATICOS</t>
  </si>
  <si>
    <t>3800</t>
  </si>
  <si>
    <t>SERVICIOS OFICIALES</t>
  </si>
  <si>
    <t>3900</t>
  </si>
  <si>
    <t>OTROS SERVICIOS GENERALES</t>
  </si>
  <si>
    <t>4200</t>
  </si>
  <si>
    <t>TRANSFERENCIAS AL RESTO DEL SECTOR PUBLICO</t>
  </si>
  <si>
    <t>4300</t>
  </si>
  <si>
    <t>4400</t>
  </si>
  <si>
    <t>AYUDAS SOCIALES</t>
  </si>
  <si>
    <t>5100</t>
  </si>
  <si>
    <t>MOBILIARIO Y EQUIPO DE ADMINISTRACION</t>
  </si>
  <si>
    <t>MOBILIARIO Y EQUIPO EDUCACIONAL Y RECREATIVO</t>
  </si>
  <si>
    <t>5300</t>
  </si>
  <si>
    <t>EQUIPO E INSTRUMENTAL MEDICO Y DE LABORATORIO</t>
  </si>
  <si>
    <t>EQUIPO DE DEFENSA Y SEGURIDAD</t>
  </si>
  <si>
    <t>5600</t>
  </si>
  <si>
    <t>MAQUINARIA, OTROS EQUIPOS Y HERRAMIENTAS</t>
  </si>
  <si>
    <t>5700</t>
  </si>
  <si>
    <t>ACTIVOS BIOLÓGICOS</t>
  </si>
  <si>
    <t>5800</t>
  </si>
  <si>
    <t>BIENES INMUEBLES</t>
  </si>
  <si>
    <t>5900</t>
  </si>
  <si>
    <t>ACTIVOS INTANGIBLES</t>
  </si>
  <si>
    <t>INVERSIÓN PÚBLICA</t>
  </si>
  <si>
    <t>6100</t>
  </si>
  <si>
    <t>OBRA PUBLICA EN BIENES DE DOMINIO PUBLICO</t>
  </si>
  <si>
    <t>6300</t>
  </si>
  <si>
    <t>PROYECTOS PRODUCTIVOS Y ACCIONES DE FOMENTO</t>
  </si>
  <si>
    <t>DEUDA PÚBLICA</t>
  </si>
  <si>
    <t>9100</t>
  </si>
  <si>
    <t>AMORTIZACION DE LA DEUDA PUBLICA</t>
  </si>
  <si>
    <t>9200</t>
  </si>
  <si>
    <t>INTERESES DE LA DEUDA PUBLICA</t>
  </si>
  <si>
    <t xml:space="preserve">EDUCACION </t>
  </si>
  <si>
    <t>2.5.1</t>
  </si>
  <si>
    <t>EDUCACION BASICA</t>
  </si>
  <si>
    <t>Adquisición y del servicio de mejoramiento y mantenimiento integral urbano con camiones de corresponsabilidad para las localidades del municipio de Tlajomulco de Zúñiga, Jalisco.</t>
  </si>
  <si>
    <t>Prestación de Servicios Profesionales en Recuperación de Cartera Vencida de Obligaciones Fiscales del Municipio de Tlajomulco de Zúñiga, Jalisco.</t>
  </si>
  <si>
    <t>Nivel Conepto</t>
  </si>
  <si>
    <t>Arrendamiento puro de vehiculos se emergencias, seguridad y otras dependencias del Gobierno Municipal de Tlajomulco de Zúñiga, Jalisco.</t>
  </si>
  <si>
    <t>Arrendamiento puro de otros vehiculos y maquinaria del Gobierno Municipal de Tlajomulco de Zúñiga, Jalisco.</t>
  </si>
  <si>
    <t>Arrendamiento puro para el equipamiento de equipo  de computo y técnologico del Gobierno Municpal de Tlajomulco de Zuñiga, Jalisco.</t>
  </si>
  <si>
    <t>Mover al capitulo 3000</t>
  </si>
  <si>
    <t>DIRECCIÓN GENERAL DE PROTECCIÓN CIVIL Y BOMBEROS</t>
  </si>
  <si>
    <t>DIRECCIÓN GENERAL DE AGUA POTABLE Y SANEAMIENTO</t>
  </si>
  <si>
    <t>DIRECCIÓN GENERAL DE TURISMO Y PROMOCIÓN A LAS TRADICIONES</t>
  </si>
  <si>
    <t>DIRECCIÓN GENERAL DE LA SECRETARÍA TÉCNICA</t>
  </si>
  <si>
    <t>RENOVACIÓN DE LUMINARIAS LED</t>
  </si>
  <si>
    <t>OFICIALÍA MAYOR ADMINISTRATIVA</t>
  </si>
  <si>
    <t>AGROPECUARIA, SILVICULTURA, PESCA Y CAZA</t>
  </si>
  <si>
    <t>3.2.1</t>
  </si>
  <si>
    <t>AGROPECUARIA</t>
  </si>
  <si>
    <t>N</t>
  </si>
  <si>
    <t>DESASTRES NATURALES</t>
  </si>
  <si>
    <t>CONTROL, VIGILANCIA Y SUPERVISIÓN DE LAS ACTIVIDADES,PROGRAMAS Y POLITICAS MUNICIPALES</t>
  </si>
  <si>
    <t>ADMINISTRACIÓN CENTRAL DE LA COORDINACIÓN GENERAL DE POTENCIA ECONÓMICA</t>
  </si>
  <si>
    <t xml:space="preserve">COORDINACIÓN GENERAL DE TRAMITES Y SERVICIOS </t>
  </si>
  <si>
    <t>COORDINACIÓN GENERAL DE INTELIGENCIA E INNOVACIÓN SOCIAL</t>
  </si>
  <si>
    <t>COORDINACIÓN GENERAL DE CERCANÍA Y CORRESPONSABILIDAD SOCIAL</t>
  </si>
  <si>
    <t>COORDINACIÓN GENERAL DE GESTIÓN DEL TERRITORIO Y OBRAS PÚBLICAS</t>
  </si>
  <si>
    <t>COORDINACIÓN GENERAL DE PREVENCIÓN Y PROTECCIÓN CIUDADANA</t>
  </si>
  <si>
    <t>Adquisición de servicio de rastreo de vehiculos ofciales a través de GPS</t>
  </si>
  <si>
    <t>Rastro de GPS multianual</t>
  </si>
  <si>
    <t>INCUBADORA</t>
  </si>
  <si>
    <t>SUBSIDIOS PARA CUBRIR DIFERENCIALES DE TASAS DE INTERES</t>
  </si>
  <si>
    <t>Equipamiento del c4 intenet</t>
  </si>
  <si>
    <t>BOLSA DE 2 MILLONES</t>
  </si>
  <si>
    <t>BOLSA DE 1 MILLON</t>
  </si>
  <si>
    <t>OTROS SUBSIDIOS</t>
  </si>
  <si>
    <t>Impresiones, Fotocopiado y Digitalización de Documentos para el Municipio de Tlajomulco de Zúñiga, Jalisco.</t>
  </si>
  <si>
    <t>Programa de rehabilitación, mantenimiento y mejora de la infra estructura hidraulica para el Municipio de Tlajomulco de Zúñiga, Jalisco.</t>
  </si>
  <si>
    <t>bolsa</t>
  </si>
  <si>
    <t>Policia metropolitana</t>
  </si>
  <si>
    <t>tablets</t>
  </si>
  <si>
    <t>subir a 5 millones</t>
  </si>
  <si>
    <t>cambiar al presidente</t>
  </si>
  <si>
    <t>cambiar a presidencia</t>
  </si>
  <si>
    <t>cat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</si>
</sst>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1" formatCode="_-* #,##0_-;\-* #,##0_-;_-* &quot;-&quot;_-;_-@_-"/>
    <numFmt numFmtId="44" formatCode="_-&quot;$&quot;* #,##0.00_-;\-&quot;$&quot;* #,##0.00_-;_-&quot;$&quot;* &quot;-&quot;??_-;_-@_-"/>
    <numFmt numFmtId="43" formatCode="_-* #,##0.00_-;\-* #,##0.00_-;_-* &quot;-&quot;??_-;_-@_-"/>
    <numFmt numFmtId="164" formatCode="0_ ;\-0\ "/>
    <numFmt numFmtId="165" formatCode="0.0"/>
    <numFmt numFmtId="166" formatCode="0.00\ &quot;MDP&quot;"/>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1"/>
      <color rgb="FFC00000"/>
      <name val="Calibri"/>
      <family val="2"/>
      <scheme val="minor"/>
    </font>
    <font>
      <b/>
      <sz val="11"/>
      <name val="Calibri"/>
      <family val="2"/>
      <scheme val="minor"/>
    </font>
    <font>
      <sz val="16"/>
      <color theme="1"/>
      <name val="Calibri"/>
      <family val="2"/>
      <scheme val="minor"/>
    </font>
    <font>
      <sz val="12"/>
      <color theme="1"/>
      <name val="Calibri"/>
      <family val="2"/>
      <scheme val="minor"/>
    </font>
    <font>
      <b/>
      <sz val="11"/>
      <color theme="0"/>
      <name val="Calibri"/>
      <family val="2"/>
      <scheme val="minor"/>
    </font>
    <font>
      <sz val="11"/>
      <name val="Calibri"/>
      <family val="2"/>
      <scheme val="minor"/>
    </font>
    <font>
      <sz val="11"/>
      <color rgb="FFFF6600"/>
      <name val="Calibri"/>
      <family val="2"/>
      <scheme val="minor"/>
    </font>
    <font>
      <sz val="9"/>
      <color theme="1"/>
      <name val="Calibri"/>
      <family val="2"/>
      <scheme val="minor"/>
    </font>
    <font>
      <b/>
      <sz val="20"/>
      <color theme="1"/>
      <name val="Calibri"/>
      <family val="2"/>
      <scheme val="minor"/>
    </font>
    <font>
      <b/>
      <sz val="16"/>
      <color theme="1"/>
      <name val="Calibri"/>
      <family val="2"/>
      <scheme val="minor"/>
    </font>
    <font>
      <sz val="10"/>
      <name val="Arial"/>
      <family val="2"/>
    </font>
    <font>
      <b/>
      <sz val="10"/>
      <name val="Calibri"/>
      <family val="2"/>
      <scheme val="minor"/>
    </font>
    <font>
      <sz val="10"/>
      <name val="Calibri"/>
      <family val="2"/>
      <scheme val="minor"/>
    </font>
    <font>
      <b/>
      <i/>
      <sz val="10"/>
      <name val="Calibri"/>
      <family val="2"/>
      <scheme val="minor"/>
    </font>
    <font>
      <b/>
      <sz val="11"/>
      <color theme="1"/>
      <name val="Arial"/>
      <family val="2"/>
    </font>
    <font>
      <b/>
      <sz val="14"/>
      <color theme="1"/>
      <name val="Calibri"/>
      <family val="2"/>
      <scheme val="minor"/>
    </font>
    <font>
      <b/>
      <i/>
      <sz val="11"/>
      <color theme="1"/>
      <name val="Calibri"/>
      <family val="2"/>
      <scheme val="minor"/>
    </font>
    <font>
      <b/>
      <sz val="12"/>
      <color rgb="FF000000"/>
      <name val="Arial"/>
      <family val="2"/>
    </font>
    <font>
      <b/>
      <sz val="12"/>
      <color rgb="FFFFFFFF"/>
      <name val="Arial"/>
      <family val="2"/>
    </font>
    <font>
      <b/>
      <sz val="12"/>
      <color theme="1"/>
      <name val="Arial"/>
      <family val="2"/>
    </font>
    <font>
      <sz val="12"/>
      <color rgb="FF000000"/>
      <name val="Arial"/>
      <family val="2"/>
    </font>
    <font>
      <sz val="11"/>
      <color rgb="FF000000"/>
      <name val="Arial"/>
      <family val="2"/>
    </font>
    <font>
      <sz val="9"/>
      <color theme="1"/>
      <name val="Aptos"/>
      <family val="2"/>
    </font>
    <font>
      <b/>
      <sz val="9"/>
      <name val="Calibri"/>
      <family val="2"/>
      <scheme val="minor"/>
    </font>
    <font>
      <sz val="9"/>
      <name val="Calibri"/>
      <family val="2"/>
      <scheme val="minor"/>
    </font>
    <font>
      <b/>
      <sz val="9"/>
      <color theme="1"/>
      <name val="Arial"/>
      <family val="2"/>
    </font>
    <font>
      <sz val="9"/>
      <color theme="1"/>
      <name val="Arial"/>
      <family val="2"/>
    </font>
    <font>
      <b/>
      <sz val="9"/>
      <color rgb="FF000000"/>
      <name val="Arial"/>
      <family val="2"/>
    </font>
    <font>
      <sz val="9"/>
      <color rgb="FF000000"/>
      <name val="Arial"/>
      <family val="2"/>
    </font>
    <font>
      <b/>
      <sz val="10"/>
      <color rgb="FF000000"/>
      <name val="Arial"/>
      <family val="2"/>
    </font>
    <font>
      <b/>
      <sz val="10"/>
      <color theme="1"/>
      <name val="Arial"/>
      <family val="2"/>
    </font>
    <font>
      <sz val="10"/>
      <color theme="1"/>
      <name val="Calibri"/>
      <family val="2"/>
      <scheme val="minor"/>
    </font>
  </fonts>
  <fills count="27">
    <fill>
      <patternFill patternType="none"/>
    </fill>
    <fill>
      <patternFill patternType="gray125"/>
    </fill>
    <fill>
      <patternFill patternType="solid">
        <fgColor theme="3" tint="0.59999389629810485"/>
        <bgColor indexed="64"/>
      </patternFill>
    </fill>
    <fill>
      <patternFill patternType="solid">
        <fgColor theme="6"/>
        <bgColor indexed="64"/>
      </patternFill>
    </fill>
    <fill>
      <patternFill patternType="solid">
        <fgColor rgb="FFA2FEA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9" tint="-0.249977111117893"/>
        <bgColor indexed="64"/>
      </patternFill>
    </fill>
    <fill>
      <patternFill patternType="solid">
        <fgColor theme="4" tint="0.79998168889431442"/>
        <bgColor indexed="64"/>
      </patternFill>
    </fill>
    <fill>
      <patternFill patternType="solid">
        <fgColor theme="9"/>
        <bgColor indexed="64"/>
      </patternFill>
    </fill>
    <fill>
      <patternFill patternType="solid">
        <fgColor theme="9"/>
        <bgColor theme="9"/>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FF6600"/>
        <bgColor indexed="64"/>
      </patternFill>
    </fill>
    <fill>
      <patternFill patternType="solid">
        <fgColor rgb="FF00A79D"/>
        <bgColor indexed="64"/>
      </patternFill>
    </fill>
    <fill>
      <patternFill patternType="solid">
        <fgColor theme="0"/>
        <bgColor indexed="64"/>
      </patternFill>
    </fill>
    <fill>
      <patternFill patternType="solid">
        <fgColor rgb="FFFFE6CB"/>
        <bgColor indexed="64"/>
      </patternFill>
    </fill>
    <fill>
      <patternFill patternType="solid">
        <fgColor rgb="FFFFF2D4"/>
        <bgColor indexed="64"/>
      </patternFill>
    </fill>
    <fill>
      <patternFill patternType="solid">
        <fgColor theme="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9.9978637043366805E-2"/>
        <bgColor indexed="64"/>
      </patternFill>
    </fill>
  </fills>
  <borders count="50">
    <border>
      <left/>
      <right/>
      <top/>
      <bottom/>
      <diagonal/>
    </border>
    <border>
      <left/>
      <right/>
      <top/>
      <bottom style="thin">
        <color theme="4" tint="0.39997558519241921"/>
      </bottom>
      <diagonal/>
    </border>
    <border>
      <left/>
      <right/>
      <top style="thin">
        <color theme="4" tint="0.39997558519241921"/>
      </top>
      <bottom/>
      <diagonal/>
    </border>
    <border>
      <left/>
      <right/>
      <top style="medium">
        <color theme="9" tint="-0.249977111117893"/>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indexed="65"/>
      </left>
      <right style="thin">
        <color rgb="FFABABAB"/>
      </right>
      <top style="thin">
        <color rgb="FFABABAB"/>
      </top>
      <bottom/>
      <diagonal/>
    </border>
    <border>
      <left/>
      <right/>
      <top style="thin">
        <color rgb="FFABABAB"/>
      </top>
      <bottom/>
      <diagonal/>
    </border>
    <border>
      <left/>
      <right/>
      <top style="thin">
        <color rgb="FFABABAB"/>
      </top>
      <bottom style="thin">
        <color rgb="FFABABAB"/>
      </bottom>
      <diagonal/>
    </border>
  </borders>
  <cellStyleXfs count="6">
    <xf numFmtId="0" fontId="0" fillId="0" borderId="0"/>
    <xf numFmtId="43" fontId="1" fillId="0" borderId="0" applyFont="0" applyFill="0" applyBorder="0" applyAlignment="0" applyProtection="0"/>
    <xf numFmtId="0" fontId="13" fillId="0" borderId="0"/>
    <xf numFmtId="44" fontId="1" fillId="0" borderId="0" applyFont="0" applyFill="0" applyBorder="0" applyAlignment="0" applyProtection="0"/>
    <xf numFmtId="0" fontId="24" fillId="0" borderId="0"/>
    <xf numFmtId="44" fontId="24" fillId="0" borderId="0" applyFont="0" applyFill="0" applyBorder="0" applyAlignment="0" applyProtection="0"/>
  </cellStyleXfs>
  <cellXfs count="281">
    <xf numFmtId="0" fontId="0" fillId="0" borderId="0" xfId="0"/>
    <xf numFmtId="0" fontId="0" fillId="0" borderId="0" xfId="0" applyAlignment="1">
      <alignment horizontal="left" vertical="center"/>
    </xf>
    <xf numFmtId="0" fontId="0" fillId="0" borderId="0" xfId="0" applyAlignment="1">
      <alignment horizontal="left"/>
    </xf>
    <xf numFmtId="4" fontId="0" fillId="0" borderId="0" xfId="0" applyNumberFormat="1" applyAlignment="1">
      <alignment horizontal="left" vertical="center"/>
    </xf>
    <xf numFmtId="43" fontId="0" fillId="0" borderId="0" xfId="1" applyFont="1" applyAlignment="1">
      <alignment horizontal="left"/>
    </xf>
    <xf numFmtId="4" fontId="0" fillId="0" borderId="0" xfId="0" applyNumberFormat="1"/>
    <xf numFmtId="4" fontId="0" fillId="0" borderId="0" xfId="0" applyNumberFormat="1" applyAlignment="1">
      <alignment horizontal="right"/>
    </xf>
    <xf numFmtId="4" fontId="0" fillId="0" borderId="0" xfId="0" applyNumberFormat="1" applyAlignment="1">
      <alignment horizontal="right" vertical="center"/>
    </xf>
    <xf numFmtId="4" fontId="0" fillId="0" borderId="0" xfId="1" applyNumberFormat="1" applyFont="1" applyAlignment="1">
      <alignment horizontal="right" vertical="center"/>
    </xf>
    <xf numFmtId="4" fontId="0" fillId="0" borderId="0" xfId="1" applyNumberFormat="1" applyFont="1" applyAlignment="1">
      <alignment horizontal="right"/>
    </xf>
    <xf numFmtId="0" fontId="0" fillId="0" borderId="0" xfId="0" pivotButton="1"/>
    <xf numFmtId="4" fontId="0" fillId="0" borderId="0" xfId="1" applyNumberFormat="1" applyFont="1" applyAlignment="1">
      <alignment horizontal="left" vertical="center"/>
    </xf>
    <xf numFmtId="43" fontId="0" fillId="0" borderId="0" xfId="1" applyFont="1" applyAlignment="1">
      <alignment horizontal="right"/>
    </xf>
    <xf numFmtId="4" fontId="2" fillId="0" borderId="0" xfId="1" applyNumberFormat="1" applyFont="1" applyAlignment="1">
      <alignment horizontal="right"/>
    </xf>
    <xf numFmtId="0" fontId="2" fillId="0" borderId="0" xfId="0" applyFont="1" applyAlignment="1">
      <alignment horizontal="left"/>
    </xf>
    <xf numFmtId="4" fontId="0" fillId="0" borderId="0" xfId="0" applyNumberFormat="1" applyAlignment="1">
      <alignment horizontal="left"/>
    </xf>
    <xf numFmtId="0" fontId="0" fillId="8" borderId="0" xfId="0" applyFill="1" applyAlignment="1">
      <alignment horizontal="left" vertical="center"/>
    </xf>
    <xf numFmtId="0" fontId="0" fillId="0" borderId="0" xfId="0" applyAlignment="1">
      <alignment horizontal="right"/>
    </xf>
    <xf numFmtId="0" fontId="2" fillId="0" borderId="0" xfId="0" applyFont="1" applyAlignment="1">
      <alignment horizontal="center" vertical="center" wrapText="1"/>
    </xf>
    <xf numFmtId="0" fontId="2" fillId="5" borderId="0" xfId="0" applyFont="1" applyFill="1" applyAlignment="1">
      <alignment horizontal="center" vertical="center" wrapText="1"/>
    </xf>
    <xf numFmtId="43" fontId="2" fillId="7" borderId="0" xfId="1" applyFont="1" applyFill="1" applyAlignment="1">
      <alignment horizontal="center" vertical="center" wrapText="1"/>
    </xf>
    <xf numFmtId="43" fontId="2" fillId="4" borderId="0" xfId="1" applyFont="1" applyFill="1" applyAlignment="1">
      <alignment horizontal="center" vertical="center" wrapText="1"/>
    </xf>
    <xf numFmtId="0" fontId="2" fillId="3" borderId="0" xfId="0" applyFont="1" applyFill="1" applyAlignment="1">
      <alignment horizontal="center" vertical="center" wrapText="1"/>
    </xf>
    <xf numFmtId="43" fontId="2" fillId="6" borderId="0" xfId="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43" fontId="0" fillId="0" borderId="0" xfId="1" applyFont="1" applyAlignment="1">
      <alignment horizontal="right" vertical="center"/>
    </xf>
    <xf numFmtId="43" fontId="0" fillId="0" borderId="0" xfId="1" applyFont="1"/>
    <xf numFmtId="0" fontId="2" fillId="9" borderId="1" xfId="0" applyFont="1" applyFill="1" applyBorder="1"/>
    <xf numFmtId="4" fontId="2" fillId="9" borderId="2" xfId="0" applyNumberFormat="1" applyFont="1" applyFill="1" applyBorder="1"/>
    <xf numFmtId="0" fontId="0" fillId="0" borderId="0" xfId="0" applyAlignment="1">
      <alignment horizontal="left" indent="1"/>
    </xf>
    <xf numFmtId="43" fontId="0" fillId="0" borderId="0" xfId="0" applyNumberFormat="1"/>
    <xf numFmtId="4" fontId="0" fillId="8" borderId="0" xfId="0" applyNumberFormat="1" applyFill="1" applyAlignment="1">
      <alignment horizontal="right"/>
    </xf>
    <xf numFmtId="4" fontId="0" fillId="8" borderId="0" xfId="1" applyNumberFormat="1" applyFont="1" applyFill="1" applyAlignment="1">
      <alignment horizontal="right" vertical="center"/>
    </xf>
    <xf numFmtId="4" fontId="0" fillId="8" borderId="0" xfId="0" applyNumberFormat="1" applyFill="1" applyAlignment="1">
      <alignment horizontal="right" vertical="center"/>
    </xf>
    <xf numFmtId="0" fontId="0" fillId="0" borderId="0" xfId="0" applyAlignment="1">
      <alignment horizontal="left" indent="2"/>
    </xf>
    <xf numFmtId="4" fontId="0" fillId="8" borderId="0" xfId="1" applyNumberFormat="1" applyFont="1" applyFill="1" applyAlignment="1">
      <alignment horizontal="left" vertical="center"/>
    </xf>
    <xf numFmtId="0" fontId="2" fillId="10" borderId="0" xfId="0" applyFont="1" applyFill="1" applyAlignment="1">
      <alignment horizontal="center" vertical="center" wrapText="1"/>
    </xf>
    <xf numFmtId="43" fontId="2" fillId="11" borderId="0" xfId="1" applyFont="1" applyFill="1"/>
    <xf numFmtId="0" fontId="0" fillId="11" borderId="0" xfId="0" applyFill="1"/>
    <xf numFmtId="0" fontId="0" fillId="11" borderId="0" xfId="0" applyFill="1" applyAlignment="1">
      <alignment horizontal="left" vertical="center"/>
    </xf>
    <xf numFmtId="0" fontId="0" fillId="12" borderId="0" xfId="0" applyFill="1"/>
    <xf numFmtId="4" fontId="0" fillId="12" borderId="0" xfId="0" applyNumberFormat="1" applyFill="1"/>
    <xf numFmtId="0" fontId="0" fillId="6" borderId="0" xfId="0" applyFill="1"/>
    <xf numFmtId="4" fontId="0" fillId="6" borderId="0" xfId="0" applyNumberFormat="1" applyFill="1"/>
    <xf numFmtId="0" fontId="0" fillId="0" borderId="0" xfId="0" applyAlignment="1">
      <alignment wrapText="1"/>
    </xf>
    <xf numFmtId="0" fontId="4" fillId="0" borderId="0" xfId="0" pivotButton="1" applyFont="1"/>
    <xf numFmtId="0" fontId="4" fillId="0" borderId="0" xfId="0" applyFont="1"/>
    <xf numFmtId="0" fontId="4" fillId="13" borderId="3" xfId="0" applyFont="1" applyFill="1" applyBorder="1"/>
    <xf numFmtId="0" fontId="5" fillId="0" borderId="0" xfId="0" pivotButton="1" applyFont="1"/>
    <xf numFmtId="0" fontId="6" fillId="0" borderId="0" xfId="0" applyFont="1" applyAlignment="1">
      <alignment wrapText="1"/>
    </xf>
    <xf numFmtId="4" fontId="0" fillId="8" borderId="0" xfId="0" applyNumberFormat="1" applyFill="1"/>
    <xf numFmtId="0" fontId="0" fillId="10" borderId="0" xfId="0" applyFill="1"/>
    <xf numFmtId="0" fontId="0" fillId="10" borderId="0" xfId="0" applyFill="1" applyAlignment="1">
      <alignment horizontal="left" vertical="center"/>
    </xf>
    <xf numFmtId="4" fontId="0" fillId="10" borderId="0" xfId="0" applyNumberFormat="1" applyFill="1" applyAlignment="1">
      <alignment vertical="center"/>
    </xf>
    <xf numFmtId="4" fontId="0" fillId="0" borderId="0" xfId="0" applyNumberFormat="1" applyAlignment="1">
      <alignment vertical="center"/>
    </xf>
    <xf numFmtId="43" fontId="0" fillId="0" borderId="0" xfId="1" applyFont="1" applyFill="1" applyAlignment="1">
      <alignment vertical="center"/>
    </xf>
    <xf numFmtId="43" fontId="0" fillId="0" borderId="0" xfId="1" applyFont="1" applyAlignment="1">
      <alignment vertical="center"/>
    </xf>
    <xf numFmtId="0" fontId="7" fillId="10" borderId="3" xfId="0" applyFont="1" applyFill="1" applyBorder="1"/>
    <xf numFmtId="0" fontId="8" fillId="0" borderId="0" xfId="0" applyFont="1"/>
    <xf numFmtId="0" fontId="8" fillId="0" borderId="0" xfId="0" applyFont="1" applyAlignment="1">
      <alignment horizontal="center"/>
    </xf>
    <xf numFmtId="0" fontId="0" fillId="0" borderId="0" xfId="0" applyAlignment="1">
      <alignment horizontal="left" indent="3"/>
    </xf>
    <xf numFmtId="0" fontId="0" fillId="0" borderId="0" xfId="0" applyAlignment="1">
      <alignment horizontal="left" indent="4"/>
    </xf>
    <xf numFmtId="4" fontId="0" fillId="0" borderId="0" xfId="1" applyNumberFormat="1" applyFont="1"/>
    <xf numFmtId="4" fontId="8" fillId="0" borderId="0" xfId="0" applyNumberFormat="1" applyFont="1"/>
    <xf numFmtId="4" fontId="0" fillId="14" borderId="0" xfId="0" applyNumberFormat="1" applyFill="1"/>
    <xf numFmtId="0" fontId="0" fillId="8" borderId="0" xfId="0" applyFill="1" applyAlignment="1">
      <alignment horizontal="left" indent="2"/>
    </xf>
    <xf numFmtId="43" fontId="0" fillId="0" borderId="0" xfId="1" applyFont="1" applyAlignment="1">
      <alignment horizontal="center" vertical="center" wrapText="1"/>
    </xf>
    <xf numFmtId="4" fontId="0" fillId="0" borderId="0" xfId="1" applyNumberFormat="1" applyFont="1" applyFill="1" applyAlignment="1">
      <alignment horizontal="right" vertical="center"/>
    </xf>
    <xf numFmtId="4" fontId="0" fillId="0" borderId="0" xfId="1" applyNumberFormat="1" applyFont="1" applyFill="1" applyAlignment="1">
      <alignment horizontal="left" vertical="center"/>
    </xf>
    <xf numFmtId="0" fontId="0" fillId="15" borderId="0" xfId="0" applyFill="1" applyAlignment="1">
      <alignment horizontal="left" vertical="center"/>
    </xf>
    <xf numFmtId="4" fontId="0" fillId="15" borderId="0" xfId="0" applyNumberFormat="1" applyFill="1" applyAlignment="1">
      <alignment horizontal="right"/>
    </xf>
    <xf numFmtId="4" fontId="0" fillId="15" borderId="0" xfId="1" applyNumberFormat="1" applyFont="1" applyFill="1" applyAlignment="1">
      <alignment horizontal="right" vertical="center"/>
    </xf>
    <xf numFmtId="43" fontId="0" fillId="0" borderId="0" xfId="0" applyNumberFormat="1" applyAlignment="1">
      <alignment horizontal="left"/>
    </xf>
    <xf numFmtId="0" fontId="0" fillId="0" borderId="4" xfId="0" applyBorder="1" applyAlignment="1">
      <alignment horizontal="left" vertical="center"/>
    </xf>
    <xf numFmtId="0" fontId="0" fillId="16" borderId="0" xfId="0" applyFill="1" applyAlignment="1">
      <alignment horizontal="left" vertical="center"/>
    </xf>
    <xf numFmtId="4" fontId="0" fillId="16" borderId="0" xfId="0" applyNumberFormat="1" applyFill="1" applyAlignment="1">
      <alignment horizontal="right"/>
    </xf>
    <xf numFmtId="4" fontId="0" fillId="16" borderId="0" xfId="1" applyNumberFormat="1" applyFont="1" applyFill="1" applyAlignment="1">
      <alignment horizontal="right" vertical="center"/>
    </xf>
    <xf numFmtId="43" fontId="0" fillId="0" borderId="0" xfId="0" applyNumberFormat="1" applyAlignment="1">
      <alignment horizontal="right"/>
    </xf>
    <xf numFmtId="4" fontId="0" fillId="17" borderId="0" xfId="1" applyNumberFormat="1" applyFont="1" applyFill="1" applyAlignment="1">
      <alignment horizontal="right" vertical="center"/>
    </xf>
    <xf numFmtId="4" fontId="0" fillId="17" borderId="0" xfId="0" applyNumberFormat="1" applyFill="1" applyAlignment="1">
      <alignment horizontal="right"/>
    </xf>
    <xf numFmtId="0" fontId="2" fillId="0" borderId="0" xfId="0" applyFont="1"/>
    <xf numFmtId="49" fontId="2" fillId="0" borderId="0" xfId="0" applyNumberFormat="1" applyFont="1" applyAlignment="1">
      <alignment horizontal="center" vertical="center" wrapText="1"/>
    </xf>
    <xf numFmtId="49" fontId="0" fillId="0" borderId="0" xfId="0" applyNumberFormat="1"/>
    <xf numFmtId="4" fontId="0" fillId="0" borderId="0" xfId="1" applyNumberFormat="1" applyFont="1" applyFill="1" applyAlignment="1">
      <alignment horizontal="right"/>
    </xf>
    <xf numFmtId="4" fontId="2" fillId="0" borderId="0" xfId="0" applyNumberFormat="1" applyFont="1"/>
    <xf numFmtId="0" fontId="0" fillId="0" borderId="0" xfId="0" applyAlignment="1">
      <alignment horizontal="center"/>
    </xf>
    <xf numFmtId="0" fontId="6" fillId="18" borderId="0" xfId="0" applyFont="1" applyFill="1" applyAlignment="1">
      <alignment vertical="center"/>
    </xf>
    <xf numFmtId="0" fontId="6" fillId="18" borderId="0" xfId="0" applyFont="1" applyFill="1" applyAlignment="1">
      <alignment horizontal="right" vertical="center"/>
    </xf>
    <xf numFmtId="0" fontId="0" fillId="18" borderId="0" xfId="0" applyFill="1" applyAlignment="1">
      <alignment horizontal="left" vertical="center"/>
    </xf>
    <xf numFmtId="4" fontId="0" fillId="18" borderId="0" xfId="0" applyNumberFormat="1" applyFill="1" applyAlignment="1">
      <alignment horizontal="right" vertical="center"/>
    </xf>
    <xf numFmtId="0" fontId="0" fillId="0" borderId="0" xfId="0" applyAlignment="1">
      <alignment vertical="center"/>
    </xf>
    <xf numFmtId="0" fontId="0" fillId="18" borderId="0" xfId="0" applyFill="1"/>
    <xf numFmtId="0" fontId="0" fillId="0" borderId="0" xfId="0" applyAlignment="1">
      <alignment horizontal="center" vertical="center"/>
    </xf>
    <xf numFmtId="0" fontId="0" fillId="0" borderId="0" xfId="0" applyAlignment="1">
      <alignment vertical="center" wrapText="1"/>
    </xf>
    <xf numFmtId="0" fontId="6" fillId="18" borderId="0" xfId="0" applyFont="1" applyFill="1" applyAlignment="1">
      <alignment horizontal="left" vertical="center"/>
    </xf>
    <xf numFmtId="4" fontId="6" fillId="18" borderId="0" xfId="0" applyNumberFormat="1" applyFont="1" applyFill="1" applyAlignment="1">
      <alignment horizontal="righ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4" fillId="20" borderId="20" xfId="2" applyFont="1" applyFill="1" applyBorder="1" applyAlignment="1">
      <alignment vertical="center"/>
    </xf>
    <xf numFmtId="3" fontId="17" fillId="0" borderId="0" xfId="0" applyNumberFormat="1" applyFont="1"/>
    <xf numFmtId="37" fontId="0" fillId="0" borderId="0" xfId="0" applyNumberFormat="1"/>
    <xf numFmtId="4" fontId="0" fillId="0" borderId="4" xfId="0" applyNumberFormat="1" applyBorder="1"/>
    <xf numFmtId="4" fontId="0" fillId="0" borderId="4" xfId="0" applyNumberFormat="1" applyBorder="1" applyAlignment="1" applyProtection="1">
      <alignment horizontal="right" vertical="center"/>
      <protection locked="0"/>
    </xf>
    <xf numFmtId="0" fontId="0" fillId="0" borderId="4" xfId="0" applyBorder="1" applyAlignment="1">
      <alignment horizontal="left" vertical="center" wrapText="1"/>
    </xf>
    <xf numFmtId="4" fontId="0" fillId="0" borderId="4" xfId="1" applyNumberFormat="1" applyFont="1" applyFill="1" applyBorder="1" applyAlignment="1" applyProtection="1">
      <alignment horizontal="right" vertical="center"/>
      <protection locked="0"/>
    </xf>
    <xf numFmtId="165" fontId="0" fillId="0" borderId="4" xfId="0" applyNumberFormat="1" applyBorder="1"/>
    <xf numFmtId="4" fontId="0" fillId="20" borderId="4" xfId="0" applyNumberFormat="1" applyFill="1" applyBorder="1" applyAlignment="1" applyProtection="1">
      <alignment horizontal="right" vertical="center"/>
      <protection locked="0"/>
    </xf>
    <xf numFmtId="2" fontId="0" fillId="20" borderId="4" xfId="0" applyNumberFormat="1" applyFill="1" applyBorder="1" applyAlignment="1" applyProtection="1">
      <alignment horizontal="right" vertical="center"/>
      <protection locked="0"/>
    </xf>
    <xf numFmtId="41" fontId="0" fillId="0" borderId="0" xfId="0" applyNumberFormat="1"/>
    <xf numFmtId="4" fontId="2" fillId="18" borderId="4" xfId="0" applyNumberFormat="1" applyFont="1" applyFill="1" applyBorder="1" applyAlignment="1" applyProtection="1">
      <alignment vertical="center"/>
      <protection hidden="1"/>
    </xf>
    <xf numFmtId="0" fontId="21" fillId="19" borderId="11" xfId="0" applyFont="1" applyFill="1" applyBorder="1" applyAlignment="1">
      <alignment vertical="center" wrapText="1"/>
    </xf>
    <xf numFmtId="0" fontId="21" fillId="19" borderId="11" xfId="0" applyFont="1" applyFill="1" applyBorder="1" applyAlignment="1">
      <alignment horizontal="center" vertical="center" wrapText="1"/>
    </xf>
    <xf numFmtId="0" fontId="22" fillId="22" borderId="31" xfId="0" applyFont="1" applyFill="1" applyBorder="1" applyAlignment="1">
      <alignment horizontal="center" vertical="center" wrapText="1"/>
    </xf>
    <xf numFmtId="0" fontId="22" fillId="22" borderId="11" xfId="0" applyFont="1" applyFill="1" applyBorder="1" applyAlignment="1">
      <alignment vertical="center" wrapText="1"/>
    </xf>
    <xf numFmtId="0" fontId="23" fillId="22" borderId="31" xfId="0" applyFont="1" applyFill="1" applyBorder="1" applyAlignment="1">
      <alignment horizontal="center" vertical="center" wrapText="1"/>
    </xf>
    <xf numFmtId="0" fontId="20" fillId="22" borderId="32" xfId="0" applyFont="1" applyFill="1" applyBorder="1" applyAlignment="1">
      <alignment vertical="center" wrapText="1"/>
    </xf>
    <xf numFmtId="0" fontId="23" fillId="0" borderId="31" xfId="0" applyFont="1" applyBorder="1" applyAlignment="1">
      <alignment horizontal="center" vertical="center" wrapText="1"/>
    </xf>
    <xf numFmtId="0" fontId="23" fillId="0" borderId="32" xfId="0" applyFont="1" applyBorder="1" applyAlignment="1">
      <alignment vertical="center" wrapText="1"/>
    </xf>
    <xf numFmtId="0" fontId="22" fillId="22" borderId="32" xfId="0" applyFont="1" applyFill="1" applyBorder="1" applyAlignment="1">
      <alignment vertical="center" wrapText="1"/>
    </xf>
    <xf numFmtId="0" fontId="21" fillId="19" borderId="31" xfId="0" applyFont="1" applyFill="1" applyBorder="1" applyAlignment="1">
      <alignment horizontal="center" vertical="center" wrapText="1"/>
    </xf>
    <xf numFmtId="0" fontId="21" fillId="19" borderId="32" xfId="0" applyFont="1" applyFill="1" applyBorder="1" applyAlignment="1">
      <alignment vertical="center" wrapText="1"/>
    </xf>
    <xf numFmtId="0" fontId="23" fillId="0" borderId="32" xfId="0" applyFont="1" applyBorder="1" applyAlignment="1">
      <alignment horizontal="justify" vertical="center" wrapText="1"/>
    </xf>
    <xf numFmtId="0" fontId="20" fillId="22" borderId="31" xfId="0" applyFont="1" applyFill="1" applyBorder="1" applyAlignment="1">
      <alignment horizontal="center" vertical="center" wrapText="1"/>
    </xf>
    <xf numFmtId="0" fontId="0" fillId="0" borderId="0" xfId="0" pivotButton="1" applyAlignment="1">
      <alignment wrapText="1"/>
    </xf>
    <xf numFmtId="0" fontId="0" fillId="0" borderId="0" xfId="0" applyAlignment="1">
      <alignment horizontal="left" wrapText="1"/>
    </xf>
    <xf numFmtId="0" fontId="25" fillId="0" borderId="0" xfId="0" applyFont="1" applyAlignment="1">
      <alignment vertical="center"/>
    </xf>
    <xf numFmtId="0" fontId="10" fillId="0" borderId="0" xfId="0" applyFont="1"/>
    <xf numFmtId="0" fontId="2" fillId="18" borderId="22" xfId="0" applyFont="1" applyFill="1" applyBorder="1" applyAlignment="1">
      <alignment horizontal="left" vertical="center"/>
    </xf>
    <xf numFmtId="41" fontId="2" fillId="18" borderId="23" xfId="0" applyNumberFormat="1" applyFont="1" applyFill="1" applyBorder="1" applyAlignment="1">
      <alignment vertical="center"/>
    </xf>
    <xf numFmtId="41" fontId="2" fillId="18" borderId="24" xfId="0" applyNumberFormat="1" applyFont="1" applyFill="1" applyBorder="1" applyAlignment="1">
      <alignment vertical="center"/>
    </xf>
    <xf numFmtId="0" fontId="19" fillId="18" borderId="4" xfId="0" applyFont="1" applyFill="1" applyBorder="1" applyAlignment="1">
      <alignment horizontal="right" vertical="center" wrapText="1"/>
    </xf>
    <xf numFmtId="41" fontId="2" fillId="18" borderId="4" xfId="0" applyNumberFormat="1" applyFont="1" applyFill="1" applyBorder="1" applyAlignment="1" applyProtection="1">
      <alignment vertical="center"/>
      <protection hidden="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26" fillId="20" borderId="0" xfId="2" applyFont="1" applyFill="1" applyAlignment="1">
      <alignment vertical="center" wrapText="1"/>
    </xf>
    <xf numFmtId="0" fontId="26" fillId="20" borderId="0" xfId="2" applyFont="1" applyFill="1" applyAlignment="1">
      <alignment vertical="center"/>
    </xf>
    <xf numFmtId="0" fontId="26" fillId="20" borderId="40" xfId="2" applyFont="1" applyFill="1" applyBorder="1" applyAlignment="1">
      <alignment vertical="center"/>
    </xf>
    <xf numFmtId="37" fontId="26" fillId="18" borderId="4" xfId="2" applyNumberFormat="1" applyFont="1" applyFill="1" applyBorder="1" applyAlignment="1">
      <alignment vertical="center"/>
    </xf>
    <xf numFmtId="4" fontId="21" fillId="19" borderId="11" xfId="0" applyNumberFormat="1" applyFont="1" applyFill="1" applyBorder="1" applyAlignment="1">
      <alignment vertical="center" wrapText="1"/>
    </xf>
    <xf numFmtId="4" fontId="22" fillId="22" borderId="32" xfId="0" applyNumberFormat="1" applyFont="1" applyFill="1" applyBorder="1" applyAlignment="1">
      <alignment horizontal="right" vertical="center" wrapText="1"/>
    </xf>
    <xf numFmtId="4" fontId="20" fillId="22" borderId="32" xfId="0" applyNumberFormat="1" applyFont="1" applyFill="1" applyBorder="1" applyAlignment="1">
      <alignment horizontal="right" vertical="center" wrapText="1"/>
    </xf>
    <xf numFmtId="4" fontId="23" fillId="0" borderId="32" xfId="0" applyNumberFormat="1" applyFont="1" applyBorder="1" applyAlignment="1">
      <alignment horizontal="right" vertical="center" wrapText="1"/>
    </xf>
    <xf numFmtId="4" fontId="21" fillId="19" borderId="32" xfId="0" applyNumberFormat="1" applyFont="1" applyFill="1" applyBorder="1" applyAlignment="1">
      <alignment horizontal="right" vertical="center" wrapText="1"/>
    </xf>
    <xf numFmtId="0" fontId="15" fillId="0" borderId="4" xfId="2" applyFont="1" applyBorder="1" applyAlignment="1">
      <alignment horizontal="left" vertical="center"/>
    </xf>
    <xf numFmtId="37" fontId="27" fillId="20" borderId="4" xfId="2" applyNumberFormat="1" applyFont="1" applyFill="1" applyBorder="1" applyAlignment="1" applyProtection="1">
      <alignment vertical="center"/>
      <protection locked="0"/>
    </xf>
    <xf numFmtId="37" fontId="27" fillId="0" borderId="4" xfId="2" applyNumberFormat="1" applyFont="1" applyBorder="1" applyAlignment="1" applyProtection="1">
      <alignment vertical="center"/>
      <protection locked="0"/>
    </xf>
    <xf numFmtId="37" fontId="27" fillId="0" borderId="4" xfId="0" applyNumberFormat="1" applyFont="1" applyBorder="1" applyAlignment="1" applyProtection="1">
      <alignment horizontal="right" vertical="center"/>
      <protection locked="0"/>
    </xf>
    <xf numFmtId="37" fontId="27" fillId="0" borderId="4" xfId="2" applyNumberFormat="1" applyFont="1" applyBorder="1" applyAlignment="1" applyProtection="1">
      <alignment horizontal="right" vertical="center"/>
      <protection locked="0"/>
    </xf>
    <xf numFmtId="37" fontId="16" fillId="18" borderId="4" xfId="2" applyNumberFormat="1" applyFont="1" applyFill="1" applyBorder="1"/>
    <xf numFmtId="0" fontId="10" fillId="0" borderId="0" xfId="0" applyFont="1" applyAlignment="1">
      <alignment horizontal="left"/>
    </xf>
    <xf numFmtId="0" fontId="28" fillId="18" borderId="26" xfId="4" applyFont="1" applyFill="1" applyBorder="1" applyAlignment="1">
      <alignment horizontal="center" vertical="center" wrapText="1"/>
    </xf>
    <xf numFmtId="0" fontId="28" fillId="18" borderId="27" xfId="4" applyFont="1" applyFill="1" applyBorder="1" applyAlignment="1">
      <alignment horizontal="center" vertical="center" wrapText="1"/>
    </xf>
    <xf numFmtId="0" fontId="28" fillId="18" borderId="36" xfId="4" applyFont="1" applyFill="1" applyBorder="1" applyAlignment="1">
      <alignment horizontal="center" vertical="center" wrapText="1"/>
    </xf>
    <xf numFmtId="166" fontId="28" fillId="18" borderId="36" xfId="4" applyNumberFormat="1" applyFont="1" applyFill="1" applyBorder="1" applyAlignment="1">
      <alignment horizontal="center" vertical="center" wrapText="1"/>
    </xf>
    <xf numFmtId="0" fontId="29" fillId="0" borderId="4" xfId="4" applyFont="1" applyBorder="1" applyAlignment="1">
      <alignment horizontal="center" vertical="center" wrapText="1"/>
    </xf>
    <xf numFmtId="0" fontId="29" fillId="0" borderId="4" xfId="4" applyFont="1" applyBorder="1" applyAlignment="1">
      <alignment horizontal="left" vertical="center" wrapText="1"/>
    </xf>
    <xf numFmtId="44" fontId="29" fillId="0" borderId="4" xfId="3" applyFont="1" applyBorder="1" applyAlignment="1">
      <alignment horizontal="center" vertical="center" wrapText="1"/>
    </xf>
    <xf numFmtId="0" fontId="29" fillId="0" borderId="37" xfId="4" applyFont="1" applyBorder="1" applyAlignment="1">
      <alignment horizontal="center" vertical="center" wrapText="1"/>
    </xf>
    <xf numFmtId="0" fontId="29" fillId="0" borderId="37" xfId="4" applyFont="1" applyBorder="1" applyAlignment="1">
      <alignment horizontal="left" vertical="center" wrapText="1"/>
    </xf>
    <xf numFmtId="44" fontId="29" fillId="0" borderId="37" xfId="3" applyFont="1" applyBorder="1" applyAlignment="1">
      <alignment horizontal="center" vertical="center" wrapText="1"/>
    </xf>
    <xf numFmtId="0" fontId="30" fillId="18" borderId="37" xfId="0" applyFont="1" applyFill="1" applyBorder="1" applyAlignment="1">
      <alignment horizontal="center" vertical="center" wrapText="1"/>
    </xf>
    <xf numFmtId="0" fontId="30" fillId="18" borderId="37" xfId="0" applyFont="1" applyFill="1" applyBorder="1" applyAlignment="1">
      <alignment horizontal="center" vertical="center"/>
    </xf>
    <xf numFmtId="8" fontId="31" fillId="0" borderId="4" xfId="0" applyNumberFormat="1" applyFont="1" applyBorder="1" applyAlignment="1">
      <alignment horizontal="right" vertical="center"/>
    </xf>
    <xf numFmtId="0" fontId="0" fillId="20" borderId="4" xfId="0" applyFill="1" applyBorder="1" applyAlignment="1">
      <alignment horizontal="left" indent="1"/>
    </xf>
    <xf numFmtId="0" fontId="0" fillId="20" borderId="4" xfId="0" applyFill="1" applyBorder="1"/>
    <xf numFmtId="4" fontId="0" fillId="20" borderId="4" xfId="0" applyNumberFormat="1" applyFill="1" applyBorder="1" applyAlignment="1">
      <alignment horizontal="right"/>
    </xf>
    <xf numFmtId="0" fontId="0" fillId="0" borderId="4" xfId="0" applyBorder="1" applyAlignment="1">
      <alignment horizontal="left" indent="1"/>
    </xf>
    <xf numFmtId="43" fontId="0" fillId="0" borderId="0" xfId="1" applyFont="1" applyFill="1" applyAlignment="1">
      <alignment horizontal="left" vertical="center"/>
    </xf>
    <xf numFmtId="2" fontId="0" fillId="0" borderId="4" xfId="0" applyNumberFormat="1" applyBorder="1"/>
    <xf numFmtId="0" fontId="2" fillId="18" borderId="4" xfId="0" applyFont="1" applyFill="1" applyBorder="1" applyAlignment="1">
      <alignment horizontal="center"/>
    </xf>
    <xf numFmtId="4" fontId="2" fillId="18" borderId="4" xfId="0" applyNumberFormat="1" applyFont="1" applyFill="1" applyBorder="1" applyAlignment="1">
      <alignment horizontal="right"/>
    </xf>
    <xf numFmtId="44" fontId="33" fillId="18" borderId="36" xfId="3" applyFont="1" applyFill="1" applyBorder="1" applyAlignment="1">
      <alignment horizontal="center" vertical="center" wrapText="1"/>
    </xf>
    <xf numFmtId="4" fontId="0" fillId="20" borderId="4" xfId="0" applyNumberFormat="1" applyFill="1" applyBorder="1" applyAlignment="1">
      <alignment horizontal="right" indent="1"/>
    </xf>
    <xf numFmtId="4" fontId="0" fillId="20" borderId="0" xfId="0" applyNumberFormat="1" applyFill="1" applyAlignment="1">
      <alignment horizontal="right" indent="1"/>
    </xf>
    <xf numFmtId="0" fontId="0" fillId="0" borderId="0" xfId="0" applyAlignment="1">
      <alignment horizontal="left" wrapText="1" indent="1"/>
    </xf>
    <xf numFmtId="49" fontId="0" fillId="0" borderId="0" xfId="0" applyNumberFormat="1" applyAlignment="1">
      <alignment horizontal="left" vertical="center"/>
    </xf>
    <xf numFmtId="0" fontId="31" fillId="0" borderId="4" xfId="0" applyFont="1" applyBorder="1" applyAlignment="1">
      <alignment vertical="center" wrapText="1"/>
    </xf>
    <xf numFmtId="4" fontId="10" fillId="0" borderId="0" xfId="0" applyNumberFormat="1" applyFont="1"/>
    <xf numFmtId="43" fontId="2" fillId="0" borderId="0" xfId="1" applyFont="1" applyFill="1" applyAlignment="1">
      <alignment horizontal="right" vertical="center"/>
    </xf>
    <xf numFmtId="3" fontId="0" fillId="0" borderId="0" xfId="0" applyNumberFormat="1"/>
    <xf numFmtId="0" fontId="4" fillId="18" borderId="0" xfId="0" applyFont="1" applyFill="1" applyAlignment="1">
      <alignment horizontal="center" vertical="center"/>
    </xf>
    <xf numFmtId="0" fontId="34" fillId="18" borderId="0" xfId="0" applyFont="1" applyFill="1" applyAlignment="1">
      <alignment horizontal="center" vertical="center"/>
    </xf>
    <xf numFmtId="4" fontId="34" fillId="18" borderId="0" xfId="0" applyNumberFormat="1" applyFont="1" applyFill="1" applyAlignment="1">
      <alignment horizontal="right" vertical="center"/>
    </xf>
    <xf numFmtId="4" fontId="2" fillId="18" borderId="4" xfId="0" applyNumberFormat="1" applyFont="1" applyFill="1" applyBorder="1" applyAlignment="1">
      <alignment horizontal="center"/>
    </xf>
    <xf numFmtId="0" fontId="0" fillId="18" borderId="41" xfId="0" applyFill="1" applyBorder="1"/>
    <xf numFmtId="0" fontId="0" fillId="18" borderId="42" xfId="0" applyFill="1" applyBorder="1"/>
    <xf numFmtId="0" fontId="9" fillId="18" borderId="41" xfId="0" applyFont="1" applyFill="1" applyBorder="1"/>
    <xf numFmtId="0" fontId="0" fillId="18" borderId="47" xfId="0" applyFill="1" applyBorder="1"/>
    <xf numFmtId="0" fontId="31" fillId="0" borderId="0" xfId="0" applyFont="1" applyAlignment="1">
      <alignment horizontal="left" vertical="center" wrapText="1"/>
    </xf>
    <xf numFmtId="8" fontId="31" fillId="0" borderId="0" xfId="0" applyNumberFormat="1" applyFont="1" applyAlignment="1">
      <alignment horizontal="right" vertical="center"/>
    </xf>
    <xf numFmtId="43" fontId="0" fillId="11" borderId="0" xfId="1" applyFont="1" applyFill="1" applyAlignment="1">
      <alignment horizontal="right" vertical="center"/>
    </xf>
    <xf numFmtId="43" fontId="0" fillId="0" borderId="0" xfId="1" applyFont="1" applyFill="1" applyAlignment="1">
      <alignment horizontal="right" vertical="center"/>
    </xf>
    <xf numFmtId="43" fontId="0" fillId="8" borderId="0" xfId="1" applyFont="1" applyFill="1" applyAlignment="1">
      <alignment horizontal="right" vertical="center"/>
    </xf>
    <xf numFmtId="43" fontId="0" fillId="24" borderId="0" xfId="1" applyFont="1" applyFill="1" applyAlignment="1">
      <alignment horizontal="right" vertical="center"/>
    </xf>
    <xf numFmtId="43" fontId="0" fillId="23" borderId="0" xfId="1" applyFont="1" applyFill="1" applyAlignment="1">
      <alignment horizontal="right" vertical="center"/>
    </xf>
    <xf numFmtId="0" fontId="2" fillId="25" borderId="41" xfId="0" applyFont="1" applyFill="1" applyBorder="1" applyAlignment="1">
      <alignment horizontal="center" vertical="center"/>
    </xf>
    <xf numFmtId="0" fontId="2" fillId="25" borderId="41" xfId="0" applyFont="1" applyFill="1" applyBorder="1" applyAlignment="1">
      <alignment horizontal="left" vertical="center" wrapText="1"/>
    </xf>
    <xf numFmtId="0" fontId="2" fillId="25" borderId="48" xfId="0" applyFont="1" applyFill="1" applyBorder="1" applyAlignment="1">
      <alignment horizontal="center" vertical="center"/>
    </xf>
    <xf numFmtId="0" fontId="2" fillId="25" borderId="43" xfId="0" applyFont="1" applyFill="1" applyBorder="1" applyAlignment="1">
      <alignment horizontal="center" vertical="center"/>
    </xf>
    <xf numFmtId="0" fontId="2" fillId="25" borderId="44" xfId="0" applyFont="1" applyFill="1" applyBorder="1" applyAlignment="1">
      <alignment horizontal="left" vertical="center"/>
    </xf>
    <xf numFmtId="0" fontId="2" fillId="25" borderId="45" xfId="0" applyFont="1" applyFill="1" applyBorder="1" applyAlignment="1">
      <alignment horizontal="left" vertical="center"/>
    </xf>
    <xf numFmtId="4" fontId="2" fillId="25" borderId="44" xfId="0" applyNumberFormat="1" applyFont="1" applyFill="1" applyBorder="1" applyAlignment="1">
      <alignment horizontal="right" vertical="center"/>
    </xf>
    <xf numFmtId="4" fontId="2" fillId="25" borderId="49" xfId="0" applyNumberFormat="1" applyFont="1" applyFill="1" applyBorder="1" applyAlignment="1">
      <alignment horizontal="right" vertical="center"/>
    </xf>
    <xf numFmtId="4" fontId="2" fillId="25" borderId="46" xfId="0" applyNumberFormat="1" applyFont="1" applyFill="1" applyBorder="1" applyAlignment="1">
      <alignment horizontal="right" vertical="center"/>
    </xf>
    <xf numFmtId="0" fontId="2" fillId="10" borderId="22" xfId="0" applyFont="1" applyFill="1" applyBorder="1" applyAlignment="1">
      <alignment horizontal="left" vertical="center"/>
    </xf>
    <xf numFmtId="41" fontId="2" fillId="10" borderId="23" xfId="0" applyNumberFormat="1" applyFont="1" applyFill="1" applyBorder="1" applyAlignment="1">
      <alignment vertical="center"/>
    </xf>
    <xf numFmtId="41" fontId="2" fillId="10" borderId="24" xfId="0" applyNumberFormat="1" applyFont="1" applyFill="1" applyBorder="1" applyAlignment="1">
      <alignment vertical="center"/>
    </xf>
    <xf numFmtId="0" fontId="2" fillId="25" borderId="4" xfId="0" applyFont="1" applyFill="1" applyBorder="1" applyAlignment="1">
      <alignment horizontal="center" vertical="center" wrapText="1"/>
    </xf>
    <xf numFmtId="0" fontId="19" fillId="25" borderId="4" xfId="0" applyFont="1" applyFill="1" applyBorder="1" applyAlignment="1">
      <alignment horizontal="right" vertical="center" wrapText="1"/>
    </xf>
    <xf numFmtId="41" fontId="2" fillId="25" borderId="4" xfId="0" applyNumberFormat="1" applyFont="1" applyFill="1" applyBorder="1" applyAlignment="1" applyProtection="1">
      <alignment vertical="center"/>
      <protection hidden="1"/>
    </xf>
    <xf numFmtId="4" fontId="2" fillId="25" borderId="4" xfId="0" applyNumberFormat="1" applyFont="1" applyFill="1" applyBorder="1" applyAlignment="1" applyProtection="1">
      <alignment horizontal="right" vertical="center"/>
      <protection locked="0"/>
    </xf>
    <xf numFmtId="164" fontId="14" fillId="25" borderId="4" xfId="0" applyNumberFormat="1" applyFont="1" applyFill="1" applyBorder="1" applyAlignment="1">
      <alignment horizontal="center" vertical="center"/>
    </xf>
    <xf numFmtId="37" fontId="26" fillId="25" borderId="4" xfId="2" applyNumberFormat="1" applyFont="1" applyFill="1" applyBorder="1" applyAlignment="1">
      <alignment vertical="center"/>
    </xf>
    <xf numFmtId="0" fontId="2" fillId="25" borderId="4" xfId="0" applyFont="1" applyFill="1" applyBorder="1" applyAlignment="1">
      <alignment horizontal="left"/>
    </xf>
    <xf numFmtId="4" fontId="2" fillId="25" borderId="4" xfId="0" applyNumberFormat="1" applyFont="1" applyFill="1" applyBorder="1" applyAlignment="1">
      <alignment horizontal="right"/>
    </xf>
    <xf numFmtId="4" fontId="5" fillId="0" borderId="0" xfId="1" applyNumberFormat="1" applyFont="1" applyFill="1" applyAlignment="1">
      <alignment horizontal="left" vertical="center"/>
    </xf>
    <xf numFmtId="43" fontId="0" fillId="26" borderId="0" xfId="1" applyFont="1" applyFill="1" applyAlignment="1">
      <alignment horizontal="right" vertical="center"/>
    </xf>
    <xf numFmtId="0" fontId="0" fillId="26" borderId="0" xfId="0" applyFill="1" applyAlignment="1">
      <alignment horizontal="left" vertical="center"/>
    </xf>
    <xf numFmtId="0" fontId="6" fillId="0" borderId="0" xfId="0" applyFont="1" applyAlignment="1">
      <alignment horizontal="right" vertical="center"/>
    </xf>
    <xf numFmtId="0" fontId="6" fillId="0" borderId="0" xfId="0" applyFont="1" applyAlignment="1">
      <alignment vertical="center"/>
    </xf>
    <xf numFmtId="0" fontId="0" fillId="0" borderId="0" xfId="0" applyAlignment="1">
      <alignment horizontal="left" vertical="center" wrapText="1"/>
    </xf>
    <xf numFmtId="3" fontId="0" fillId="0" borderId="0" xfId="0" applyNumberFormat="1" applyAlignment="1">
      <alignment vertical="center" wrapText="1"/>
    </xf>
    <xf numFmtId="4" fontId="0" fillId="0" borderId="4" xfId="0" applyNumberFormat="1" applyBorder="1" applyAlignment="1">
      <alignment horizontal="right" vertical="center"/>
    </xf>
    <xf numFmtId="0" fontId="34" fillId="0" borderId="4" xfId="0" applyFont="1" applyBorder="1" applyAlignment="1">
      <alignment horizontal="center" vertical="center"/>
    </xf>
    <xf numFmtId="0" fontId="34" fillId="0" borderId="4" xfId="0" applyFont="1" applyBorder="1" applyAlignment="1">
      <alignment vertical="center"/>
    </xf>
    <xf numFmtId="0" fontId="34" fillId="0" borderId="4" xfId="0" applyFont="1" applyBorder="1" applyAlignment="1">
      <alignment vertical="center" wrapText="1"/>
    </xf>
    <xf numFmtId="0" fontId="10" fillId="0" borderId="0" xfId="0" applyFont="1" applyAlignment="1">
      <alignment horizontal="center"/>
    </xf>
    <xf numFmtId="0" fontId="6" fillId="0" borderId="0" xfId="0" applyFont="1"/>
    <xf numFmtId="0" fontId="6" fillId="0" borderId="0" xfId="0" applyFont="1" applyAlignment="1">
      <alignment horizontal="left" vertical="center"/>
    </xf>
    <xf numFmtId="4" fontId="6" fillId="0" borderId="0" xfId="0" applyNumberFormat="1" applyFont="1"/>
    <xf numFmtId="4" fontId="6" fillId="0" borderId="0" xfId="0" applyNumberFormat="1" applyFont="1" applyAlignment="1">
      <alignment horizontal="right" vertical="center"/>
    </xf>
    <xf numFmtId="0" fontId="6" fillId="0" borderId="0" xfId="0" applyFont="1" applyAlignment="1">
      <alignment horizontal="center" vertical="center"/>
    </xf>
    <xf numFmtId="0" fontId="29" fillId="0" borderId="22" xfId="4" applyFont="1" applyBorder="1" applyAlignment="1">
      <alignment vertical="center"/>
    </xf>
    <xf numFmtId="0" fontId="29" fillId="0" borderId="24" xfId="4" applyFont="1" applyBorder="1" applyAlignment="1">
      <alignment vertical="center"/>
    </xf>
    <xf numFmtId="0" fontId="31" fillId="0" borderId="4" xfId="0" applyFont="1" applyBorder="1" applyAlignment="1">
      <alignment horizontal="left" vertical="center" wrapText="1"/>
    </xf>
    <xf numFmtId="0" fontId="28" fillId="18" borderId="33" xfId="4" applyFont="1" applyFill="1" applyBorder="1" applyAlignment="1">
      <alignment horizontal="center" vertical="center"/>
    </xf>
    <xf numFmtId="0" fontId="28" fillId="18" borderId="34" xfId="4" applyFont="1" applyFill="1" applyBorder="1" applyAlignment="1">
      <alignment horizontal="center" vertical="center"/>
    </xf>
    <xf numFmtId="0" fontId="28" fillId="18" borderId="35" xfId="4" applyFont="1" applyFill="1" applyBorder="1" applyAlignment="1">
      <alignment horizontal="center" vertical="center"/>
    </xf>
    <xf numFmtId="0" fontId="28" fillId="18" borderId="27" xfId="4" applyFont="1" applyFill="1" applyBorder="1" applyAlignment="1">
      <alignment horizontal="center" vertical="center" wrapText="1"/>
    </xf>
    <xf numFmtId="0" fontId="28" fillId="18" borderId="28" xfId="4" applyFont="1" applyFill="1" applyBorder="1" applyAlignment="1">
      <alignment horizontal="center" vertical="center" wrapText="1"/>
    </xf>
    <xf numFmtId="0" fontId="30" fillId="18" borderId="25" xfId="0" applyFont="1" applyFill="1" applyBorder="1" applyAlignment="1">
      <alignment horizontal="center" vertical="center"/>
    </xf>
    <xf numFmtId="0" fontId="30" fillId="18" borderId="0" xfId="0" applyFont="1" applyFill="1" applyAlignment="1">
      <alignment horizontal="center" vertical="center"/>
    </xf>
    <xf numFmtId="0" fontId="30" fillId="18" borderId="38" xfId="0" applyFont="1" applyFill="1" applyBorder="1" applyAlignment="1">
      <alignment horizontal="center" vertical="center"/>
    </xf>
    <xf numFmtId="0" fontId="30" fillId="0" borderId="20" xfId="0" applyFont="1" applyBorder="1" applyAlignment="1">
      <alignment horizontal="center" vertical="center" wrapText="1"/>
    </xf>
    <xf numFmtId="0" fontId="30" fillId="0" borderId="0" xfId="0" applyFont="1" applyAlignment="1">
      <alignment horizontal="center" vertical="center" wrapText="1"/>
    </xf>
    <xf numFmtId="0" fontId="29" fillId="0" borderId="22" xfId="4" applyFont="1" applyBorder="1" applyAlignment="1">
      <alignment vertical="center" wrapText="1"/>
    </xf>
    <xf numFmtId="0" fontId="29" fillId="0" borderId="24" xfId="4" applyFont="1" applyBorder="1" applyAlignment="1">
      <alignment vertical="center" wrapText="1"/>
    </xf>
    <xf numFmtId="0" fontId="28" fillId="18" borderId="26" xfId="4" applyFont="1" applyFill="1" applyBorder="1" applyAlignment="1">
      <alignment horizontal="center" vertical="center" wrapText="1"/>
    </xf>
    <xf numFmtId="0" fontId="30" fillId="0" borderId="21" xfId="0" applyFont="1" applyBorder="1" applyAlignment="1">
      <alignment horizontal="center" vertical="center" wrapText="1"/>
    </xf>
    <xf numFmtId="8" fontId="32" fillId="18" borderId="26" xfId="4" applyNumberFormat="1" applyFont="1" applyFill="1" applyBorder="1" applyAlignment="1">
      <alignment horizontal="center" vertical="center" wrapText="1"/>
    </xf>
    <xf numFmtId="8" fontId="32" fillId="18" borderId="27" xfId="4" applyNumberFormat="1" applyFont="1" applyFill="1" applyBorder="1" applyAlignment="1">
      <alignment horizontal="center" vertical="center" wrapText="1"/>
    </xf>
    <xf numFmtId="8" fontId="32" fillId="18" borderId="28" xfId="4" applyNumberFormat="1" applyFont="1" applyFill="1" applyBorder="1" applyAlignment="1">
      <alignment horizontal="center" vertical="center" wrapText="1"/>
    </xf>
    <xf numFmtId="0" fontId="18" fillId="0" borderId="25" xfId="0" applyFont="1" applyBorder="1" applyAlignment="1">
      <alignment horizontal="center" vertical="center"/>
    </xf>
    <xf numFmtId="0" fontId="18" fillId="0" borderId="0" xfId="0" applyFont="1" applyAlignment="1">
      <alignment horizontal="center" vertical="center"/>
    </xf>
    <xf numFmtId="0" fontId="27" fillId="0" borderId="4" xfId="2" applyFont="1" applyBorder="1" applyAlignment="1">
      <alignment horizontal="left" vertical="center" wrapText="1"/>
    </xf>
    <xf numFmtId="0" fontId="26" fillId="25" borderId="4" xfId="0" applyFont="1" applyFill="1" applyBorder="1" applyAlignment="1">
      <alignment horizontal="left" vertical="center"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4" fillId="18" borderId="12" xfId="2" applyFont="1" applyFill="1" applyBorder="1" applyAlignment="1">
      <alignment horizontal="center" vertical="center"/>
    </xf>
    <xf numFmtId="0" fontId="14" fillId="18" borderId="13" xfId="2" applyFont="1" applyFill="1" applyBorder="1" applyAlignment="1">
      <alignment horizontal="center" vertical="center"/>
    </xf>
    <xf numFmtId="0" fontId="14" fillId="18" borderId="16" xfId="2" applyFont="1" applyFill="1" applyBorder="1" applyAlignment="1">
      <alignment horizontal="center" vertical="center"/>
    </xf>
    <xf numFmtId="0" fontId="14" fillId="18" borderId="17" xfId="2" applyFont="1" applyFill="1" applyBorder="1" applyAlignment="1">
      <alignment horizontal="center" vertical="center"/>
    </xf>
    <xf numFmtId="3" fontId="14" fillId="18" borderId="14" xfId="2" applyNumberFormat="1" applyFont="1" applyFill="1" applyBorder="1" applyAlignment="1">
      <alignment horizontal="center" vertical="center" wrapText="1"/>
    </xf>
    <xf numFmtId="3" fontId="14" fillId="18" borderId="18" xfId="2" applyNumberFormat="1" applyFont="1" applyFill="1" applyBorder="1" applyAlignment="1">
      <alignment horizontal="center" vertical="center" wrapText="1"/>
    </xf>
    <xf numFmtId="3" fontId="14" fillId="18" borderId="15" xfId="2" applyNumberFormat="1" applyFont="1" applyFill="1" applyBorder="1" applyAlignment="1">
      <alignment horizontal="center" vertical="center" wrapText="1"/>
    </xf>
    <xf numFmtId="3" fontId="14" fillId="18" borderId="19" xfId="2" applyNumberFormat="1" applyFont="1" applyFill="1" applyBorder="1" applyAlignment="1">
      <alignment horizontal="center" vertical="center" wrapText="1"/>
    </xf>
    <xf numFmtId="3" fontId="14" fillId="18" borderId="39" xfId="2" applyNumberFormat="1" applyFont="1" applyFill="1" applyBorder="1" applyAlignment="1">
      <alignment horizontal="center" vertical="center" wrapText="1"/>
    </xf>
    <xf numFmtId="3" fontId="14" fillId="18" borderId="9" xfId="2"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16" fillId="18" borderId="4" xfId="2" applyFont="1" applyFill="1" applyBorder="1" applyAlignment="1">
      <alignment horizontal="right"/>
    </xf>
    <xf numFmtId="0" fontId="20" fillId="21" borderId="26" xfId="0" applyFont="1" applyFill="1" applyBorder="1" applyAlignment="1">
      <alignment horizontal="center" vertical="center" wrapText="1"/>
    </xf>
    <xf numFmtId="0" fontId="20" fillId="21" borderId="27" xfId="0" applyFont="1" applyFill="1" applyBorder="1" applyAlignment="1">
      <alignment horizontal="center" vertical="center" wrapText="1"/>
    </xf>
    <xf numFmtId="0" fontId="20" fillId="21" borderId="28" xfId="0" applyFont="1" applyFill="1" applyBorder="1" applyAlignment="1">
      <alignment horizontal="center" vertical="center" wrapText="1"/>
    </xf>
    <xf numFmtId="0" fontId="20" fillId="21" borderId="29" xfId="0" applyFont="1" applyFill="1" applyBorder="1" applyAlignment="1">
      <alignment horizontal="center" vertical="center" wrapText="1"/>
    </xf>
    <xf numFmtId="0" fontId="20" fillId="21" borderId="30" xfId="0" applyFont="1" applyFill="1" applyBorder="1" applyAlignment="1">
      <alignment horizontal="center" vertical="center" wrapText="1"/>
    </xf>
    <xf numFmtId="3" fontId="20" fillId="21" borderId="29" xfId="0" applyNumberFormat="1" applyFont="1" applyFill="1" applyBorder="1" applyAlignment="1">
      <alignment horizontal="center" vertical="center" wrapText="1"/>
    </xf>
    <xf numFmtId="3" fontId="20" fillId="21" borderId="30" xfId="0" applyNumberFormat="1" applyFont="1" applyFill="1" applyBorder="1" applyAlignment="1">
      <alignment horizontal="center" vertical="center" wrapText="1"/>
    </xf>
    <xf numFmtId="0" fontId="2" fillId="18" borderId="4" xfId="0" applyFont="1" applyFill="1" applyBorder="1" applyAlignment="1">
      <alignment horizontal="center"/>
    </xf>
  </cellXfs>
  <cellStyles count="6">
    <cellStyle name="Millares" xfId="1" builtinId="3"/>
    <cellStyle name="Moneda" xfId="3" builtinId="4"/>
    <cellStyle name="Moneda 2" xfId="5" xr:uid="{F7119E64-71C3-4C32-B761-CF8AEC4F44E0}"/>
    <cellStyle name="Normal" xfId="0" builtinId="0"/>
    <cellStyle name="Normal 2" xfId="2" xr:uid="{31436A05-C16F-4A13-8531-BDE48E8A3DB9}"/>
    <cellStyle name="Normal 3" xfId="4" xr:uid="{86E8B30C-BD2C-4A58-B9EA-EC790F35A326}"/>
  </cellStyles>
  <dxfs count="2140">
    <dxf>
      <numFmt numFmtId="4" formatCode="#,##0.00"/>
    </dxf>
    <dxf>
      <font>
        <sz val="12"/>
      </font>
    </dxf>
    <dxf>
      <font>
        <sz val="16"/>
      </font>
    </dxf>
    <dxf>
      <font>
        <color auto="1"/>
      </font>
    </dxf>
    <dxf>
      <font>
        <color auto="1"/>
      </font>
    </dxf>
    <dxf>
      <font>
        <b/>
      </font>
    </dxf>
    <dxf>
      <font>
        <b/>
      </font>
    </dxf>
    <dxf>
      <alignment wrapText="1"/>
    </dxf>
    <dxf>
      <numFmt numFmtId="4" formatCode="#,##0.00"/>
    </dxf>
    <dxf>
      <font>
        <sz val="12"/>
      </font>
    </dxf>
    <dxf>
      <font>
        <sz val="16"/>
      </font>
    </dxf>
    <dxf>
      <font>
        <color auto="1"/>
      </font>
    </dxf>
    <dxf>
      <font>
        <color auto="1"/>
      </font>
    </dxf>
    <dxf>
      <font>
        <b/>
      </font>
    </dxf>
    <dxf>
      <font>
        <b/>
      </font>
    </dxf>
    <dxf>
      <alignment wrapText="1"/>
    </dxf>
    <dxf>
      <fill>
        <patternFill patternType="solid">
          <bgColor rgb="FFFFFF00"/>
        </patternFill>
      </fill>
    </dxf>
    <dxf>
      <fill>
        <patternFill patternType="solid">
          <bgColor rgb="FFFFFF00"/>
        </patternFill>
      </fill>
    </dxf>
    <dxf>
      <alignment horizontal="center"/>
    </dxf>
    <dxf>
      <font>
        <color auto="1"/>
      </font>
    </dxf>
    <dxf>
      <font>
        <color auto="1"/>
      </font>
    </dxf>
    <dxf>
      <numFmt numFmtId="4" formatCode="#,##0.00"/>
    </dxf>
    <dxf>
      <font>
        <sz val="12"/>
      </font>
    </dxf>
    <dxf>
      <font>
        <sz val="16"/>
      </font>
    </dxf>
    <dxf>
      <font>
        <color auto="1"/>
      </font>
    </dxf>
    <dxf>
      <font>
        <color auto="1"/>
      </font>
    </dxf>
    <dxf>
      <font>
        <b/>
      </font>
    </dxf>
    <dxf>
      <font>
        <b/>
      </font>
    </dxf>
    <dxf>
      <alignment wrapText="1"/>
    </dxf>
    <dxf>
      <numFmt numFmtId="4" formatCode="#,##0.00"/>
    </dxf>
    <dxf>
      <font>
        <color auto="1"/>
      </font>
    </dxf>
    <dxf>
      <numFmt numFmtId="4" formatCode="#,##0.00"/>
    </dxf>
    <dxf>
      <font>
        <sz val="12"/>
      </font>
    </dxf>
    <dxf>
      <font>
        <sz val="16"/>
      </font>
    </dxf>
    <dxf>
      <font>
        <color auto="1"/>
      </font>
    </dxf>
    <dxf>
      <font>
        <color auto="1"/>
      </font>
    </dxf>
    <dxf>
      <font>
        <b/>
      </font>
    </dxf>
    <dxf>
      <font>
        <b/>
      </font>
    </dxf>
    <dxf>
      <alignment wrapText="1"/>
    </dxf>
    <dxf>
      <numFmt numFmtId="4" formatCode="#,##0.00"/>
    </dxf>
    <dxf>
      <numFmt numFmtId="4" formatCode="#,##0.00"/>
    </dxf>
    <dxf>
      <font>
        <color auto="1"/>
      </font>
    </dxf>
    <dxf>
      <font>
        <color auto="1"/>
      </font>
    </dxf>
    <dxf>
      <numFmt numFmtId="4" formatCode="#,##0.00"/>
    </dxf>
    <dxf>
      <font>
        <sz val="12"/>
      </font>
    </dxf>
    <dxf>
      <font>
        <sz val="16"/>
      </font>
    </dxf>
    <dxf>
      <font>
        <color auto="1"/>
      </font>
    </dxf>
    <dxf>
      <font>
        <color auto="1"/>
      </font>
    </dxf>
    <dxf>
      <font>
        <b/>
      </font>
    </dxf>
    <dxf>
      <font>
        <b/>
      </font>
    </dxf>
    <dxf>
      <alignment wrapText="1"/>
    </dxf>
    <dxf>
      <fill>
        <patternFill patternType="none">
          <bgColor auto="1"/>
        </patternFill>
      </fill>
    </dxf>
    <dxf>
      <fill>
        <patternFill patternType="none">
          <bgColor auto="1"/>
        </patternFill>
      </fill>
    </dxf>
    <dxf>
      <alignment vertical="center"/>
    </dxf>
    <dxf>
      <alignment vertical="center"/>
    </dxf>
    <dxf>
      <alignment vertical="center"/>
    </dxf>
    <dxf>
      <fill>
        <patternFill>
          <bgColor theme="9" tint="-0.249977111117893"/>
        </patternFill>
      </fill>
    </dxf>
    <dxf>
      <fill>
        <patternFill>
          <bgColor theme="9" tint="-0.249977111117893"/>
        </patternFill>
      </fill>
    </dxf>
    <dxf>
      <fill>
        <patternFill>
          <bgColor theme="9" tint="-0.249977111117893"/>
        </patternFill>
      </fill>
    </dxf>
    <dxf>
      <fill>
        <patternFill>
          <bgColor theme="9" tint="-0.249977111117893"/>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numFmt numFmtId="4" formatCode="#,##0.00"/>
    </dxf>
    <dxf>
      <font>
        <color auto="1"/>
      </font>
    </dxf>
    <dxf>
      <numFmt numFmtId="4" formatCode="#,##0.00"/>
    </dxf>
    <dxf>
      <font>
        <sz val="12"/>
      </font>
    </dxf>
    <dxf>
      <font>
        <sz val="16"/>
      </font>
    </dxf>
    <dxf>
      <font>
        <color auto="1"/>
      </font>
    </dxf>
    <dxf>
      <font>
        <color auto="1"/>
      </font>
    </dxf>
    <dxf>
      <font>
        <b/>
      </font>
    </dxf>
    <dxf>
      <font>
        <b/>
      </font>
    </dxf>
    <dxf>
      <alignment wrapText="1"/>
    </dxf>
    <dxf>
      <font>
        <color auto="1"/>
      </font>
    </dxf>
    <dxf>
      <numFmt numFmtId="4" formatCode="#,##0.00"/>
    </dxf>
    <dxf>
      <font>
        <sz val="12"/>
      </font>
    </dxf>
    <dxf>
      <font>
        <sz val="16"/>
      </font>
    </dxf>
    <dxf>
      <font>
        <color auto="1"/>
      </font>
    </dxf>
    <dxf>
      <font>
        <color auto="1"/>
      </font>
    </dxf>
    <dxf>
      <font>
        <b/>
      </font>
    </dxf>
    <dxf>
      <font>
        <b/>
      </font>
    </dxf>
    <dxf>
      <alignment wrapText="1"/>
    </dxf>
    <dxf>
      <fill>
        <patternFill>
          <bgColor rgb="FFFFC000"/>
        </patternFill>
      </fill>
    </dxf>
    <dxf>
      <fill>
        <patternFill>
          <bgColor rgb="FFFFC000"/>
        </patternFill>
      </fill>
    </dxf>
    <dxf>
      <numFmt numFmtId="4" formatCode="#,##0.00"/>
    </dxf>
    <dxf>
      <numFmt numFmtId="4" formatCode="#,##0.00"/>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dxf>
    <dxf>
      <font>
        <color auto="1"/>
      </font>
    </dxf>
    <dxf>
      <font>
        <b/>
      </font>
    </dxf>
    <dxf>
      <font>
        <b/>
      </font>
    </dxf>
    <dxf>
      <alignment wrapText="1"/>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color auto="1"/>
      </font>
    </dxf>
    <dxf>
      <numFmt numFmtId="4" formatCode="#,##0.00"/>
    </dxf>
    <dxf>
      <font>
        <sz val="12"/>
      </font>
    </dxf>
    <dxf>
      <font>
        <sz val="16"/>
      </font>
    </dxf>
    <dxf>
      <font>
        <color auto="1"/>
      </font>
    </dxf>
    <dxf>
      <font>
        <color auto="1"/>
      </font>
    </dxf>
    <dxf>
      <font>
        <b/>
      </font>
    </dxf>
    <dxf>
      <font>
        <b/>
      </font>
    </dxf>
    <dxf>
      <alignment wrapText="1"/>
    </dxf>
    <dxf>
      <fill>
        <patternFill patternType="solid">
          <bgColor rgb="FFFFFF00"/>
        </patternFill>
      </fill>
    </dxf>
    <dxf>
      <fill>
        <patternFill patternType="solid">
          <bgColor rgb="FFFFFF00"/>
        </patternFill>
      </fill>
    </dxf>
    <dxf>
      <numFmt numFmtId="4" formatCode="#,##0.00"/>
    </dxf>
    <dxf>
      <font>
        <b/>
        <color auto="1"/>
      </font>
    </dxf>
    <dxf>
      <numFmt numFmtId="4" formatCode="#,##0.00"/>
    </dxf>
    <dxf>
      <font>
        <b/>
        <color auto="1"/>
      </font>
    </dxf>
    <dxf>
      <font>
        <b/>
        <color auto="1"/>
      </font>
    </dxf>
    <dxf>
      <numFmt numFmtId="4" formatCode="#,##0.00"/>
    </dxf>
    <dxf>
      <font>
        <color auto="1"/>
      </font>
    </dxf>
    <dxf>
      <font>
        <color auto="1"/>
      </font>
    </dxf>
    <dxf>
      <font>
        <b/>
      </font>
    </dxf>
    <dxf>
      <font>
        <b/>
      </font>
    </dxf>
    <dxf>
      <alignment wrapText="1"/>
    </dxf>
    <dxf>
      <font>
        <color auto="1"/>
      </font>
    </dxf>
    <dxf>
      <numFmt numFmtId="4" formatCode="#,##0.00"/>
    </dxf>
    <dxf>
      <font>
        <sz val="12"/>
      </font>
    </dxf>
    <dxf>
      <font>
        <sz val="16"/>
      </font>
    </dxf>
    <dxf>
      <font>
        <color auto="1"/>
      </font>
    </dxf>
    <dxf>
      <font>
        <color auto="1"/>
      </font>
    </dxf>
    <dxf>
      <font>
        <b/>
      </font>
    </dxf>
    <dxf>
      <font>
        <b/>
      </font>
    </dxf>
    <dxf>
      <alignment wrapText="1"/>
    </dxf>
    <dxf>
      <font>
        <color auto="1"/>
      </font>
    </dxf>
    <dxf>
      <numFmt numFmtId="4" formatCode="#,##0.00"/>
    </dxf>
    <dxf>
      <font>
        <color auto="1"/>
      </font>
    </dxf>
    <dxf>
      <font>
        <color auto="1"/>
      </font>
    </dxf>
    <dxf>
      <font>
        <b/>
      </font>
    </dxf>
    <dxf>
      <font>
        <b/>
      </font>
    </dxf>
    <dxf>
      <alignment wrapText="1"/>
    </dxf>
    <dxf>
      <font>
        <b/>
        <color auto="1"/>
      </font>
    </dxf>
    <dxf>
      <fill>
        <patternFill patternType="solid">
          <bgColor rgb="FFFFFF00"/>
        </patternFill>
      </fill>
    </dxf>
    <dxf>
      <font>
        <sz val="12"/>
      </font>
    </dxf>
    <dxf>
      <font>
        <sz val="16"/>
      </font>
    </dxf>
    <dxf>
      <font>
        <color auto="1"/>
      </font>
    </dxf>
    <dxf>
      <font>
        <color auto="1"/>
      </font>
    </dxf>
    <dxf>
      <font>
        <b/>
      </font>
    </dxf>
    <dxf>
      <font>
        <b/>
      </font>
    </dxf>
    <dxf>
      <alignment wrapText="1"/>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solid">
          <bgColor theme="9"/>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numFmt numFmtId="4" formatCode="#,##0.00"/>
    </dxf>
    <dxf>
      <numFmt numFmtId="4" formatCode="#,##0.00"/>
    </dxf>
    <dxf>
      <numFmt numFmtId="4" formatCode="#,##0.00"/>
    </dxf>
    <dxf>
      <fill>
        <patternFill patternType="solid">
          <bgColor rgb="FFFFFF00"/>
        </patternFill>
      </fill>
    </dxf>
    <dxf>
      <fill>
        <patternFill patternType="solid">
          <bgColor rgb="FFFFFF00"/>
        </patternFill>
      </fill>
    </dxf>
    <dxf>
      <numFmt numFmtId="35" formatCode="_-* #,##0.00_-;\-* #,##0.00_-;_-* &quot;-&quot;??_-;_-@_-"/>
    </dxf>
    <dxf>
      <numFmt numFmtId="35" formatCode="_-* #,##0.00_-;\-* #,##0.00_-;_-* &quot;-&quot;??_-;_-@_-"/>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ill>
        <patternFill patternType="solid">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alignment vertical="center"/>
    </dxf>
    <dxf>
      <alignment vertical="center"/>
    </dxf>
    <dxf>
      <alignment vertical="center"/>
    </dxf>
    <dxf>
      <alignment vertical="center"/>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font>
        <sz val="12"/>
      </font>
    </dxf>
    <dxf>
      <font>
        <sz val="12"/>
      </font>
    </dxf>
    <dxf>
      <font>
        <sz val="12"/>
      </font>
    </dxf>
    <dxf>
      <font>
        <sz val="12"/>
      </font>
    </dxf>
    <dxf>
      <font>
        <sz val="12"/>
      </font>
    </dxf>
    <dxf>
      <font>
        <sz val="12"/>
      </font>
    </dxf>
    <dxf>
      <fill>
        <patternFill patternType="solid">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alignment wrapText="1"/>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horizontal="general"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vertical="center" indent="0"/>
    </dxf>
    <dxf>
      <alignment wrapText="1"/>
    </dxf>
    <dxf>
      <alignment wrapText="1"/>
    </dxf>
    <dxf>
      <alignment wrapText="1"/>
    </dxf>
    <dxf>
      <alignment wrapText="1"/>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ont>
        <sz val="10"/>
      </font>
    </dxf>
    <dxf>
      <font>
        <sz val="10"/>
      </font>
    </dxf>
    <dxf>
      <fill>
        <patternFill patternType="solid">
          <bgColor rgb="FFFF6600"/>
        </patternFill>
      </fill>
    </dxf>
    <dxf>
      <fill>
        <patternFill patternType="solid">
          <bgColor rgb="FFFF6600"/>
        </patternFill>
      </fill>
    </dxf>
    <dxf>
      <font>
        <sz val="11"/>
      </font>
    </dxf>
    <dxf>
      <font>
        <sz val="11"/>
      </font>
    </dxf>
    <dxf>
      <font>
        <sz val="11"/>
      </font>
    </dxf>
    <dxf>
      <font>
        <sz val="11"/>
      </font>
    </dxf>
    <dxf>
      <font>
        <sz val="11"/>
      </font>
    </dxf>
    <dxf>
      <alignment vertical="center"/>
    </dxf>
    <dxf>
      <alignment vertical="center"/>
    </dxf>
    <dxf>
      <alignment vertical="center"/>
    </dxf>
    <dxf>
      <font>
        <color auto="1"/>
      </font>
    </dxf>
    <dxf>
      <font>
        <color auto="1"/>
      </font>
    </dxf>
    <dxf>
      <font>
        <color auto="1"/>
      </font>
    </dxf>
    <dxf>
      <fill>
        <patternFill patternType="solid">
          <bgColor rgb="FFFF6600"/>
        </patternFill>
      </fill>
    </dxf>
    <dxf>
      <fill>
        <patternFill patternType="solid">
          <bgColor rgb="FFFF6600"/>
        </patternFill>
      </fill>
    </dxf>
    <dxf>
      <fill>
        <patternFill patternType="solid">
          <bgColor rgb="FFFF6600"/>
        </patternFill>
      </fill>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ont>
        <sz val="12"/>
      </font>
    </dxf>
    <dxf>
      <font>
        <sz val="12"/>
      </font>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ont>
        <b/>
      </font>
    </dxf>
    <dxf>
      <font>
        <b/>
      </font>
    </dxf>
    <dxf>
      <font>
        <b/>
      </font>
    </dxf>
    <dxf>
      <font>
        <b/>
      </font>
    </dxf>
    <dxf>
      <font>
        <b/>
      </font>
    </dxf>
    <dxf>
      <font>
        <b/>
      </font>
    </dxf>
    <dxf>
      <fill>
        <patternFill>
          <bgColor theme="9" tint="0.39997558519241921"/>
        </patternFill>
      </fill>
    </dxf>
    <dxf>
      <fill>
        <patternFill>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rgb="FFFF6600"/>
        </patternFill>
      </fill>
    </dxf>
    <dxf>
      <fill>
        <patternFill patternType="solid">
          <bgColor rgb="FFFF6600"/>
        </patternFill>
      </fill>
    </dxf>
    <dxf>
      <font>
        <sz val="10"/>
      </font>
    </dxf>
    <dxf>
      <font>
        <sz val="10"/>
      </font>
    </dxf>
    <dxf>
      <font>
        <sz val="10"/>
      </font>
    </dxf>
    <dxf>
      <font>
        <sz val="10"/>
      </font>
    </dxf>
    <dxf>
      <font>
        <sz val="10"/>
      </font>
    </dxf>
    <dxf>
      <font>
        <sz val="10"/>
      </font>
    </dxf>
    <dxf>
      <font>
        <sz val="10"/>
      </font>
    </dxf>
    <dxf>
      <font>
        <sz val="10"/>
      </font>
    </dxf>
    <dxf>
      <font>
        <sz val="11"/>
      </font>
    </dxf>
    <dxf>
      <font>
        <sz val="11"/>
      </font>
    </dxf>
    <dxf>
      <font>
        <sz val="11"/>
      </font>
    </dxf>
    <dxf>
      <font>
        <sz val="1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horizontal="righ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FF6600"/>
      </font>
    </dxf>
    <dxf>
      <fill>
        <patternFill patternType="solid">
          <bgColor rgb="FFFF6600"/>
        </patternFill>
      </fill>
    </dxf>
    <dxf>
      <fill>
        <patternFill patternType="solid">
          <bgColor rgb="FFFF6600"/>
        </patternFill>
      </fill>
    </dxf>
    <dxf>
      <fill>
        <patternFill patternType="solid">
          <bgColor rgb="FFFF6600"/>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horizontal="left"/>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wrapText="1"/>
    </dxf>
    <dxf>
      <alignment wrapText="1"/>
    </dxf>
    <dxf>
      <alignment horizontal="center"/>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numFmt numFmtId="3" formatCode="#,##0"/>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
      <alignment wrapText="1"/>
    </dxf>
    <dxf>
      <alignment wrapText="1"/>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fill>
        <patternFill>
          <bgColor rgb="FFFF6600"/>
        </patternFill>
      </fill>
    </dxf>
    <dxf>
      <fill>
        <patternFill>
          <bgColor rgb="FFFF6600"/>
        </patternFill>
      </fill>
    </dxf>
    <dxf>
      <alignment vertical="center"/>
    </dxf>
    <dxf>
      <alignment vertical="center"/>
    </dxf>
    <dxf>
      <alignment horizontal="right"/>
    </dxf>
    <dxf>
      <font>
        <sz val="12"/>
      </font>
    </dxf>
    <dxf>
      <font>
        <sz val="12"/>
      </font>
    </dxf>
    <dxf>
      <fill>
        <patternFill patternType="solid">
          <bgColor rgb="FFFF3300"/>
        </patternFill>
      </fill>
    </dxf>
    <dxf>
      <fill>
        <patternFill patternType="solid">
          <bgColor rgb="FFFF3300"/>
        </patternFill>
      </fill>
    </dxf>
    <dxf>
      <fill>
        <patternFill patternType="solid">
          <bgColor rgb="FFFF3300"/>
        </patternFill>
      </fill>
    </dxf>
    <dxf>
      <alignment horizontal="right"/>
    </dxf>
    <dxf>
      <alignment vertical="center"/>
    </dxf>
    <dxf>
      <alignment vertical="center"/>
    </dxf>
    <dxf>
      <alignment horizontal="left"/>
    </dxf>
  </dxfs>
  <tableStyles count="0" defaultTableStyle="TableStyleMedium2" defaultPivotStyle="PivotStyleLight16"/>
  <colors>
    <mruColors>
      <color rgb="FFFF6600"/>
      <color rgb="FFFF3300"/>
      <color rgb="FFA2FE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5.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1.xml"/><Relationship Id="rId48" Type="http://schemas.openxmlformats.org/officeDocument/2006/relationships/pivotCacheDefinition" Target="pivotCache/pivotCacheDefinition6.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4.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602.714313657409" createdVersion="8" refreshedVersion="8" minRefreshableVersion="3" recordCount="562" xr:uid="{306C8BBC-043F-447E-AFE8-5EABB388FE18}">
  <cacheSource type="worksheet">
    <worksheetSource ref="R1:AL574" sheet="BASE"/>
  </cacheSource>
  <cacheFields count="21">
    <cacheField name="Coordinación 2025" numFmtId="0">
      <sharedItems count="20">
        <s v="OFICIALÍA MAYOR"/>
        <s v="COORDINACIÓN DE CERCANÍA Y CORRESPONSABILIDAD SOCIAL"/>
        <s v="TESORERÍA"/>
        <s v="COORDINACIÓN DE PREVENCIÓN Y PROTECCIÓN CIUDADANA"/>
        <s v="COORDINACIÓN DE INTELIGENCIA E INNOVACIÓN SOCIAL"/>
        <s v="COORDINACIÓN DE FORTALECIMIENTO A LOS SERVICIOS PÚBLICOS MUNICIPALES"/>
        <s v="COORDINACIÓN DE POTENCIA ECONÓMICA"/>
        <s v="SINDICATURA"/>
        <s v="JEFATURA DE GABINETE"/>
        <s v="COORDINACIÓN DE GESTIÓN DEL TERRITORIO Y OBRAS PÚBLICAS"/>
        <s v="COORDINACION GENERAL DE COMUNICACIÓN ESTRATEGICA"/>
        <s v="SECRETARÍA GENERAL DEL AYUNTAMIENTO"/>
        <s v="INSTITUTO DE ALTERNATIVAS PARA LOS JÓVENES (INDAJO)"/>
        <s v="INSTITUTO MUNICIPAL DE LA MUJER TLAJOMULQUENSE (IMMT)"/>
        <s v="CENTRO DE ESTIMULACIÓN PARA PERSONAS CON DISCAPACIDAD INTELECTUAL (CENDI)"/>
        <s v="CONSEJO MUNICIPAL DEL DEPORTE (COMUDE)"/>
        <s v="SISTEMA INTEGRAL PARA EL DESARROLLO DE LA FAMILIA (DIF)"/>
        <s v="PRESIDENCIA"/>
        <s v="POR DEFINIR" u="1"/>
        <s v="UNIDAD DE ACOPIO Y SALUD ANIMAL TLAJOMULCO (UNASAM)" u="1"/>
      </sharedItems>
    </cacheField>
    <cacheField name="Unidad Ejecutora 2025 " numFmtId="0">
      <sharedItems count="42">
        <s v="DIRECCIÓN DE ADMINISTRACIÓN"/>
        <s v="DIRECCIÓN DE CHAMBA PARA TODOS"/>
        <s v="DIRECCIÓN DE PROCESOS ADMINISTRATIVOS Y PROYECTOS"/>
        <s v="DIRECCIÓN DE RED DE BASES"/>
        <s v="DIRECCIÓN DE PROTECCIÓN CIVIL Y BOMBEROS"/>
        <s v="DESPACHO DE LA COORDINACIÓN DE INTELIGENCIA E INNOVACIÓN SOCIAL"/>
        <s v="DIRECCIÓN DE ASEO PÚBLICO"/>
        <s v="DIRECCIÓN DE SALUD PÚBLICA"/>
        <s v="DIRECCIÓN ADMINISTRATIVA"/>
        <s v="DIRECCIÓN DE TURISMO Y PROMOCIÓN A LAS TRADICIONES"/>
        <s v="POR DEFINIR"/>
        <s v="COMISARIA DE LA POLICIA PREVENTIVA MUNICIPAL"/>
        <s v="DIRECCIÓN DE INGRESOS"/>
        <s v="DESPACHO DE LA SINDICATURA"/>
        <s v="DIRECCIÓN DE RELACIONES PÚBLICAS"/>
        <s v="DIRECCIÓN DE CENSOS Y ESTADISTICAS"/>
        <s v="UNIDAD DE ACOPIO Y SALUD ANIMAL TLAJOMULCO (UNASAM)"/>
        <s v="DIRECCIÓN DE ECOLOGÍA Y PROTECCIÓN AMBIENTAL"/>
        <s v="DIRECCIÓN DE RASTROS MUNICIPALES"/>
        <s v="DIRECCIÓN DE DESARROLLO RURAL"/>
        <s v="DIRECCIÓN DE AGUA POTABLE Y SANEAMIENTO"/>
        <s v="DIRECCIÓN GENERAL "/>
        <s v="DESPACHO DE LA COORDINACIÓN DE POTENCIA ECONÓMICA"/>
        <s v="DIRECCIÓN DE ALUMBRADO PÚBLICO"/>
        <s v="DIRECCIÓN DE CULTURA"/>
        <s v="DIRECCIÓN DE POLÍTICA SOCIAL"/>
        <s v="DESPACHO DE LA JEFATURA DE GABINETE"/>
        <s v="DIRECCIÓN DE OBRAS PÚBLICAS"/>
        <s v="DIRECCIÓN DE COMUNICACIÓN ESTRATÉGICA"/>
        <s v="DIRECCIÓN TÉCNICA"/>
        <s v="DIRECCIÓN DE RENTA TU CASA"/>
        <s v="DIRECCIÓN DE AGENCIAS Y DELEGACIONES"/>
        <s v="DIRECCIÓN DE FINANZAS"/>
        <s v="INSTITUTO DE ALTERNATIVAS PARA LOS JÓVENES (INDAJO)"/>
        <s v="INSTITUTO MUNICIPAL DE LA MUJER TLAJOMULQUENSE (IMMT)"/>
        <s v="CENTRO DE ESTIMULACIÓN PARA PERSONAS CON DISCAPACIDAD INTELECTUAL (CENDI)"/>
        <s v="CONSEJO MUNICIPAL DEL DEPORTE (COMUDE)"/>
        <s v="SISTEMA INTEGRAL PARA EL DESARROLLO DE LA FAMILIA (DIF)"/>
        <s v="SECRETARÍA PARTICULAR"/>
        <s v="DIRECCIÓN DE ABC"/>
        <s v="DIRECCIÓN DE RELACIONES GUBERNAMENTALES" u="1"/>
        <s v="DIRECCIÓN DE PROCESOS ADMINISTRATIVOS Y" u="1"/>
      </sharedItems>
    </cacheField>
    <cacheField name="Proyecto" numFmtId="0">
      <sharedItems/>
    </cacheField>
    <cacheField name="Capitulo codigo" numFmtId="0">
      <sharedItems containsSemiMixedTypes="0" containsString="0" containsNumber="1" containsInteger="1" minValue="1000" maxValue="9000"/>
    </cacheField>
    <cacheField name="Concentrada" numFmtId="0">
      <sharedItems containsBlank="1"/>
    </cacheField>
    <cacheField name="Irreductible" numFmtId="0">
      <sharedItems containsBlank="1"/>
    </cacheField>
    <cacheField name="Partida" numFmtId="0">
      <sharedItems containsString="0" containsBlank="1" containsNumber="1" containsInteger="1" minValue="1111" maxValue="9211"/>
    </cacheField>
    <cacheField name="Descripción" numFmtId="0">
      <sharedItems containsBlank="1"/>
    </cacheField>
    <cacheField name="Codigo Destino" numFmtId="0">
      <sharedItems containsBlank="1" containsMixedTypes="1" containsNumber="1" containsInteger="1" minValue="0" maxValue="42"/>
    </cacheField>
    <cacheField name="Concepto Destino" numFmtId="0">
      <sharedItems containsBlank="1"/>
    </cacheField>
    <cacheField name="Autorizado 2023" numFmtId="4">
      <sharedItems containsString="0" containsBlank="1" containsNumber="1" minValue="0" maxValue="683481550.22000003"/>
    </cacheField>
    <cacheField name="Ejercido 2023" numFmtId="4">
      <sharedItems containsString="0" containsBlank="1" containsNumber="1" minValue="0" maxValue="664393684.21000004"/>
    </cacheField>
    <cacheField name="Importe Ajustado 2024" numFmtId="4">
      <sharedItems containsString="0" containsBlank="1" containsNumber="1" minValue="0" maxValue="708116760.38"/>
    </cacheField>
    <cacheField name="Presupuestado" numFmtId="4">
      <sharedItems containsString="0" containsBlank="1" containsNumber="1" minValue="0" maxValue="677552010.19000006"/>
    </cacheField>
    <cacheField name="Pre-Comprometido" numFmtId="4">
      <sharedItems containsString="0" containsBlank="1" containsNumber="1" minValue="0" maxValue="454318519.20999998"/>
    </cacheField>
    <cacheField name="Comprometido" numFmtId="4">
      <sharedItems containsString="0" containsBlank="1" containsNumber="1" minValue="0" maxValue="454318519.20999998"/>
    </cacheField>
    <cacheField name="Compr-devengado" numFmtId="4">
      <sharedItems containsString="0" containsBlank="1" containsNumber="1" minValue="-7.0000000298023224E-2" maxValue="38806666.090000004"/>
    </cacheField>
    <cacheField name="Devengado" numFmtId="4">
      <sharedItems containsString="0" containsBlank="1" containsNumber="1" minValue="0" maxValue="454318519.20999998"/>
    </cacheField>
    <cacheField name="Deveng-ejerc" numFmtId="4">
      <sharedItems containsString="0" containsBlank="1" containsNumber="1" minValue="0" maxValue="9343841.4300000016"/>
    </cacheField>
    <cacheField name="Ejercido 2024" numFmtId="4">
      <sharedItems containsString="0" containsBlank="1" containsNumber="1" minValue="0" maxValue="454317569.20999998"/>
    </cacheField>
    <cacheField name="Propuesta 2025" numFmtId="4">
      <sharedItems containsString="0" containsBlank="1" containsNumber="1" minValue="0" maxValue="736441430.7951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617.514445949077" createdVersion="8" refreshedVersion="8" minRefreshableVersion="3" recordCount="574" xr:uid="{F6365867-6AD9-4ABD-9526-E0091610DB95}">
  <cacheSource type="worksheet">
    <worksheetSource ref="A1:AX574" sheet="BASE"/>
  </cacheSource>
  <cacheFields count="49">
    <cacheField name="Codigo Origen" numFmtId="0">
      <sharedItems containsBlank="1"/>
    </cacheField>
    <cacheField name="Codigo Subfuncion" numFmtId="0">
      <sharedItems containsBlank="1"/>
    </cacheField>
    <cacheField name="Nombre Subfuncion" numFmtId="0">
      <sharedItems containsBlank="1"/>
    </cacheField>
    <cacheField name="Codigo Clasifi. Prog" numFmtId="0">
      <sharedItems containsBlank="1"/>
    </cacheField>
    <cacheField name="Detalle Clasifi Prog" numFmtId="0">
      <sharedItems containsBlank="1"/>
    </cacheField>
    <cacheField name="Cod. Dependencia" numFmtId="0">
      <sharedItems containsBlank="1"/>
    </cacheField>
    <cacheField name="Codigo Programa" numFmtId="0">
      <sharedItems containsString="0" containsBlank="1" containsNumber="1" containsInteger="1" minValue="1" maxValue="8"/>
    </cacheField>
    <cacheField name="Nombre programa" numFmtId="0">
      <sharedItems containsBlank="1"/>
    </cacheField>
    <cacheField name="Codigo Proyecto" numFmtId="0">
      <sharedItems containsString="0" containsBlank="1" containsNumber="1" containsInteger="1" minValue="1" maxValue="57"/>
    </cacheField>
    <cacheField name="Capitulo nombre" numFmtId="0">
      <sharedItems containsBlank="1"/>
    </cacheField>
    <cacheField name="Cod. Unidad Ejectura" numFmtId="0">
      <sharedItems containsBlank="1"/>
    </cacheField>
    <cacheField name="2025" numFmtId="0">
      <sharedItems containsBlank="1"/>
    </cacheField>
    <cacheField name="Origen (FF)" numFmtId="0">
      <sharedItems/>
    </cacheField>
    <cacheField name="Dependencia" numFmtId="0">
      <sharedItems containsBlank="1"/>
    </cacheField>
    <cacheField name="Coordinación" numFmtId="0">
      <sharedItems count="21">
        <s v="CERCANIA Y CORRESPONSABILIDAD"/>
        <s v="OFICIALIA"/>
        <s v="TESORERIA"/>
        <s v="PREVENCIÓN Y PROTECCIÓN CIUDADANA"/>
        <s v="INNOVACION SOCIAL"/>
        <s v="SERVICIOS PUBLICOS"/>
        <s v="DESARROLLO ECONÓMICO"/>
        <s v="SINDICATURA"/>
        <s v="JEFATURA DE GABINETE"/>
        <s v="TERRITORIO Y OBRAS PUBLICAS"/>
        <s v="COORDINACION COMUNICACIÓN"/>
        <s v="CONTRALORIA"/>
        <s v="SECRETARIA"/>
        <s v="INDAJO"/>
        <s v="MUJER"/>
        <s v="CENDI"/>
        <s v="COMUDE"/>
        <s v="DIF"/>
        <s v="REVISAR"/>
        <s v="PRESIDENCIA"/>
        <s v="TRAMITES DE SERVICIOS "/>
      </sharedItems>
    </cacheField>
    <cacheField name="Centro costos" numFmtId="0">
      <sharedItems/>
    </cacheField>
    <cacheField name="Coordinación 2025" numFmtId="0">
      <sharedItems containsBlank="1"/>
    </cacheField>
    <cacheField name="Unidad Ejecutora 2025 " numFmtId="0">
      <sharedItems/>
    </cacheField>
    <cacheField name="Proyecto" numFmtId="0">
      <sharedItems containsBlank="1"/>
    </cacheField>
    <cacheField name="Capitulo codigo" numFmtId="0">
      <sharedItems containsSemiMixedTypes="0" containsString="0" containsNumber="1" containsInteger="1" minValue="1000" maxValue="9000"/>
    </cacheField>
    <cacheField name="Concentrada" numFmtId="0">
      <sharedItems containsBlank="1"/>
    </cacheField>
    <cacheField name="Irreductible" numFmtId="0">
      <sharedItems containsBlank="1"/>
    </cacheField>
    <cacheField name="Partida" numFmtId="0">
      <sharedItems containsString="0" containsBlank="1" containsNumber="1" containsInteger="1" minValue="0" maxValue="9211"/>
    </cacheField>
    <cacheField name="Descripción" numFmtId="0">
      <sharedItems containsBlank="1"/>
    </cacheField>
    <cacheField name="Codigo Destino" numFmtId="0">
      <sharedItems containsBlank="1" containsMixedTypes="1" containsNumber="1" containsInteger="1" minValue="0" maxValue="42"/>
    </cacheField>
    <cacheField name="Concepto Destino" numFmtId="0">
      <sharedItems containsBlank="1"/>
    </cacheField>
    <cacheField name="Autorizado 2023" numFmtId="4">
      <sharedItems containsString="0" containsBlank="1" containsNumber="1" minValue="0" maxValue="683481550.22000003"/>
    </cacheField>
    <cacheField name="Ejercido 2023" numFmtId="4">
      <sharedItems containsString="0" containsBlank="1" containsNumber="1" minValue="0" maxValue="664393684.21000004"/>
    </cacheField>
    <cacheField name="Importe Ajustado 2024" numFmtId="4">
      <sharedItems containsString="0" containsBlank="1" containsNumber="1" minValue="0" maxValue="708116760.38"/>
    </cacheField>
    <cacheField name="Presupuestado" numFmtId="4">
      <sharedItems containsString="0" containsBlank="1" containsNumber="1" minValue="0" maxValue="677552010.19000006"/>
    </cacheField>
    <cacheField name="Pre-Comprometido" numFmtId="4">
      <sharedItems containsString="0" containsBlank="1" containsNumber="1" minValue="0" maxValue="454318519.20999998"/>
    </cacheField>
    <cacheField name="Comprometido" numFmtId="4">
      <sharedItems containsString="0" containsBlank="1" containsNumber="1" minValue="0" maxValue="454318519.20999998"/>
    </cacheField>
    <cacheField name="Compr-devengado" numFmtId="4">
      <sharedItems containsString="0" containsBlank="1" containsNumber="1" minValue="-7.0000000298023224E-2" maxValue="38806666.090000004"/>
    </cacheField>
    <cacheField name="Devengado" numFmtId="4">
      <sharedItems containsString="0" containsBlank="1" containsNumber="1" minValue="0" maxValue="454318519.20999998"/>
    </cacheField>
    <cacheField name="Deveng-ejerc" numFmtId="4">
      <sharedItems containsString="0" containsBlank="1" containsNumber="1" minValue="-154512" maxValue="9343841.4300000016"/>
    </cacheField>
    <cacheField name="Ejercido 2024" numFmtId="4">
      <sharedItems containsString="0" containsBlank="1" containsNumber="1" minValue="0" maxValue="454317569.20999998"/>
    </cacheField>
    <cacheField name="Propuesta 2025" numFmtId="4">
      <sharedItems containsString="0" containsBlank="1" containsNumber="1" minValue="0" maxValue="736441430.79519999"/>
    </cacheField>
    <cacheField name="Nota" numFmtId="0">
      <sharedItems containsBlank="1" containsMixedTypes="1" containsNumber="1" containsInteger="1" minValue="1000000" maxValue="1000000"/>
    </cacheField>
    <cacheField name="TESORERIA" numFmtId="0">
      <sharedItems containsBlank="1"/>
    </cacheField>
    <cacheField name="Ejerc-pagado" numFmtId="4">
      <sharedItems containsString="0" containsBlank="1" containsNumber="1" minValue="-2031239.55" maxValue="70723059.019999996"/>
    </cacheField>
    <cacheField name="Pagado" numFmtId="4">
      <sharedItems containsString="0" containsBlank="1" containsNumber="1" minValue="0" maxValue="454317569.20999998"/>
    </cacheField>
    <cacheField name="Nuevo saldo" numFmtId="4">
      <sharedItems containsString="0" containsBlank="1" containsNumber="1" minValue="-154512" maxValue="253798241.17000002"/>
    </cacheField>
    <cacheField name="Ampliación" numFmtId="4">
      <sharedItems containsString="0" containsBlank="1" containsNumber="1" minValue="0" maxValue="150278328.94999999"/>
    </cacheField>
    <cacheField name="Ampliación por transferencia" numFmtId="4">
      <sharedItems containsString="0" containsBlank="1" containsNumber="1" minValue="0" maxValue="91265586.430000007"/>
    </cacheField>
    <cacheField name="Disminución" numFmtId="4">
      <sharedItems containsString="0" containsBlank="1" containsNumber="1" containsInteger="1" minValue="0" maxValue="0"/>
    </cacheField>
    <cacheField name="Disminución por transferencia" numFmtId="4">
      <sharedItems containsString="0" containsBlank="1" containsNumber="1" minValue="0" maxValue="122892487.36"/>
    </cacheField>
    <cacheField name="Ajuste por" numFmtId="4">
      <sharedItems containsString="0" containsBlank="1" containsNumber="1" minValue="-122892473.06" maxValue="189843915.38"/>
    </cacheField>
    <cacheField name="Propuesta 2025 ANTES DEL 11/11/2024" numFmtId="43">
      <sharedItems containsString="0" containsBlank="1" containsNumber="1" minValue="0" maxValue="736441430.79519999"/>
    </cacheField>
    <cacheField name="sal" numFmtId="43">
      <sharedItems containsString="0" containsBlank="1" containsNumber="1" minValue="-107242568" maxValue="353242609.6000000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617.584036689812" createdVersion="8" refreshedVersion="8" minRefreshableVersion="3" recordCount="574" xr:uid="{133B8A90-79C4-4111-93A3-A937038AF9D2}">
  <cacheSource type="worksheet">
    <worksheetSource ref="A1:AM574" sheet="BASE"/>
  </cacheSource>
  <cacheFields count="38">
    <cacheField name="Codigo Origen" numFmtId="0">
      <sharedItems containsBlank="1"/>
    </cacheField>
    <cacheField name="Codigo Subfuncion" numFmtId="0">
      <sharedItems containsBlank="1"/>
    </cacheField>
    <cacheField name="Nombre Subfuncion" numFmtId="0">
      <sharedItems containsBlank="1"/>
    </cacheField>
    <cacheField name="Codigo Clasifi. Prog" numFmtId="0">
      <sharedItems containsBlank="1"/>
    </cacheField>
    <cacheField name="Detalle Clasifi Prog" numFmtId="0">
      <sharedItems containsBlank="1"/>
    </cacheField>
    <cacheField name="Cod. Dependencia" numFmtId="0">
      <sharedItems containsBlank="1"/>
    </cacheField>
    <cacheField name="Codigo Programa" numFmtId="0">
      <sharedItems containsString="0" containsBlank="1" containsNumber="1" containsInteger="1" minValue="1" maxValue="8"/>
    </cacheField>
    <cacheField name="Nombre programa" numFmtId="0">
      <sharedItems containsBlank="1"/>
    </cacheField>
    <cacheField name="Codigo Proyecto" numFmtId="0">
      <sharedItems containsString="0" containsBlank="1" containsNumber="1" containsInteger="1" minValue="1" maxValue="57"/>
    </cacheField>
    <cacheField name="Capitulo nombre" numFmtId="0">
      <sharedItems containsBlank="1"/>
    </cacheField>
    <cacheField name="Cod. Unidad Ejectura" numFmtId="0">
      <sharedItems containsBlank="1"/>
    </cacheField>
    <cacheField name="2025" numFmtId="0">
      <sharedItems containsBlank="1" count="2">
        <s v="si"/>
        <m/>
      </sharedItems>
    </cacheField>
    <cacheField name="Origen (FF)" numFmtId="0">
      <sharedItems count="25">
        <s v="RECURSOS FISCALES 2024"/>
        <s v="PARTICIPACIONES FEDERALES 2024"/>
        <s v="PARTICIPACIONES ESTATALES 2024"/>
        <s v="SUBSIDIO POLICÍA METROPOLITANA 2024 (APORTACIÓN ESTATAL)"/>
        <s v="FONDO DE APORTACIÓN AL FORTALECIMIENTO MUNICIPAL 2024 (FORTAMUN)"/>
        <s v="PROGRAMA ESTRATEGIA ALE 2024 (APORTACIÓN ESTATAL)"/>
        <s v="PROGRAMA ESTRATEGIA ALE 2023 (APORTACIÓN ESTATAL)"/>
        <s v="FONDO PARA INVERSIONES METROPOLITANAS 2023 (APORTACIÓN ESTATAL)"/>
        <s v="BARRIOS DE PAZ 2023 (APORTACIÓN ESTATAL)"/>
        <s v="FONDO DE APORTACIÓN A LA INFRAESTRUCTURA SOCIAL MUNICIPAL 2023 (FAISM)"/>
        <s v="CONSTRUCCIÓN DE PLANTA DE SEPARACIÓN, CLASIFICACIÓN Y RECICLAJE DE RESIDUOS SÓLIDOS URBANOS DE TLAJOMULCO DE ZUÑIGA, JALISCO 2023 (APORTACIÓN ESTATAL)"/>
        <s v="FONDO DE APORTACIÓN AL FORTALECIMIENTO MUNICIPAL 2023 (FORTAMUN)"/>
        <s v="Fondo de Aportación para la Infraestructura Social Municipal ejercicio 2012 (aportación federal)"/>
        <s v="ESTRATEGIA DE SEGURIDAD &quot;PUNTOS PURPURA&quot; 2023 (APORTACIÓN ESTATAL)"/>
        <s v="PRODDER 2023"/>
        <s v="FAIS 2012 (APORTACIÓN FEDERAL)"/>
        <s v="SUBSIDIO POLICÍA METROPOLITANA 2023 (APORTACIÓN ESTATAL)"/>
        <s v="FONDO DE FORTALECIMIENTO MUNICIPAL 2011 (FORTAMUN)"/>
        <s v="RECURSOS FISCALES (RESERVAS TERRITORIALES) 2024"/>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PRODDER 2024 (APORTACIÓN FEDERAL)"/>
        <s v="CONSEJO DE COLABORACIÓN DEL MUNICIPIO DE TLAJOMULCO DE ZÚÑIGA"/>
        <s v="REGULARIZACIÓN DE VEHICULOS USADOS DE PROCEDENCIA EXTRANJERA 2023 (APORTACIÓN FEDERAL)"/>
      </sharedItems>
    </cacheField>
    <cacheField name="Dependencia" numFmtId="0">
      <sharedItems containsBlank="1"/>
    </cacheField>
    <cacheField name="Coordinación" numFmtId="0">
      <sharedItems count="23">
        <s v="CERCANIA Y CORRESPONSABILIDAD"/>
        <s v="OFICIALIA"/>
        <s v="TESORERIA"/>
        <s v="PREVENCIÓN Y PROTECCIÓN CIUDADANA"/>
        <s v="INNOVACION SOCIAL"/>
        <s v="SERVICIOS PUBLICOS"/>
        <s v="DESARROLLO ECONÓMICO"/>
        <s v="SINDICATURA"/>
        <s v="JEFATURA DE GABINETE"/>
        <s v="TERRITORIO Y OBRAS PUBLICAS"/>
        <s v="COORDINACION COMUNICACIÓN"/>
        <s v="CONTRALORIA"/>
        <s v="SECRETARIA"/>
        <s v="INDAJO"/>
        <s v="MUJER"/>
        <s v="CENDI"/>
        <s v="COMUDE"/>
        <s v="DIF"/>
        <s v="REVISAR"/>
        <s v="PRESIDENCIA"/>
        <s v="TRAMITES DE SERVICIOS "/>
        <s v="UNASAM" u="1"/>
        <s v="GESTION INTEGRAL DE LA CIUDAD" u="1"/>
      </sharedItems>
    </cacheField>
    <cacheField name="Centro costos" numFmtId="0">
      <sharedItems/>
    </cacheField>
    <cacheField name="Coordinación 2025" numFmtId="0">
      <sharedItems containsBlank="1"/>
    </cacheField>
    <cacheField name="Unidad Ejecutora 2025 " numFmtId="0">
      <sharedItems count="47">
        <s v="DIRECCIÓN DE RED DE BASES"/>
        <s v="DIRECCIÓN DE ADMINISTRACIÓN"/>
        <s v="DIRECCION GENERAL DE POLITICA SOCIAL"/>
        <s v="DIRECCIÓN DE PROCESOS ADMINISTRATIVOS Y PROYECTOS"/>
        <s v="COMISARIA DE LA POLICIA PREVENTIVA MUNICIPAL"/>
        <s v="DIRECCIÓN DE PROTECCIÓN CIVIL Y BOMBEROS"/>
        <s v="DESPACHO DE LA COORDINACIÓN DE INTELIGENCIA E INNOVACIÓN SOCIAL"/>
        <s v="DIRECCIÓN ADMINISTRATIVA"/>
        <s v="DIRECCIÓN DE RASTROS MUNICIPALES"/>
        <s v="DIRECCIÓN DE ASEO PÚBLICO"/>
        <s v="DIRECCIÓN DE SALUD PÚBLICA"/>
        <s v="DIRECCIÓN DE TURISMO Y PROMOCIÓN A LAS TRADICIONES"/>
        <s v="DIRECCIÓN DE INGRESOS"/>
        <s v="DESPACHO DE LA SINDICATURA"/>
        <s v="DIRECCIÓN DE RELACIONES PÚBLICAS"/>
        <s v="UNIDAD DE ACOPIO Y SALUD ANIMAL TLAJOMULCO (UNASAM)"/>
        <s v="DIRECCIÓN DE ECOLOGÍA Y PROTECCIÓN AMBIENTAL"/>
        <s v="DIRECCIÓN DE DESARROLLO RURAL"/>
        <s v="DIRECCIÓN DE AGUA POTABLE Y SANEAMIENTO"/>
        <s v="DESPACHO DE LA COORDINACIÓN DE POTENCIA ECONÓMICA"/>
        <s v="DIRECCIÓN DE ALUMBRADO PÚBLICO"/>
        <s v="DESPACHO DE LA JEFATURA DE GABINETE"/>
        <s v="DIRECCIÓN DE OBRAS PÚBLICAS"/>
        <s v="COORDINACIÓN DE PREVENCIÓN Y PROTECCIÓN CIUDADANA"/>
        <s v="DIRECCIÓN DE COMUNICACIÓN ESTRATÉGICA"/>
        <s v="CONTRALORIA"/>
        <s v="DIRECCIÓN TÉCNICA"/>
        <s v="DIRECCIÓN DE CENSOS Y ESTADISTICAS"/>
        <s v="DIRECCION GENERAL DE DESARROLLO Y CERCANIA"/>
        <s v="DIRECCIÓN DE FINANZAS"/>
        <s v="INSTITUTO DE ALTERNATIVAS PARA LOS JÓVENES (INDAJO)"/>
        <s v="INSTITUTO MUNICIPAL DE LA MUJER TLAJOMULQUENSE (IMMT)"/>
        <s v="CENTRO DE ESTIMULACIÓN PARA PERSONAS CON DISCAPACIDAD INTELECTUAL (CENDI)"/>
        <s v="CONSEJO MUNICIPAL DEL DEPORTE (COMUDE)"/>
        <s v="SISTEMA INTEGRAL PARA EL DESARROLLO DE LA FAMILIA (DIF)"/>
        <s v="DIRECCIÓN GENERAL "/>
        <s v="POR DEFINIR"/>
        <s v="DIRECCIÓN DE POLÍTICA SOCIAL"/>
        <s v="SECRETARÍA PARTICULAR"/>
        <s v="DIRECCION DE ENLACE DE PASAPORTES"/>
        <s v="DESARROLLO Y CERCANIA SOCIAL" u="1"/>
        <s v="DIRECCIÓN DE AGENCIAS Y DELEGACIONES" u="1"/>
        <s v="DIRECCIÓN DE CHAMBA PARA TODOS" u="1"/>
        <s v="DIRECCIÓN DE CULTURA" u="1"/>
        <s v="DIRECCIÓN DE RENTA TU CASA" u="1"/>
        <s v="DIRECCIÓN DE ABC" u="1"/>
        <s v="DIRECCIÓN DE RELACIONES GUBERNAMENTALES" u="1"/>
      </sharedItems>
    </cacheField>
    <cacheField name="Proyecto" numFmtId="0">
      <sharedItems containsBlank="1" count="63">
        <s v="RED DE BASES"/>
        <s v="SERVICIOS PERSONALES"/>
        <s v="BIENES ADQUIRIDOS"/>
        <s v="PROGRAMA DE ECONOMÍA SOLIDARIA TLAJOMULCO &quot;CHAMBA PARA TODOS&quot;"/>
        <s v="DESPACHO DE LA TESORERÍA MUNICIPAL"/>
        <s v="EQUIPAMIENTO"/>
        <s v="ADMINISTRACIÓN CENTRAL DE PROTECCIÓN CIVIL Y BOMBEROS"/>
        <s v="INFRAESTRUCTURA TECNOLOGICA ENTREGADA"/>
        <s v="SERVICIO DE MANTENIMIENTO EN LOS ESPACIOS PÚBLICOS"/>
        <m/>
        <s v="RECOLECCION DE RESIDUOS SOLIDOS  URBANOS"/>
        <s v="SERVICIOS MÉDICOS DE CALIDAD"/>
        <s v="APOYO A TRADICIONES"/>
        <s v="ESPACIOS DE PAZ"/>
        <s v="RECURSOS RECAUDADOS DE MANERA EFICIENTE PROGRAMADOS"/>
        <s v="DEFENSORÍA LEGAL"/>
        <s v="ATENCIÓN A EVENTOS DEL GOBIERNO MUNICIPAL  Y AGENDA GUBERNAMENTAL"/>
        <s v="CONTROL DE FELINOS, CANINOS Y VIDA SILVESTRE EN EL MUNICIPIO"/>
        <s v="SACRIFICIO DE BOVINOS Y PORCINOS EN EL RASTRO MUNICIPAL"/>
        <s v="POLITICA DE INTEGRAL DE LA CIUDAD"/>
        <s v="ADMINISTRACIÓN CENTRAL DE LA COORDINACIÓN GENERAL DE DESARROLLO ECONÓMICO"/>
        <s v="SUMINISTRO DE AGUA"/>
        <s v="SERVICIO DE MANTENIMIENTO DE ALUMBRADO PÚBLICO"/>
        <s v="POLITICA CULTURAL DE TLAJOMULCO DE ZUÑIGA"/>
        <s v="APOYO A INSTITUCIONES EDUCATIVAS"/>
        <s v="PAQUETE AGROECOLÓGICO"/>
        <s v="EQUIPOS DE PROTECCIÓN  Y HERRAMIENTA MANUAL"/>
        <s v="DESPLIEGUE OPERATIVO PROTECCIÓN CIVIL Y SERVICIOS MEDICOS"/>
        <s v="DESPLIEGUE OPERATIVO COMISARIA DE LA POLICIA"/>
        <s v="DESPACHO DE LA JEFATURA DE GABINETE"/>
        <s v="OBRAS DE INFRAESTRUCTURA MUNICIPAL"/>
        <s v="CAPACITACIÓN"/>
        <s v="COMUNICACIÓN ESTRATÉGICA DEL GOBIERNO"/>
        <s v="SISTEMAS INFORMATICOS MODERNIZADOS RECIBIDOS"/>
        <s v="SERVICIO DE UNIDADES MOVILES ARRENDADAS"/>
        <s v="RELACIONES GUBERNAMENTALES"/>
        <s v="DESPACHO DE LA SECRETARÍA GENERAL"/>
        <s v="PUESTOS PARA CHAMBEAR"/>
        <s v="PROCESOS ESTADISTICOS DEL MUNICIPIO"/>
        <s v="POLÍTICA DE VIVIENDA"/>
        <s v="MODERNIZACION CATASTRAL"/>
        <s v="MEJORAMIENTO URBANO (MULTI ANUAL)"/>
        <s v="APOYO A LAS AGENCIAS Y DELEGACIONES DEL MUNICIPIO"/>
        <s v="PROYECTO DE PRESUPUESTO"/>
        <s v="PROGRAMAS Y ACCIONES CULTURALES, RECREATIVOS Y DEPORTIVAS"/>
        <s v="ATENCION A MUJERES DEL MUNICIPIO"/>
        <s v="ATENCIÓN PARA PERSONAS CON DISCAPACIDAD INTELECTUAL"/>
        <s v="ACTIVIDADES DEPORTIVAS Y RECREATIVAS EN EL MUNICIPIO"/>
        <s v="SISTEMA INTEGRAL PARA EL DESARROLLO DE LA FAMILIA"/>
        <s v="CAL AGRÍCOLA"/>
        <s v="INDEMINIZACIÓN AL PRODUCTOR GANADERO"/>
        <s v="MOCHILAS Y ÚTILES ESCOLARES"/>
        <s v="TLAJOMULCO CUIDA A QUIEN CUIDA"/>
        <s v="APOYO A LAS ESTANCIAS INFANTILES"/>
        <s v="APOYO ECONÓMICO A PERSONAS FÍSICAS, ASOCIACIONES E INSTITUCIONES SIN FINES DE LUCRO"/>
        <s v="UNIFORMES ESCOLARES"/>
        <s v="PROGRAMA ABC Y REZAGO EDUCATIVO"/>
        <s v="APOYO A INSTITUCIONES"/>
        <s v="FOEDEN"/>
        <s v="PRESUPUESTO PARTICIPATIVO"/>
        <s v="BECAS  A ESTUDIANTES" u="1"/>
        <s v="ARRENDAMIENTO DE PATRULLAS" u="1"/>
        <s v="ARRENDAMIENTO DE VEHICULOS" u="1"/>
      </sharedItems>
    </cacheField>
    <cacheField name="Capitulo codigo" numFmtId="0">
      <sharedItems containsSemiMixedTypes="0" containsString="0" containsNumber="1" containsInteger="1" minValue="1000" maxValue="9000" count="7">
        <n v="5000"/>
        <n v="1000"/>
        <n v="2000"/>
        <n v="3000"/>
        <n v="4000"/>
        <n v="6000"/>
        <n v="9000"/>
      </sharedItems>
    </cacheField>
    <cacheField name="Concentrada" numFmtId="0">
      <sharedItems containsBlank="1"/>
    </cacheField>
    <cacheField name="Irreductible" numFmtId="0">
      <sharedItems containsBlank="1"/>
    </cacheField>
    <cacheField name="Partida" numFmtId="0">
      <sharedItems containsString="0" containsBlank="1" containsNumber="1" containsInteger="1" minValue="0" maxValue="9211" count="157">
        <n v="0"/>
        <n v="1111"/>
        <n v="1131"/>
        <n v="1211"/>
        <n v="1221"/>
        <n v="1231"/>
        <n v="1321"/>
        <n v="1322"/>
        <n v="1331"/>
        <n v="1341"/>
        <n v="1411"/>
        <n v="1421"/>
        <n v="1431"/>
        <n v="1432"/>
        <n v="1441"/>
        <n v="1521"/>
        <n v="1591"/>
        <n v="1711"/>
        <n v="2111"/>
        <n v="2121"/>
        <n v="2131"/>
        <n v="2141"/>
        <n v="2151"/>
        <n v="2161"/>
        <n v="2171"/>
        <n v="2181"/>
        <n v="2211"/>
        <n v="2221"/>
        <n v="2231"/>
        <n v="2351"/>
        <n v="2391"/>
        <n v="2411"/>
        <n v="2421"/>
        <n v="2441"/>
        <n v="2451"/>
        <n v="2461"/>
        <n v="2471"/>
        <n v="2481"/>
        <n v="2491"/>
        <n v="2511"/>
        <n v="2521"/>
        <n v="2531"/>
        <n v="2541"/>
        <n v="2551"/>
        <n v="2561"/>
        <n v="2591"/>
        <n v="2611"/>
        <n v="2711"/>
        <n v="2721"/>
        <n v="2731"/>
        <n v="2821"/>
        <n v="2831"/>
        <n v="2911"/>
        <n v="2921"/>
        <n v="2931"/>
        <n v="2941"/>
        <n v="2961"/>
        <n v="2971"/>
        <n v="2981"/>
        <n v="2991"/>
        <n v="3111"/>
        <n v="3141"/>
        <n v="3151"/>
        <n v="3161"/>
        <n v="3171"/>
        <n v="3181"/>
        <n v="3211"/>
        <n v="3221"/>
        <n v="3231"/>
        <n v="3251"/>
        <n v="3261"/>
        <n v="3271"/>
        <n v="3291"/>
        <n v="3311"/>
        <n v="3321"/>
        <n v="3331"/>
        <n v="3341"/>
        <n v="3351"/>
        <n v="3361"/>
        <n v="3371"/>
        <n v="3381"/>
        <n v="3391"/>
        <n v="3411"/>
        <n v="3421"/>
        <n v="3431"/>
        <n v="3441"/>
        <n v="3451"/>
        <n v="3471"/>
        <n v="3481"/>
        <n v="3511"/>
        <n v="3521"/>
        <n v="3531"/>
        <n v="3541"/>
        <n v="3551"/>
        <n v="3561"/>
        <n v="3571"/>
        <n v="3581"/>
        <n v="3611"/>
        <n v="3631"/>
        <n v="3651"/>
        <n v="3661"/>
        <n v="3711"/>
        <n v="3721"/>
        <n v="3751"/>
        <n v="3791"/>
        <n v="3821"/>
        <n v="3831"/>
        <n v="3841"/>
        <n v="3911"/>
        <n v="3921"/>
        <n v="3922"/>
        <n v="3941"/>
        <n v="3942"/>
        <n v="3951"/>
        <n v="3961"/>
        <n v="3962"/>
        <n v="4211"/>
        <n v="4251"/>
        <n v="4311"/>
        <n v="4411"/>
        <n v="4421"/>
        <n v="4431"/>
        <n v="4451"/>
        <n v="4481"/>
        <n v="5111"/>
        <n v="5121"/>
        <n v="5131"/>
        <n v="5151"/>
        <n v="5191"/>
        <n v="5211"/>
        <n v="5231"/>
        <n v="5311"/>
        <n v="5321"/>
        <n v="5411"/>
        <n v="5611"/>
        <n v="5621"/>
        <n v="5631"/>
        <n v="5641"/>
        <n v="5651"/>
        <n v="5661"/>
        <n v="5662"/>
        <n v="5671"/>
        <n v="5691"/>
        <n v="5781"/>
        <n v="5811"/>
        <n v="5911"/>
        <n v="5971"/>
        <n v="6121"/>
        <n v="6131"/>
        <n v="6151"/>
        <n v="6321"/>
        <n v="9111"/>
        <n v="9211"/>
        <m/>
        <n v="5451" u="1"/>
        <n v="2431" u="1"/>
        <n v="5000" u="1"/>
      </sharedItems>
    </cacheField>
    <cacheField name="Descripción" numFmtId="0">
      <sharedItems containsBlank="1" count="156">
        <m/>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ESTÍMULOS"/>
        <s v="MATERIALES, ÚTILES Y EQUIPOS MENORES DE OFICINA"/>
        <s v="MATERIALES Y ÚTILES DE IMPRESIÓN Y REPRODUCCIÓN"/>
        <s v="MATERIAL ESTADÍSTICO Y GEOGRÁFICO"/>
        <s v="MATERIALES, ÚTILES Y EQUIPOS MENORES DE TECNOLOGÍAS DE LA INFORMACIÓN Y COMUNICACIONES"/>
        <s v="MATERIAL IMPRESO E INFORMACIÓN DIGITAL"/>
        <s v="MATERIAL DE LIMPIEZA"/>
        <s v="MATERIALES Y ÚTILES DE ENSEÑAN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MADERA Y PRODUCTOS DE MADERA"/>
        <s v="VIDRIO Y PRODUCTOS DE VIDRIO"/>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VESTUARIO Y UNIFORMES"/>
        <s v="PRENDAS DE SEGURIDAD Y PROTECCIÓN PERSONAL"/>
        <s v="ARTÍCULOS DEPORTIVOS"/>
        <s v="MATRIALES Y SUMINISTROS PARA SEGURIDAD"/>
        <s v="PRENDAS DE PROTECCIÓN PARA SEGURIDAD PÚBLICA Y NACIONAL"/>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DE TRANSPORTE"/>
        <s v="REFACCIONES Y ACCESORIOS MENORES DE EQUIPO DE DEFE"/>
        <s v="REFACCIONES Y ACCESORIOS MENORES DE MAQUINARIA Y OTROS EQUIPOS"/>
        <s v="HERRAMIENTAS, REFACCIONES Y ACCESORIOS MENORES"/>
        <s v="ENERGÍA ELÉCTRICA"/>
        <s v="TELEFONÍA TRADICIONAL"/>
        <s v="TELEFONÍA CELULAR"/>
        <s v="SERVICIOS DE TELECOMUNICACIONES Y SATÉLITES"/>
        <s v="SERVICIOS DE ACCESO DE INTERNET, REDES Y PROCESAMIENTO DE INFORMACIÓN"/>
        <s v="SERVICIOS POSTALES Y TELEGRÁFICOS"/>
        <s v="ARRENDAMIENTO DE TERRENOS"/>
        <s v="ARRENDAMIENTO DE EDIFICIOS"/>
        <s v="ARRENDAMIENTO DE MOBILIARIO Y EQUIPO DE ADMINISTRACIÓN, EDUCACIONAL Y RECREATIVO"/>
        <s v="ARRENDAMIENTO DE EQUIPO DE TRANSPORTE"/>
        <s v="ARRENDAMIENTO DE MAQUINARIA, OTROS EQUIPOS Y HERRAMIENTAS"/>
        <s v="ARRENDAMIENTO DE ACTIVOS INTANGIBLE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FLETES Y MANIOBRAS"/>
        <s v="COMISIONES POR VENTAS"/>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ORDEN  SOCIAL Y CULTURAL"/>
        <s v="CONGRESOS Y CONVENCIONES"/>
        <s v="EXPOSICIONES"/>
        <s v="SERVICIOS FUNERARIOS Y DE CEMENTERIOS"/>
        <s v="Reintegro de Remanentes de Recursos Federales y Estatales"/>
        <s v="IMPUESTOS Y DERECHOS"/>
        <s v="SENTENCIAS Y RESOLUCIONES POR AUTORIDAD COMPETENTE"/>
        <s v="DIVERSAS DEVOLUCIONES"/>
        <s v="PENAS, MULTAS, ACCESORIOS Y ACTUALIZACIONES"/>
        <s v="OTROS GASTOS POR RESPONSABILIDAD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EQUIPAMIENTO DEL ARCHIVO"/>
        <s v="MUEBLES DE OFICINA Y ESTANTERÍA"/>
        <s v="MUEBLES, EXCEPTO DE OFICINA Y ESTANTERÍA"/>
        <s v="BIENES ARTÍSTICOS CULTURALES Y CIENTÍFICOS"/>
        <s v="EQUIPO DE CÓMPUTO DE TECNOLOGÍAS DE LA INFORMACIÓN"/>
        <s v="OTROS MOBILIARIOS Y EQUIPOS DE ADMINISTRACIÓN"/>
        <s v="EQUIPOS Y APARATOS AUDIOVISUALES"/>
        <s v="CÁMARAS FOTOGRÁFICAS Y DE VIDEO"/>
        <s v="EQUIPO MÉDICO Y DE LABORATORIO"/>
        <s v="INSTRUMENTAL MÉDICO Y DE LABORATORIO"/>
        <s v="VEHICULOS Y EQUIPO DE TRANSPORTE"/>
        <s v="MAQUINARIA Y EQUIPO AGROPECUARIO"/>
        <s v="MAQUINARIA Y EQUIPO INDUSTRIAL"/>
        <s v="MAQUINARIA Y EQUIPO DE CONSTRUCCIÓN"/>
        <s v="SISTEMAS DE AIRE ACONDICIONADO, CALEFACCIÓN Y DE REFRIGERACIÓN INDUSTRIAL Y COMERCIAL"/>
        <s v="EQUIPO DE COMUNICACIÓN Y TELECOMUNICACIÓN"/>
        <s v="EQUIPO DE GENERACIÓN ELÉCTRICA, APARATOS Y ACCESORIOS ELÉCTRICOS"/>
        <s v="PANELES SOLARES"/>
        <s v="HERRAMIENTAS Y MÁQUINAS-HERRAMIENTA"/>
        <s v="OTROS EQUIPOS"/>
        <s v="ÁRBOLES Y PLANTA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 v="EMBARCACIONES" u="1"/>
        <s v="CAL, YESO Y PRODUCTOS DE YESO" u="1"/>
      </sharedItems>
    </cacheField>
    <cacheField name="Codigo Destino" numFmtId="0">
      <sharedItems containsBlank="1" containsMixedTypes="1" containsNumber="1" containsInteger="1" minValue="0" maxValue="42"/>
    </cacheField>
    <cacheField name="Concepto Destino" numFmtId="0">
      <sharedItems containsBlank="1" count="60">
        <s v="SIN DESCRIPCIÓN PARA DESTINOS 00"/>
        <s v="PLANTILLA"/>
        <s v="EVENTUAL"/>
        <m/>
        <s v="CAJITITLAN"/>
        <s v="ESCUELA DE CHARRERIA"/>
        <s v="COBRE IONIZADO"/>
        <s v="PA/442/2021-2024"/>
        <s v="PA/466/2021-2024"/>
        <s v="SERVICIO DE COPIADORAS"/>
        <s v="LIMPIEZA DE MINAS DE BASALTO"/>
        <s v="FORMATOS IPH"/>
        <s v="CAT"/>
        <s v="REACTIVOS"/>
        <s v="CORRECTIVOS"/>
        <s v="TRAILER CONCERT"/>
        <s v="INFORME DE GOBIERNO"/>
        <s v="POSADA GENERAL"/>
        <s v="CABALGATA"/>
        <s v="EXPO AGROPECUARIA"/>
        <s v="CHARRERIA"/>
        <s v="MICTLAN"/>
        <s v="ARBOL NAVIDEÑO"/>
        <s v="ROSCA DE REYES"/>
        <s v="FESTIVAL MAROMETA"/>
        <s v="DIA DEL MAESTRO"/>
        <s v="INTERESES DE FISM"/>
        <s v="PESCADORES"/>
        <s v="CAPACITACION"/>
        <s v="RENTA TU CASA"/>
        <s v="VIVIENDA PROTEGIDA"/>
        <s v="PROGRAMA DE APOYO A LADRILLEROS"/>
        <s v="LAS CORONELAS"/>
        <s v="COMUNIDAD SOGUEROS DE SAN MIGUEL CUYUTLAN"/>
        <s v="APOYO A LAS TRADICIONES"/>
        <s v="RENOVANDO TU ESCUELA EN COMUNIDAD"/>
        <s v="RECONSTRUCCIÓN DEL TEJIDO SOCIAL"/>
        <s v="FIL"/>
        <s v="CLAD"/>
        <s v="ALDEA PASITOS"/>
        <s v="FESTIVAL DEL CINE EN GUADALAJARA"/>
        <s v="TELETON"/>
        <s v="MÉXICO DANZA"/>
        <s v="FESTIVAL PAPIROLAS"/>
        <s v="ARCHIVO MUNICIPAL"/>
        <s v="EXPEDICION DE PASAPORTES"/>
        <s v="EQUIPAMIENTO C4"/>
        <s v="RECONOCIMIENTO CONTRA DERECHOS"/>
        <s v="SISTEMA CONTABLE"/>
        <s v="OBRAS MULTIANUALES"/>
        <s v="PLANTA POTABILIZADORA"/>
        <s v="ROMPEDORA"/>
        <s v="INTERESES"/>
        <s v="MULTIANUAL"/>
        <s v="PLANTAS DE TRATAMIENTO"/>
        <s v="CALLES" u="1"/>
        <s v="Servicio de copiado" u="1"/>
        <s v="APOYO A LAS TRADICIONES (XAYACATES)" u="1"/>
        <s v="DIA DE LOS REYES" u="1"/>
        <s v="contable" u="1"/>
      </sharedItems>
    </cacheField>
    <cacheField name="Autorizado 2023" numFmtId="4">
      <sharedItems containsString="0" containsBlank="1" containsNumber="1" minValue="0" maxValue="683481550.22000003"/>
    </cacheField>
    <cacheField name="Ejercido 2023" numFmtId="4">
      <sharedItems containsString="0" containsBlank="1" containsNumber="1" minValue="0" maxValue="664393684.21000004"/>
    </cacheField>
    <cacheField name="Importe Ajustado 2024" numFmtId="4">
      <sharedItems containsString="0" containsBlank="1" containsNumber="1" minValue="0" maxValue="708116760.38"/>
    </cacheField>
    <cacheField name="Presupuestado" numFmtId="4">
      <sharedItems containsString="0" containsBlank="1" containsNumber="1" minValue="0" maxValue="677552010.19000006"/>
    </cacheField>
    <cacheField name="Pre-Comprometido" numFmtId="4">
      <sharedItems containsString="0" containsBlank="1" containsNumber="1" minValue="0" maxValue="454318519.20999998"/>
    </cacheField>
    <cacheField name="Comprometido" numFmtId="4">
      <sharedItems containsString="0" containsBlank="1" containsNumber="1" minValue="0" maxValue="454318519.20999998"/>
    </cacheField>
    <cacheField name="Compr-devengado" numFmtId="4">
      <sharedItems containsString="0" containsBlank="1" containsNumber="1" minValue="-7.0000000298023224E-2" maxValue="38806666.090000004"/>
    </cacheField>
    <cacheField name="Devengado" numFmtId="4">
      <sharedItems containsString="0" containsBlank="1" containsNumber="1" minValue="0" maxValue="454318519.20999998"/>
    </cacheField>
    <cacheField name="Deveng-ejerc" numFmtId="4">
      <sharedItems containsString="0" containsBlank="1" containsNumber="1" minValue="-154512" maxValue="9343841.4300000016"/>
    </cacheField>
    <cacheField name="Ejercido 2024" numFmtId="4">
      <sharedItems containsString="0" containsBlank="1" containsNumber="1" minValue="0" maxValue="454317569.20999998"/>
    </cacheField>
    <cacheField name="Propuesta 2025" numFmtId="4">
      <sharedItems containsString="0" containsBlank="1" containsNumber="1" minValue="0" maxValue="736441430.79519999"/>
    </cacheField>
    <cacheField name="Nota" numFmtId="0">
      <sharedItems containsBlank="1" containsMixedTypes="1" containsNumber="1" containsInteger="1" minValue="1000000" maxValue="1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617.670581712962" createdVersion="8" refreshedVersion="8" minRefreshableVersion="3" recordCount="614" xr:uid="{0CBD5292-995E-4D77-85C8-08871D9977D3}">
  <cacheSource type="worksheet">
    <worksheetSource ref="A1:AV1048576" sheet="BASE"/>
  </cacheSource>
  <cacheFields count="47">
    <cacheField name="Codigo Origen" numFmtId="0">
      <sharedItems containsBlank="1"/>
    </cacheField>
    <cacheField name="Codigo Subfuncion" numFmtId="0">
      <sharedItems containsBlank="1"/>
    </cacheField>
    <cacheField name="Nombre Subfuncion" numFmtId="0">
      <sharedItems containsBlank="1"/>
    </cacheField>
    <cacheField name="Codigo Clasifi. Prog" numFmtId="0">
      <sharedItems containsBlank="1"/>
    </cacheField>
    <cacheField name="Detalle Clasifi Prog" numFmtId="0">
      <sharedItems containsBlank="1"/>
    </cacheField>
    <cacheField name="Cod. Dependencia" numFmtId="0">
      <sharedItems containsBlank="1"/>
    </cacheField>
    <cacheField name="Codigo Programa" numFmtId="0">
      <sharedItems containsString="0" containsBlank="1" containsNumber="1" containsInteger="1" minValue="1" maxValue="8"/>
    </cacheField>
    <cacheField name="Nombre programa" numFmtId="0">
      <sharedItems containsBlank="1"/>
    </cacheField>
    <cacheField name="Codigo Proyecto" numFmtId="0">
      <sharedItems containsString="0" containsBlank="1" containsNumber="1" containsInteger="1" minValue="1" maxValue="57"/>
    </cacheField>
    <cacheField name="Capitulo nombre" numFmtId="0">
      <sharedItems containsBlank="1"/>
    </cacheField>
    <cacheField name="Cod. Unidad Ejectura" numFmtId="0">
      <sharedItems containsBlank="1"/>
    </cacheField>
    <cacheField name="2025" numFmtId="0">
      <sharedItems containsBlank="1" count="2">
        <s v="si"/>
        <m/>
      </sharedItems>
    </cacheField>
    <cacheField name="Origen (FF)" numFmtId="0">
      <sharedItems containsBlank="1" count="26">
        <s v="RECURSOS FISCALES 2024"/>
        <s v="PARTICIPACIONES FEDERALES 2024"/>
        <s v="PARTICIPACIONES ESTATALES 2024"/>
        <s v="SUBSIDIO POLICÍA METROPOLITANA 2024 (APORTACIÓN ESTATAL)"/>
        <s v="FONDO DE APORTACIÓN AL FORTALECIMIENTO MUNICIPAL 2024 (FORTAMUN)"/>
        <s v="PROGRAMA ESTRATEGIA ALE 2024 (APORTACIÓN ESTATAL)"/>
        <s v="PROGRAMA ESTRATEGIA ALE 2023 (APORTACIÓN ESTATAL)"/>
        <s v="FONDO PARA INVERSIONES METROPOLITANAS 2023 (APORTACIÓN ESTATAL)"/>
        <s v="BARRIOS DE PAZ 2023 (APORTACIÓN ESTATAL)"/>
        <s v="FONDO DE APORTACIÓN A LA INFRAESTRUCTURA SOCIAL MUNICIPAL 2023 (FAISM)"/>
        <s v="CONSTRUCCIÓN DE PLANTA DE SEPARACIÓN, CLASIFICACIÓN Y RECICLAJE DE RESIDUOS SÓLIDOS URBANOS DE TLAJOMULCO DE ZUÑIGA, JALISCO 2023 (APORTACIÓN ESTATAL)"/>
        <s v="FONDO DE APORTACIÓN AL FORTALECIMIENTO MUNICIPAL 2023 (FORTAMUN)"/>
        <s v="Fondo de Aportación para la Infraestructura Social Municipal ejercicio 2012 (aportación federal)"/>
        <s v="ESTRATEGIA DE SEGURIDAD &quot;PUNTOS PURPURA&quot; 2023 (APORTACIÓN ESTATAL)"/>
        <s v="PRODDER 2023"/>
        <s v="FAIS 2012 (APORTACIÓN FEDERAL)"/>
        <s v="SUBSIDIO POLICÍA METROPOLITANA 2023 (APORTACIÓN ESTATAL)"/>
        <s v="FONDO DE FORTALECIMIENTO MUNICIPAL 2011 (FORTAMUN)"/>
        <s v="RECURSOS FISCALES (RESERVAS TERRITORIALES) 2024"/>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PRODDER 2024 (APORTACIÓN FEDERAL)"/>
        <s v="CONSEJO DE COLABORACIÓN DEL MUNICIPIO DE TLAJOMULCO DE ZÚÑIGA"/>
        <s v="REGULARIZACIÓN DE VEHICULOS USADOS DE PROCEDENCIA EXTRANJERA 2023 (APORTACIÓN FEDERAL)"/>
        <m/>
      </sharedItems>
    </cacheField>
    <cacheField name="Dependencia" numFmtId="0">
      <sharedItems containsBlank="1" count="18">
        <s v="SECRETARÍA GENERAL DEL AYUNTAMIENTO"/>
        <s v="OFICIALÍA MAYOR"/>
        <s v="TESORERÍA MUNICIPAL"/>
        <s v="COMISARÍA DE LA POLICÍA PREVENTIVA MUNICIPAL"/>
        <s v="COORDINACIÓN GENERAL DE GOBIERNO INTELIGENTE E INNOVACIÓN GUBERNAMENTAL"/>
        <s v="GABINETE INTEGRAL DE INFRAESTRUCTURA Y SERVICIOS PÚBLICOS"/>
        <s v="COORDINACIÓN GENERAL DE DESARROLLO ECONÓMICO"/>
        <s v="COORDINACIÓN GENERAL DE GESTIÓN INTEGRAL DE LA CIUDAD"/>
        <s v="SINDICATURA MUNICIPAL"/>
        <s v="PRESIDENCIA"/>
        <s v="UNIDAD DE ACOPIO Y SALUD ANIMAL MUNICIPAL (UNASAM)"/>
        <s v="COORDINACIÓN GENERAL DE CONSTRUCCIÓN DE COMUNIDAD"/>
        <m/>
        <s v="INSTITUTO DE ALTERNATIVAS PARA LOS JÓVENES (INDAJO)"/>
        <s v="INSTITUTO MUNICIPAL DE LA MUJER TLAJOMULQUENSE (IMMT)"/>
        <s v="CENTRO DE ESTIMULACIÓN PARA PERSONAS CON DISCAPACIDAD INTELECTUAL (CENDI)"/>
        <s v="CONSEJO MUNICIPAL DEL DEPORTE (COMUDE)"/>
        <s v="SISTEMA INTEGRAL PARA EL DESARROLLO DE LA FAMILIA (DIF)"/>
      </sharedItems>
    </cacheField>
    <cacheField name="Coordinación" numFmtId="0">
      <sharedItems containsBlank="1" count="28">
        <s v="CERCANIA Y CORRESPONSABILIDAD"/>
        <s v="OFICIALIA"/>
        <s v="TESORERIA"/>
        <s v="PREVENCIÓN Y PROTECCIÓN CIUDADANA"/>
        <s v="INNOVACION SOCIAL"/>
        <s v="SERVICIOS PUBLICOS"/>
        <s v="DESARROLLO ECONÓMICO"/>
        <s v="SINDICATURA"/>
        <s v="JEFATURA DE GABINETE"/>
        <s v="TERRITORIO Y OBRAS PUBLICAS"/>
        <s v="COORDINACION COMUNICACIÓN"/>
        <s v="CONTRALORIA"/>
        <s v="SECRETARIA"/>
        <s v="INDAJO"/>
        <s v="MUJER"/>
        <s v="CENDI"/>
        <s v="COMUDE"/>
        <s v="DIF"/>
        <s v="REVISAR"/>
        <s v="PRESIDENCIA"/>
        <s v="TRAMITES DE SERVICIOS "/>
        <m/>
        <s v="GESTION INTEGRAL DE LA CIUDAD" u="1"/>
        <s v="UNASAM" u="1"/>
        <s v="INNOVACION GUBERNAMENTAL" u="1"/>
        <s v="INFRAESTRUCTURA" u="1"/>
        <s v="COMISARIA" u="1"/>
        <s v="CONSTRUCCION DE COMUNIDAD" u="1"/>
      </sharedItems>
    </cacheField>
    <cacheField name="Centro costos" numFmtId="0">
      <sharedItems containsBlank="1"/>
    </cacheField>
    <cacheField name="Coordinación 2025" numFmtId="0">
      <sharedItems containsBlank="1"/>
    </cacheField>
    <cacheField name="Unidad Ejecutora 2025 " numFmtId="0">
      <sharedItems containsBlank="1"/>
    </cacheField>
    <cacheField name="Proyecto" numFmtId="0">
      <sharedItems containsBlank="1" count="61">
        <s v="RED DE BASES"/>
        <s v="SERVICIOS PERSONALES"/>
        <s v="BIENES ADQUIRIDOS"/>
        <s v="PROGRAMA DE ECONOMÍA SOLIDARIA TLAJOMULCO &quot;CHAMBA PARA TODOS&quot;"/>
        <s v="DESPACHO DE LA TESORERÍA MUNICIPAL"/>
        <s v="EQUIPAMIENTO"/>
        <s v="ADMINISTRACIÓN CENTRAL DE PROTECCIÓN CIVIL Y BOMBEROS"/>
        <s v="INFRAESTRUCTURA TECNOLOGICA ENTREGADA"/>
        <s v="SERVICIO DE MANTENIMIENTO EN LOS ESPACIOS PÚBLICOS"/>
        <m/>
        <s v="RECOLECCION DE RESIDUOS SOLIDOS  URBANOS"/>
        <s v="SERVICIOS MÉDICOS DE CALIDAD"/>
        <s v="APOYO A TRADICIONES"/>
        <s v="ESPACIOS DE PAZ"/>
        <s v="RECURSOS RECAUDADOS DE MANERA EFICIENTE PROGRAMADOS"/>
        <s v="DEFENSORÍA LEGAL"/>
        <s v="ATENCIÓN A EVENTOS DEL GOBIERNO MUNICIPAL  Y AGENDA GUBERNAMENTAL"/>
        <s v="CONTROL DE FELINOS, CANINOS Y VIDA SILVESTRE EN EL MUNICIPIO"/>
        <s v="SACRIFICIO DE BOVINOS Y PORCINOS EN EL RASTRO MUNICIPAL"/>
        <s v="POLITICA DE INTEGRAL DE LA CIUDAD"/>
        <s v="ADMINISTRACIÓN CENTRAL DE LA COORDINACIÓN GENERAL DE DESARROLLO ECONÓMICO"/>
        <s v="SUMINISTRO DE AGUA"/>
        <s v="SERVICIO DE MANTENIMIENTO DE ALUMBRADO PÚBLICO"/>
        <s v="POLITICA CULTURAL DE TLAJOMULCO DE ZUÑIGA"/>
        <s v="APOYO A INSTITUCIONES EDUCATIVAS"/>
        <s v="PAQUETE AGROECOLÓGICO"/>
        <s v="EQUIPOS DE PROTECCIÓN  Y HERRAMIENTA MANUAL"/>
        <s v="DESPLIEGUE OPERATIVO PROTECCIÓN CIVIL Y SERVICIOS MEDICOS"/>
        <s v="DESPLIEGUE OPERATIVO COMISARIA DE LA POLICIA"/>
        <s v="DESPACHO DE LA JEFATURA DE GABINETE"/>
        <s v="OBRAS DE INFRAESTRUCTURA MUNICIPAL"/>
        <s v="CAPACITACIÓN"/>
        <s v="COMUNICACIÓN ESTRATÉGICA DEL GOBIERNO"/>
        <s v="SISTEMAS INFORMATICOS MODERNIZADOS RECIBIDOS"/>
        <s v="SERVICIO DE UNIDADES MOVILES ARRENDADAS"/>
        <s v="RELACIONES GUBERNAMENTALES"/>
        <s v="DESPACHO DE LA SECRETARÍA GENERAL"/>
        <s v="PUESTOS PARA CHAMBEAR"/>
        <s v="PROCESOS ESTADISTICOS DEL MUNICIPIO"/>
        <s v="POLÍTICA DE VIVIENDA"/>
        <s v="MODERNIZACION CATASTRAL"/>
        <s v="MEJORAMIENTO URBANO (MULTI ANUAL)"/>
        <s v="APOYO A LAS AGENCIAS Y DELEGACIONES DEL MUNICIPIO"/>
        <s v="PROYECTO DE PRESUPUESTO"/>
        <s v="PROGRAMAS Y ACCIONES CULTURALES, RECREATIVOS Y DEPORTIVAS"/>
        <s v="ATENCION A MUJERES DEL MUNICIPIO"/>
        <s v="ATENCIÓN PARA PERSONAS CON DISCAPACIDAD INTELECTUAL"/>
        <s v="ACTIVIDADES DEPORTIVAS Y RECREATIVAS EN EL MUNICIPIO"/>
        <s v="SISTEMA INTEGRAL PARA EL DESARROLLO DE LA FAMILIA"/>
        <s v="CAL AGRÍCOLA"/>
        <s v="INDEMINIZACIÓN AL PRODUCTOR GANADERO"/>
        <s v="MOCHILAS Y ÚTILES ESCOLARES"/>
        <s v="TLAJOMULCO CUIDA A QUIEN CUIDA"/>
        <s v="APOYO A LAS ESTANCIAS INFANTILES"/>
        <s v="APOYO ECONÓMICO A PERSONAS FÍSICAS, ASOCIACIONES E INSTITUCIONES SIN FINES DE LUCRO"/>
        <s v="UNIFORMES ESCOLARES"/>
        <s v="PROGRAMA ABC Y REZAGO EDUCATIVO"/>
        <s v="APOYO A INSTITUCIONES"/>
        <s v="FOEDEN"/>
        <s v="PRESUPUESTO PARTICIPATIVO"/>
        <s v="BECAS  A ESTUDIANTES" u="1"/>
      </sharedItems>
    </cacheField>
    <cacheField name="Capitulo codigo" numFmtId="0">
      <sharedItems containsString="0" containsBlank="1" containsNumber="1" containsInteger="1" minValue="1000" maxValue="9000" count="8">
        <n v="5000"/>
        <n v="1000"/>
        <n v="2000"/>
        <n v="3000"/>
        <n v="4000"/>
        <n v="6000"/>
        <n v="9000"/>
        <m/>
      </sharedItems>
    </cacheField>
    <cacheField name="Concentrada" numFmtId="0">
      <sharedItems containsBlank="1"/>
    </cacheField>
    <cacheField name="Irreductible" numFmtId="0">
      <sharedItems containsBlank="1"/>
    </cacheField>
    <cacheField name="Partida" numFmtId="0">
      <sharedItems containsString="0" containsBlank="1" containsNumber="1" containsInteger="1" minValue="0" maxValue="9211"/>
    </cacheField>
    <cacheField name="Descripción" numFmtId="0">
      <sharedItems containsBlank="1"/>
    </cacheField>
    <cacheField name="Codigo Destino" numFmtId="0">
      <sharedItems containsBlank="1" containsMixedTypes="1" containsNumber="1" containsInteger="1" minValue="0" maxValue="42"/>
    </cacheField>
    <cacheField name="Concepto Destino" numFmtId="0">
      <sharedItems containsBlank="1"/>
    </cacheField>
    <cacheField name="Autorizado 2023" numFmtId="0">
      <sharedItems containsString="0" containsBlank="1" containsNumber="1" minValue="-9164" maxValue="4033262991.9199991"/>
    </cacheField>
    <cacheField name="Ejercido 2023" numFmtId="0">
      <sharedItems containsString="0" containsBlank="1" containsNumber="1" minValue="-9163.9999995231628" maxValue="3887174750.3699994"/>
    </cacheField>
    <cacheField name="Importe Ajustado 2024" numFmtId="0">
      <sharedItems containsString="0" containsBlank="1" containsNumber="1" minValue="0" maxValue="4867130984.9699984"/>
    </cacheField>
    <cacheField name="Presupuestado" numFmtId="0">
      <sharedItems containsString="0" containsBlank="1" containsNumber="1" minValue="0" maxValue="3202472833"/>
    </cacheField>
    <cacheField name="Pre-Comprometido" numFmtId="0">
      <sharedItems containsString="0" containsBlank="1" containsNumber="1" minValue="0" maxValue="3448505595.5000005"/>
    </cacheField>
    <cacheField name="Comprometido" numFmtId="0">
      <sharedItems containsString="0" containsBlank="1" containsNumber="1" minValue="0" maxValue="3441688979.7900009"/>
    </cacheField>
    <cacheField name="Compr-devengado" numFmtId="0">
      <sharedItems containsString="0" containsBlank="1" containsNumber="1" minValue="-7.0000000298023224E-2" maxValue="200275128.98999998"/>
    </cacheField>
    <cacheField name="Devengado" numFmtId="0">
      <sharedItems containsString="0" containsBlank="1" containsNumber="1" minValue="0" maxValue="3241413850.8000026"/>
    </cacheField>
    <cacheField name="Deveng-ejerc" numFmtId="0">
      <sharedItems containsString="0" containsBlank="1" containsNumber="1" minValue="-154512" maxValue="54589699.649999976"/>
    </cacheField>
    <cacheField name="Ejercido 2024" numFmtId="0">
      <sharedItems containsString="0" containsBlank="1" containsNumber="1" minValue="0" maxValue="3188855390.7000012"/>
    </cacheField>
    <cacheField name="Propuesta 2025" numFmtId="0">
      <sharedItems containsString="0" containsBlank="1" containsNumber="1" minValue="-863000000" maxValue="4761509606.000001"/>
    </cacheField>
    <cacheField name="Nota" numFmtId="0">
      <sharedItems containsBlank="1" containsMixedTypes="1" containsNumber="1" containsInteger="1" minValue="0" maxValue="1000000"/>
    </cacheField>
    <cacheField name="TESORERIA" numFmtId="0">
      <sharedItems containsBlank="1" containsMixedTypes="1" containsNumber="1" containsInteger="1" minValue="0" maxValue="0"/>
    </cacheField>
    <cacheField name="Ejerc-pagado" numFmtId="0">
      <sharedItems containsString="0" containsBlank="1" containsNumber="1" minValue="-2031239.55" maxValue="70723059.019999996"/>
    </cacheField>
    <cacheField name="Pagado" numFmtId="0">
      <sharedItems containsString="0" containsBlank="1" containsNumber="1" minValue="0" maxValue="454317569.20999998"/>
    </cacheField>
    <cacheField name="Nuevo saldo" numFmtId="0">
      <sharedItems containsString="0" containsBlank="1" containsNumber="1" minValue="-154512" maxValue="253798241.17000002"/>
    </cacheField>
    <cacheField name="Ampliación" numFmtId="0">
      <sharedItems containsString="0" containsBlank="1" containsNumber="1" minValue="0" maxValue="150278328.94999999"/>
    </cacheField>
    <cacheField name="Ampliación por transferencia" numFmtId="0">
      <sharedItems containsString="0" containsBlank="1" containsNumber="1" minValue="0" maxValue="91265586.430000007"/>
    </cacheField>
    <cacheField name="Disminución" numFmtId="0">
      <sharedItems containsString="0" containsBlank="1" containsNumber="1" containsInteger="1" minValue="0" maxValue="0"/>
    </cacheField>
    <cacheField name="Disminución por transferencia" numFmtId="0">
      <sharedItems containsString="0" containsBlank="1" containsNumber="1" minValue="0" maxValue="122892487.36"/>
    </cacheField>
    <cacheField name="Ajuste por" numFmtId="0">
      <sharedItems containsString="0" containsBlank="1" containsNumber="1" minValue="-122892473.06" maxValue="189843915.38"/>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PABLO ROSALES RODRIGUEZ - PC-0543" refreshedDate="45639.542370023148" createdVersion="8" refreshedVersion="8" minRefreshableVersion="3" recordCount="378" xr:uid="{AC34C7E7-C095-4018-A9AE-2A36434303C0}">
  <cacheSource type="worksheet">
    <worksheetSource ref="A1:AH379" sheet="ANTEPROYECTO"/>
  </cacheSource>
  <cacheFields count="34">
    <cacheField name="Origen (FF) 2025" numFmtId="0">
      <sharedItems/>
    </cacheField>
    <cacheField name="Origen (FF)" numFmtId="0">
      <sharedItems/>
    </cacheField>
    <cacheField name="Tipo de Gasto" numFmtId="0">
      <sharedItems/>
    </cacheField>
    <cacheField name="Etiquetado Si o No" numFmtId="0">
      <sharedItems count="2">
        <s v="NO"/>
        <s v="SI"/>
      </sharedItems>
    </cacheField>
    <cacheField name="Codigo Finalidad" numFmtId="0">
      <sharedItems containsSemiMixedTypes="0" containsString="0" containsNumber="1" containsInteger="1" minValue="1" maxValue="3"/>
    </cacheField>
    <cacheField name="Nombre Finalidad" numFmtId="0">
      <sharedItems/>
    </cacheField>
    <cacheField name="Codigo Función" numFmtId="0">
      <sharedItems containsSemiMixedTypes="0" containsString="0" containsNumber="1" minValue="1.3" maxValue="3.8"/>
    </cacheField>
    <cacheField name="Nombre Función" numFmtId="0">
      <sharedItems/>
    </cacheField>
    <cacheField name="Codigo Subfuncion" numFmtId="0">
      <sharedItems/>
    </cacheField>
    <cacheField name="Nombre Subfuncion" numFmtId="0">
      <sharedItems/>
    </cacheField>
    <cacheField name="Codigo Clasifi. Prog" numFmtId="0">
      <sharedItems/>
    </cacheField>
    <cacheField name="Detalle Clasifi Prog" numFmtId="0">
      <sharedItems/>
    </cacheField>
    <cacheField name="Codigo Programa" numFmtId="0">
      <sharedItems containsSemiMixedTypes="0" containsString="0" containsNumber="1" containsInteger="1" minValue="0" maxValue="7"/>
    </cacheField>
    <cacheField name="Nombre programa" numFmtId="0">
      <sharedItems/>
    </cacheField>
    <cacheField name="Codigo Dependencia 2025" numFmtId="0">
      <sharedItems/>
    </cacheField>
    <cacheField name="Coordinación 2025" numFmtId="0">
      <sharedItems/>
    </cacheField>
    <cacheField name="Codigo Proyecto 2025" numFmtId="49">
      <sharedItems/>
    </cacheField>
    <cacheField name="Nombre Proyecto 2025" numFmtId="0">
      <sharedItems/>
    </cacheField>
    <cacheField name="Cod. Unidad Ejectura 2025" numFmtId="0">
      <sharedItems/>
    </cacheField>
    <cacheField name="Unidad Ejecutora 2025 " numFmtId="0">
      <sharedItems/>
    </cacheField>
    <cacheField name="Dependencia" numFmtId="0">
      <sharedItems containsBlank="1"/>
    </cacheField>
    <cacheField name="Coordinación" numFmtId="0">
      <sharedItems/>
    </cacheField>
    <cacheField name="Centro costos" numFmtId="0">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acheField>
    <cacheField name="Nivel Conepto" numFmtId="0">
      <sharedItems containsSemiMixedTypes="0" containsString="0" containsNumber="1" containsInteger="1" minValue="1100" maxValue="9200"/>
    </cacheField>
    <cacheField name="Partida" numFmtId="0">
      <sharedItems containsSemiMixedTypes="0" containsString="0" containsNumber="1" containsInteger="1" minValue="1111" maxValue="9211"/>
    </cacheField>
    <cacheField name="Descripción" numFmtId="0">
      <sharedItems/>
    </cacheField>
    <cacheField name="Codigo Destino" numFmtId="49">
      <sharedItems/>
    </cacheField>
    <cacheField name="Concepto Destino" numFmtId="0">
      <sharedItems/>
    </cacheField>
    <cacheField name="Ejercido 2023" numFmtId="0">
      <sharedItems containsString="0" containsBlank="1" containsNumber="1" minValue="0" maxValue="664393684.21000004"/>
    </cacheField>
    <cacheField name="Ejercido 2024" numFmtId="4">
      <sharedItems containsString="0" containsBlank="1" containsNumber="1" minValue="0" maxValue="454317569.20999998"/>
    </cacheField>
    <cacheField name="Propuesta 2025" numFmtId="0">
      <sharedItems containsSemiMixedTypes="0" containsString="0" containsNumber="1" minValue="0" maxValue="669497019"/>
    </cacheField>
    <cacheField name="Nota" numFmtId="0">
      <sharedItems containsBlank="1" containsMixedTypes="1" containsNumber="1" containsInteger="1" minValue="1000000" maxValue="1000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643.684982407409" createdVersion="8" refreshedVersion="8" minRefreshableVersion="3" recordCount="378" xr:uid="{E9B6B041-F10F-4361-95ED-7AE642210B81}">
  <cacheSource type="worksheet">
    <worksheetSource ref="A1:AG379" sheet="ANTEPROYECTO"/>
  </cacheSource>
  <cacheFields count="33">
    <cacheField name="Origen (FF) 2025" numFmtId="0">
      <sharedItems containsBlank="1" count="7">
        <s v="PARTICIPACIONES FEDERALES 2025"/>
        <s v="PARTICIPACIONES ESTATALES 2025"/>
        <s v="RECURSOS FISCALES 2025"/>
        <s v="FONDO DE APORTACIÓN AL FORTALECIMIENTO MUNICIPAL 2025 (FORTAMUN)"/>
        <s v="FONDO DE APORTACIÓN A LA INFRAESTRUCTURA SOCIAL MUNICIPAL 2025 (FAISMUN)"/>
        <m u="1"/>
        <s v="FONDO DE APORTACIÓN A LA INFRAESTRUCTURA SOCIAL MUNICIPAL 2025 (FAISM-DF)" u="1"/>
      </sharedItems>
    </cacheField>
    <cacheField name="Origen (FF)" numFmtId="0">
      <sharedItems/>
    </cacheField>
    <cacheField name="Tipo de Gasto" numFmtId="0">
      <sharedItems containsBlank="1" count="4">
        <s v="GASTO CORRIENTE"/>
        <s v="GASTO DE CAPITAL"/>
        <s v="AMORTIZACIÓN DE LA DEUDA Y DISMINUCIÓN DE PASIVOS"/>
        <m u="1"/>
      </sharedItems>
    </cacheField>
    <cacheField name="Etiquetado Si o No" numFmtId="0">
      <sharedItems containsBlank="1" count="3">
        <s v="NO"/>
        <s v="SI"/>
        <m u="1"/>
      </sharedItems>
    </cacheField>
    <cacheField name="Codigo Finalidad" numFmtId="0">
      <sharedItems containsSemiMixedTypes="0" containsString="0" containsNumber="1" containsInteger="1" minValue="1" maxValue="3"/>
    </cacheField>
    <cacheField name="Nombre Finalidad" numFmtId="0">
      <sharedItems containsBlank="1" count="4">
        <s v="GOBIERNO"/>
        <s v="DESARROLLO ECONOMICO"/>
        <s v="DESARROLLO SOCIAL"/>
        <m u="1"/>
      </sharedItems>
    </cacheField>
    <cacheField name="Codigo Función" numFmtId="0">
      <sharedItems containsSemiMixedTypes="0" containsString="0" containsNumber="1" minValue="1.3" maxValue="3.8"/>
    </cacheField>
    <cacheField name="Nombre Función" numFmtId="0">
      <sharedItems containsBlank="1" count="14">
        <s v="COORDINACION DE LA POLITICA DE GOBIERNO"/>
        <s v="ASUNTOS DE ORDEN PÚBLICO Y DE SEGURIDAD INTERIOR"/>
        <s v="CIENCIA, TECNOLOGIA E INNOVACION"/>
        <s v="PROTECCION AMBIENTAL"/>
        <s v="SALUD"/>
        <s v="OTROS ASUNTOS SOCIALES"/>
        <s v="TURISMO"/>
        <s v="AGROPECUARIA, SILVICULTURA, PESCA Y CAZA"/>
        <s v="VIVIENDA Y SERVICIOS A LA COMUNIDAD"/>
        <s v="RECREACION, CULTURA Y OTRAS MANIFESTACIONES SOCIALES"/>
        <s v="ASUNTOS ECONOMICOS, COMERCIALES Y LABORALES EN GENERAL"/>
        <s v="PROTECCION SOCIAL"/>
        <s v="EDUCACION "/>
        <m u="1"/>
      </sharedItems>
    </cacheField>
    <cacheField name="Codigo Subfuncion" numFmtId="0">
      <sharedItems/>
    </cacheField>
    <cacheField name="Nombre Subfuncion" numFmtId="0">
      <sharedItems containsBlank="1" count="21">
        <s v="FUNCIÓN PÚBLICA"/>
        <s v="POLICÍA"/>
        <s v="PROTECCIÓN CIVIL"/>
        <s v="INNOVACIÓN"/>
        <s v="ORDENACIÓN DE DESECHOS"/>
        <s v="PRESTACIÓN DE SERVICIOS DE SALUD A LA COMUNIDAD"/>
        <s v="OTROS ASUNTOS SOCIALES"/>
        <s v="TURISMO"/>
        <s v="PROTECCIÓN DE LA DIVERSIDAD BIOLÓGICA Y DEL PAISAJE"/>
        <s v="AGROPECUARIA"/>
        <s v="DESARROLLO REGIONAL"/>
        <s v="ALUMBRADO PÚBLICO"/>
        <s v="CULTURA"/>
        <s v="OTROS ASUNTOS DE ORDEN PÚBLICO Y SEGURIDAD"/>
        <s v="ASUNTOS JURÍDICOS"/>
        <s v="ASUNTOS ECONÓMICOS Y COMERCIALES EN GENERAL"/>
        <s v="FAMILIA E HIJOS"/>
        <s v="OTROS GRUPOS VULNERABLES"/>
        <s v="DEPORTE Y RECREACIÓN"/>
        <s v="EDUCACION BASICA"/>
        <m u="1"/>
      </sharedItems>
    </cacheField>
    <cacheField name="Codigo Clasifi. Prog" numFmtId="0">
      <sharedItems containsBlank="1" count="8">
        <s v="E"/>
        <s v="R"/>
        <s v="M"/>
        <s v="F"/>
        <s v="S"/>
        <s v="N"/>
        <s v="K"/>
        <m u="1"/>
      </sharedItems>
    </cacheField>
    <cacheField name="Detalle Clasifi Prog" numFmtId="0">
      <sharedItems containsBlank="1" count="8">
        <s v="PRESTACIÓN DE SERVICIOS PÚBLICOS"/>
        <s v="ESPECÍFICOS "/>
        <s v="APOYO AL PROCESO PRESUPUESTARIO Y PARA MEJORAR LA EFICIENCIA INSTITUCIONAL "/>
        <s v="PROMOCIÓN Y FOMENTO"/>
        <s v="SUJETOS A REGLAS DE OPERACIÓN"/>
        <s v="DESASTRES NATURALES"/>
        <s v="PROYECTOS DE INVERSIÓN "/>
        <m u="1"/>
      </sharedItems>
    </cacheField>
    <cacheField name="Codigo Programa" numFmtId="0">
      <sharedItems containsSemiMixedTypes="0" containsString="0" containsNumber="1" containsInteger="1" minValue="0" maxValue="7"/>
    </cacheField>
    <cacheField name="Nombre programa" numFmtId="0">
      <sharedItems containsBlank="1" count="9">
        <s v="GOBIERNO INTELIGENTE"/>
        <s v="SEGURIDAD CIUDADANA"/>
        <s v="INFRAESTRUCTURA Y SERVICIOS PÚBLICOS"/>
        <s v="CORRESPONSABILIDAD SOCIAL (TRANSVERSAL)"/>
        <s v="DESARROLLO ECONÓMICO Y EMPLEO"/>
        <s v="CIUDAD SUSTENTABLE"/>
        <s v="GESTIÓN INTEGRAL DEL AGUA"/>
        <s v="SOCIEDAD COHESIVA Y RESILENTE"/>
        <m u="1"/>
      </sharedItems>
    </cacheField>
    <cacheField name="Codigo Dependencia 2025" numFmtId="0">
      <sharedItems/>
    </cacheField>
    <cacheField name="Coordinación 2025" numFmtId="0">
      <sharedItems containsBlank="1" count="32">
        <s v="OFICIALÍA MAYOR ADMINISTRATIVA"/>
        <s v="TESORERÍA MUNICIPAL"/>
        <s v="COORDINACIÓN GENERAL DE PREVENCIÓN Y PROTECCIÓN CIUDADANA"/>
        <s v="COORDINACIÓN GENERAL DE INTELIGENCIA E INNOVACIÓN SOCIAL"/>
        <s v="COORDINACIÓN GENERAL DE SERVICIOS PÚBLICOS MUNICIPALES"/>
        <s v="COORDINACIÓN GENERAL DE CERCANÍA Y CORRESPONSABILIDAD SOCIAL"/>
        <s v="COORDINACIÓN GENERAL DE POTENCIA ECONÓMICA"/>
        <s v="JEFATURA DE GABINETE"/>
        <s v="COORDINACIÓN GENERAL DE GESTIÓN DEL TERRITORIO Y OBRAS PÚBLICAS"/>
        <s v="SINDICATURA MUNICIPAL"/>
        <s v="ORGANO INTERNO DE CONTROL"/>
        <s v="SECRETARÍA GENERAL DEL AYUNTAMIENTO"/>
        <s v="PRESIDENCIA"/>
        <s v="COORDINACIÓN GENERAL DE TRAMITES Y SERVICIOS "/>
        <s v="COORDINACIÓN DE PREVENCIÓN Y PROTECCIÓN CIUDADANA" u="1"/>
        <s v="COORDINACIÓN DE INTELIGENCIA E INNOVACIÓN SOCIAL" u="1"/>
        <s v="COORDINACIÓN DE CERCANÍA Y CORRESPONSABILIDAD SOCIAL" u="1"/>
        <s v="COORDINACIÓN DE GESTIÓN DEL TERRITORIO Y OBRAS PÚBLICAS" u="1"/>
        <s v="COORDINACIÓN GENERAL DE TRAMITES DE SERVICIOS " u="1"/>
        <s v="SINDICATURA" u="1"/>
        <s v="OFICIALÍA MAYOR" u="1"/>
        <s v="TESORERÍA" u="1"/>
        <s v="COORDINACION GENERAL DE COMUNICACIÓN ESTRATEGICA" u="1"/>
        <s v="UNIDAD DE ACOPIO Y SALUD ANIMAL TLAJOMULCO (UNASAM)" u="1"/>
        <s v="COORDINACIÓN DE FORTALECIMIENTO A LOS SERVICIOS PÚBLICOS MUNICIPALES" u="1"/>
        <s v="COORDINACIÓN DE ATENCION DE TRAMITES DE SERVICIOS " u="1"/>
        <m u="1"/>
        <s v="INSTITUTO DE ALTERNATIVAS PARA LOS JÓVENES (INDAJO)" u="1"/>
        <s v="INSTITUTO MUNICIPAL DE LA MUJER TLAJOMULQUENSE (IMMT)" u="1"/>
        <s v="CENTRO DE ESTIMULACIÓN PARA PERSONAS CON DISCAPACIDAD INTELECTUAL (CENDI)" u="1"/>
        <s v="CONSEJO MUNICIPAL DEL DEPORTE (COMUDE)" u="1"/>
        <s v="SISTEMA INTEGRAL PARA EL DESARROLLO DE LA FAMILIA (DIF)" u="1"/>
      </sharedItems>
    </cacheField>
    <cacheField name="Codigo Proyecto 2025" numFmtId="49">
      <sharedItems/>
    </cacheField>
    <cacheField name="Nombre Proyecto 2025" numFmtId="0">
      <sharedItems containsBlank="1" count="65">
        <s v="SERVICIOS PERSONALES"/>
        <s v="DESPLIEGUE OPERATIVO COMISARIA DE LA POLICIA"/>
        <s v="DESPACHO DE LA TESORERÍA MUNICIPAL"/>
        <s v="BIENES ADQUIRIDOS"/>
        <s v="ADMINISTRACIÓN CENTRAL DE PROTECCIÓN CIVIL Y BOMBEROS"/>
        <s v="INFRAESTRUCTURA TECNOLOGICA ENTREGADA"/>
        <s v="SERVICIO DE MANTENIMIENTO EN LOS ESPACIOS PÚBLICOS"/>
        <s v="SACRIFICIO DE BOVINOS Y PORCINOS EN EL RASTRO MUNICIPAL"/>
        <s v="RECOLECCION DE RESIDUOS SOLIDOS URBANOS"/>
        <s v="SERVICIOS MÉDICOS DE CALIDAD"/>
        <s v="RED DE BASES DEL MUNICIPIO"/>
        <s v="EQUIPAMIENTO"/>
        <s v="RECURSOS RECAUDADOS DE MANERA EFICIENTE PROGRAMADOS"/>
        <s v="PROMOCIÓN CULTURAL Y APOYO A LAS TRADICIONES"/>
        <s v="ATENCIÓN A EVENTOS DEL GOBIERNO MUNICIPAL  Y AGENDA GUBERNAMENTAL"/>
        <s v="CONTROL DE FELINOS, CANINOS Y VIDA SILVESTRE EN EL MUNICIPIO"/>
        <s v="DESARROLLO RURAL Y AGRICOLA EN EL MUNICIPIO"/>
        <s v="SUMINISTRO DE AGUA"/>
        <s v="SERVICIO DE MANTENIMIENTO DE ALUMBRADO PÚBLICO"/>
        <s v="EQUIPOS DE PROTECCIÓN  Y HERRAMIENTA MANUAL"/>
        <s v="POLITICA CULTURAL DE TLAJOMULCO DE ZUÑIGA"/>
        <s v="POLITICA AMBIENTAL DEL MUNICIPIO"/>
        <s v="DESPLIEGUE OPERATIVO PROTECCIÓN CIVIL Y SERVICIOS MEDICOS"/>
        <s v="SEGUIMIENTO A LA POLÍTICA PÚBLICA DE GOBIERNO E IMAGEN INSTITUCIONAL"/>
        <s v="DESPACHO DE LA COORDINACIÓN GENERAL DE PREVENCIÓN Y PROTECCIÓN CIUDADANA"/>
        <s v="SISTEMAS INFORMATICOS MODERNIZADOS RECIBIDOS"/>
        <s v="COMUNICACIÓN ESTRATÉGICA DEL GOBIERNO"/>
        <s v="SERVICIO DE UNIDADES MOVILES ARRENDADAS"/>
        <s v="DEFENSORÍA LEGAL"/>
        <s v="CONTROL, VIGILANCIA Y SUPERVISIÓN DE LAS ACTIVIDADES,PROGRAMAS Y POLITICAS MUNICIPALES"/>
        <s v="CAPACITACIÓN"/>
        <s v="PROGRAMA BECAS A SECUNDARIA"/>
        <s v="DESPACHO DE LA SECRETARÍA GENERAL"/>
        <s v="MODERNIZACION CATASTRAL"/>
        <s v="PROCESOS ESTADISTICOS DEL MUNICIPIO"/>
        <s v="MEJORAMIENTO URBANO"/>
        <s v="ADMINISTRACIÓN CENTRAL DE LA COORDINACIÓN GENERAL DE POTENCIA ECONÓMICA"/>
        <s v="APOYO A LAS AGENCIAS Y DELEGACIONES DEL MUNICIPIO"/>
        <s v="PROGRAMAS Y ACCIONES CULTURALES, RECREATIVOS Y DEPORTIVAS"/>
        <s v="SISTEMA INTEGRAL PARA EL DESARROLLO DE LA FAMILIA"/>
        <s v="ATENCION A MUJERES DEL MUNICIPIO"/>
        <s v="ATENCIÓN PARA PERSONAS CON DISCAPACIDAD INTELECTUAL"/>
        <s v="ACTIVIDADES DEPORTIVAS Y RECREATIVAS EN EL MUNICIPIO"/>
        <s v="PROGRAMA ESCOLAR"/>
        <s v="CHAMBA PARA TODOS"/>
        <s v="PROYECTO DE PRESUPUESTO"/>
        <s v="PROMOCIÓN ECONOMICA Y DE EMPLEO EN EL MUNICIPIO"/>
        <s v="APOYO A INSTITUCIONES EDUCATIVAS"/>
        <s v="RENTA TU CASA"/>
        <s v="APOYO ECONÓMICO A PERSONAS FÍSICAS, ASOCIACIONES E INSTITUCIONES SIN FINES DE LUCRO"/>
        <s v="ESTANCIAS INFANTILES"/>
        <s v="FOEDEN"/>
        <s v="PROGRAMA ABC Y REZAGO EDUCATIVO"/>
        <s v="ATENCIÓN DE TRAMITES Y SERVICIOS DEL GOBIERNO MUNICIPAL"/>
        <s v="OBRAS DE INFRAESTRUCTURA MUNICIPAL"/>
        <s v="OBRAS MULTIANUALES"/>
        <s v="PRESUPUESTO PARTICIPATIVO"/>
        <s v="ADMINISTRACIÓN CENTRAL DE LA COORDINACIÓN GENERAL DE DESARROLLO ECONÓMICO" u="1"/>
        <s v="CONTROL, VIGILANCIA Y SUPERVISIÓN DE LAS ACTIVIDADES,PROGRMAS Y POLITICAS MUNICIPALES" u="1"/>
        <m u="1"/>
        <s v="PUESTOS PARA CHAMBEAR" u="1"/>
        <s v="BECAS  A ESTUDIANTES" u="1"/>
        <s v="PROGRAMA DE MOCHILAS, ÚTILES Y UNIFORMES ESCOLARES" u="1"/>
        <s v="PROGRAM DE MOCHILAS, ÚTILES Y UNIFORMES ESCOLARES" u="1"/>
        <s v="MOCHILAS Y ÚTILES ESCOLARES" u="1"/>
      </sharedItems>
    </cacheField>
    <cacheField name="Cod. Unidad Ejectura 2025" numFmtId="0">
      <sharedItems/>
    </cacheField>
    <cacheField name="Unidad Ejecutora 2025 " numFmtId="0">
      <sharedItems/>
    </cacheField>
    <cacheField name="Dependencia" numFmtId="0">
      <sharedItems containsBlank="1"/>
    </cacheField>
    <cacheField name="Coordinación" numFmtId="0">
      <sharedItems/>
    </cacheField>
    <cacheField name="Centro costos" numFmtId="0">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ntainsBlank="1" count="8">
        <s v="SERVICIOS PERSONALES"/>
        <s v="MATERIALES Y SUMINISTROS"/>
        <s v="SERVICIOS GENERALES"/>
        <s v="TRANSFERENCIAS, ASIGNACIONES, SUBSIDIOS Y OTRAS AYUDAS"/>
        <s v="BIENES MUEBLES, INMUEBLES E INTANGIBLES"/>
        <s v="INVERSION PUBLICA"/>
        <s v="DEUDA PUBLICA"/>
        <m u="1"/>
      </sharedItems>
    </cacheField>
    <cacheField name="Nivel Conepto" numFmtId="0">
      <sharedItems containsSemiMixedTypes="0" containsString="0" containsNumber="1" containsInteger="1" minValue="1100" maxValue="9200" count="37">
        <n v="1100"/>
        <n v="1200"/>
        <n v="1300"/>
        <n v="1400"/>
        <n v="1500"/>
        <n v="2100"/>
        <n v="2200"/>
        <n v="2300"/>
        <n v="2400"/>
        <n v="2500"/>
        <n v="2600"/>
        <n v="2700"/>
        <n v="2800"/>
        <n v="2900"/>
        <n v="3100"/>
        <n v="3200"/>
        <n v="3300"/>
        <n v="3400"/>
        <n v="3500"/>
        <n v="3600"/>
        <n v="3700"/>
        <n v="3800"/>
        <n v="3900"/>
        <n v="4200"/>
        <n v="4400"/>
        <n v="4300"/>
        <n v="5100"/>
        <n v="5200"/>
        <n v="5300"/>
        <n v="5600"/>
        <n v="5700"/>
        <n v="5800"/>
        <n v="5900"/>
        <n v="6100"/>
        <n v="6300"/>
        <n v="9100"/>
        <n v="9200"/>
      </sharedItems>
    </cacheField>
    <cacheField name="Partida" numFmtId="0">
      <sharedItems containsSemiMixedTypes="0" containsString="0" containsNumber="1" containsInteger="1" minValue="1111" maxValue="9211" count="140">
        <n v="1111"/>
        <n v="1131"/>
        <n v="1211"/>
        <n v="1221"/>
        <n v="1231"/>
        <n v="1321"/>
        <n v="1322"/>
        <n v="1331"/>
        <n v="1341"/>
        <n v="1411"/>
        <n v="1421"/>
        <n v="1431"/>
        <n v="1432"/>
        <n v="1441"/>
        <n v="1521"/>
        <n v="1591"/>
        <n v="2111"/>
        <n v="2131"/>
        <n v="2141"/>
        <n v="2161"/>
        <n v="2171"/>
        <n v="2181"/>
        <n v="2211"/>
        <n v="2221"/>
        <n v="2231"/>
        <n v="2351"/>
        <n v="2391"/>
        <n v="2411"/>
        <n v="2421"/>
        <n v="2441"/>
        <n v="2451"/>
        <n v="2461"/>
        <n v="2471"/>
        <n v="2481"/>
        <n v="2491"/>
        <n v="2511"/>
        <n v="2521"/>
        <n v="2531"/>
        <n v="2541"/>
        <n v="2551"/>
        <n v="2561"/>
        <n v="2591"/>
        <n v="2611"/>
        <n v="2711"/>
        <n v="2721"/>
        <n v="2731"/>
        <n v="2821"/>
        <n v="2831"/>
        <n v="2911"/>
        <n v="2921"/>
        <n v="2931"/>
        <n v="2941"/>
        <n v="2961"/>
        <n v="2981"/>
        <n v="2991"/>
        <n v="3111"/>
        <n v="3141"/>
        <n v="3161"/>
        <n v="3171"/>
        <n v="3181"/>
        <n v="3221"/>
        <n v="3231"/>
        <n v="3251"/>
        <n v="3261"/>
        <n v="3271"/>
        <n v="3291"/>
        <n v="3311"/>
        <n v="3321"/>
        <n v="3331"/>
        <n v="3341"/>
        <n v="3351"/>
        <n v="3361"/>
        <n v="3371"/>
        <n v="3381"/>
        <n v="3391"/>
        <n v="3411"/>
        <n v="3421"/>
        <n v="3441"/>
        <n v="3451"/>
        <n v="3481"/>
        <n v="3511"/>
        <n v="3521"/>
        <n v="3531"/>
        <n v="3541"/>
        <n v="3551"/>
        <n v="3561"/>
        <n v="3571"/>
        <n v="3581"/>
        <n v="3611"/>
        <n v="3631"/>
        <n v="3651"/>
        <n v="3661"/>
        <n v="3711"/>
        <n v="3721"/>
        <n v="3751"/>
        <n v="3791"/>
        <n v="3821"/>
        <n v="3841"/>
        <n v="3911"/>
        <n v="3922"/>
        <n v="3941"/>
        <n v="3942"/>
        <n v="3961"/>
        <n v="3962"/>
        <n v="4211"/>
        <n v="4411"/>
        <n v="4251"/>
        <n v="4351"/>
        <n v="4431"/>
        <n v="4311"/>
        <n v="4451"/>
        <n v="4481"/>
        <n v="4391"/>
        <n v="4421"/>
        <n v="5111"/>
        <n v="5121"/>
        <n v="5151"/>
        <n v="5191"/>
        <n v="5211"/>
        <n v="5231"/>
        <n v="5311"/>
        <n v="5321"/>
        <n v="5611"/>
        <n v="5621"/>
        <n v="5641"/>
        <n v="5651"/>
        <n v="5661"/>
        <n v="5671"/>
        <n v="5691"/>
        <n v="5781"/>
        <n v="5811"/>
        <n v="5911"/>
        <n v="5971"/>
        <n v="6121"/>
        <n v="6131"/>
        <n v="6151"/>
        <n v="6321"/>
        <n v="9111"/>
        <n v="9211"/>
        <n v="4321" u="1"/>
      </sharedItems>
    </cacheField>
    <cacheField name="Descripción" numFmtId="0">
      <sharedItems containsBlank="1" count="141">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MATERIALES, ÚTILES Y EQUIPOS MENORES DE OFICINA"/>
        <s v="MATERIAL ESTADÍSTICO Y GEOGRÁFICO"/>
        <s v="MATERIALES, ÚTILES Y EQUIPOS MENORES DE TECNOLOGÍAS DE LA INFORMACIÓN Y COMUNICACIONES"/>
        <s v="MATERIAL DE LIMPIEZA"/>
        <s v="MATERIALES Y ÚTILES DE ENSEÑAN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MADERA Y PRODUCTOS DE MADERA"/>
        <s v="VIDRIO Y PRODUCTOS DE VIDRIO"/>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VESTUARIO Y UNIFORMES"/>
        <s v="PRENDAS DE SEGURIDAD Y PROTECCIÓN PERSONAL"/>
        <s v="ARTÍCULOS DEPORTIVOS"/>
        <s v="MATRIALES Y SUMINISTROS PARA SEGURIDAD"/>
        <s v="PRENDAS DE PROTECCIÓN PARA SEGURIDAD PÚBLICA Y NACIONAL"/>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DE TRANSPORTE"/>
        <s v="REFACCIONES Y ACCESORIOS MENORES DE MAQUINARIA Y OTROS EQUIPOS"/>
        <s v="HERRAMIENTAS, REFACCIONES Y ACCESORIOS MENORES"/>
        <s v="ENERGÍA ELÉCTRICA"/>
        <s v="TELEFONÍA TRADICIONAL"/>
        <s v="SERVICIOS DE TELECOMUNICACIONES Y SATÉLITES"/>
        <s v="SERVICIOS DE ACCESO DE INTERNET, REDES Y PROCESAMIENTO DE INFORMACIÓN"/>
        <s v="SERVICIOS POSTALES Y TELEGRÁFICOS"/>
        <s v="ARRENDAMIENTO DE EDIFICIOS"/>
        <s v="ARRENDAMIENTO DE MOBILIARIO Y EQUIPO DE ADMINISTRACIÓN, EDUCACIONAL Y RECREATIVO"/>
        <s v="ARRENDAMIENTO DE EQUIPO DE TRANSPORTE"/>
        <s v="ARRENDAMIENTO DE MAQUINARIA, OTROS EQUIPOS Y HERRAMIENTAS"/>
        <s v="ARRENDAMIENTO DE ACTIVOS INTANGIBLE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GUROS DE RESPONSABILIDAD PATRIMONIAL Y FIANZAS"/>
        <s v="SEGURO DE BIENES PATRIMONIALES"/>
        <s v="COMISIONES POR VENTAS"/>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ORDEN  SOCIAL Y CULTURAL"/>
        <s v="EXPOSICIONES"/>
        <s v="SERVICIOS FUNERARIOS Y DE CEMENTERIOS"/>
        <s v="IMPUESTOS Y DERECHOS"/>
        <s v="SENTENCIAS Y RESOLUCIONES POR AUTORIDAD COMPETENTE"/>
        <s v="DIVERSAS DEVOLUCIONES"/>
        <s v="OTROS GASTOS POR RESPONSABILIDADES"/>
        <s v="DIVERSOS GASTOS POR INCIDENTE VIAL"/>
        <s v="TRANSFERENCIAS OTORGADAS A ENTIDADES PARAESTATALES NO EMPRESARIALES Y NO FINANCIERAS"/>
        <s v="AYUDAS SOCIALES A PERSONAS"/>
        <s v="TRANSFERENCIAS A FIDEICOMISOS DE ENTIDADES FEDERATIVAS Y MUNICIPIOS"/>
        <s v="SUBSIDIOS PARA CUBRIR DIFERENCIALES DE TASAS DE INTERES"/>
        <s v="AYUDAS SOCIALES A INSTITUCIONES DE ENSEÑANZA"/>
        <s v="SUBSIDIOS A LA PRODUCCIÓN"/>
        <s v="AYUDAS SOCIALES A INSTITUCIONES SIN FINES DE LUCRO"/>
        <s v="AYUDAS POR DESASTRES NATURALES Y OTROS SINIESTROS"/>
        <s v="OTROS SUBSIDIOS"/>
        <s v="BECAS Y OTRAS AYUDAS PARA PROGRAMAS DE CAPACITACIÓN"/>
        <s v="MUEBLES DE OFICINA Y ESTANTERÍA"/>
        <s v="MUEBLES, EXCEPTO DE OFICINA Y ESTANTERÍA"/>
        <s v="EQUIPO DE CÓMPUTO DE TECNOLOGÍAS DE LA INFORMACIÓN"/>
        <s v="OTROS MOBILIARIOS Y EQUIPOS DE ADMINISTRACIÓN"/>
        <s v="EQUIPOS Y APARATOS AUDIOVISUALES"/>
        <s v="CÁMARAS FOTOGRÁFICAS Y DE VIDEO"/>
        <s v="EQUIPO MÉDICO Y DE LABORATORIO"/>
        <s v="INSTRUMENTAL MÉDICO Y DE LABORATORIO"/>
        <s v="MAQUINARIA Y EQUIPO AGROPECUARIO"/>
        <s v="MAQUINARIA Y EQUIPO INDUSTRIAL"/>
        <s v="SISTEMAS DE AIRE ACONDICIONADO, CALEFACCIÓN Y DE REFRIGERACIÓN INDUSTRIAL Y COMERCIAL"/>
        <s v="EQUIPO DE COMUNICACIÓN Y TELECOMUNICACIÓN"/>
        <s v="EQUIPO DE GENERACIÓN ELÉCTRICA, APARATOS Y ACCESORIOS ELÉCTRICOS"/>
        <s v="HERRAMIENTAS Y MÁQUINAS-HERRAMIENTA"/>
        <s v="OTROS EQUIPOS"/>
        <s v="ÁRBOLES Y PLANTAS"/>
        <s v="TERRENOS"/>
        <s v="SOFTWARE"/>
        <s v="LICENCIAS INFORMÁTICAS E INTELECTUALES"/>
        <s v="EDIFICACIÓN NO  HABITACIONAL"/>
        <s v="CONSTRUCCIÓN DE OBRAS PARA EL ABASTECIMIENTO DE AGUA, PETRÓLEO, GAS, ELECTRICIDAD Y TELECOMUNICACIONES"/>
        <s v="CONSTRUCCIÓN DE VÍAS DE COMUNICACIÓN"/>
        <s v="EJECUCIÓN DE PROYECTOS PRODUCTIVOS NO INCLUIDOS EN CONCEPTOS ANTERIORES DE ESTE CAPÍTULO"/>
        <s v="AMORTIZACIÓN DE LA DEUDA INTERNA CON INSTITUCIONES DE CRÉDITO"/>
        <s v="INTERESES DE LA DEUDA INTERNA CON INSTITUCIONES  DE CRÉDITO"/>
        <s v="SUBSIDIOS A LA DISTRIBUCIÓN" u="1"/>
        <m u="1"/>
      </sharedItems>
    </cacheField>
    <cacheField name="Codigo Destino" numFmtId="49">
      <sharedItems/>
    </cacheField>
    <cacheField name="Concepto Destino" numFmtId="0">
      <sharedItems/>
    </cacheField>
    <cacheField name="Ejercido 2023" numFmtId="0">
      <sharedItems containsString="0" containsBlank="1" containsNumber="1" minValue="0" maxValue="664393684.21000004"/>
    </cacheField>
    <cacheField name="Ejercido 2024" numFmtId="4">
      <sharedItems containsString="0" containsBlank="1" containsNumber="1" minValue="0" maxValue="454317569.20999998"/>
    </cacheField>
    <cacheField name="Propuesta 2025" numFmtId="43">
      <sharedItems containsSemiMixedTypes="0" containsString="0" containsNumber="1" minValue="0" maxValue="66949701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2">
  <r>
    <x v="0"/>
    <x v="0"/>
    <s v="SERVICIOS PERSONALES"/>
    <n v="1000"/>
    <s v="NO"/>
    <s v="NO"/>
    <n v="1111"/>
    <s v="DIETAS"/>
    <n v="0"/>
    <s v="SIN DESCRIPCIÓN PARA DESTINOS 00"/>
    <n v="12732416.939999999"/>
    <n v="12218750.189999999"/>
    <n v="1986144.84"/>
    <n v="12975991.18"/>
    <n v="1986144.84"/>
    <n v="1986144.84"/>
    <n v="0"/>
    <n v="1986144.84"/>
    <n v="0"/>
    <n v="1986144.84"/>
    <n v="2065590.6336000001"/>
  </r>
  <r>
    <x v="0"/>
    <x v="0"/>
    <s v="SERVICIOS PERSONALES"/>
    <n v="1000"/>
    <s v="NO"/>
    <s v="NO"/>
    <n v="1111"/>
    <s v="DIETAS"/>
    <n v="0"/>
    <s v="SIN DESCRIPCIÓN PARA DESTINOS 00"/>
    <n v="0"/>
    <n v="0"/>
    <n v="6997225.9000000004"/>
    <n v="0"/>
    <n v="3052210.04"/>
    <n v="3052210.04"/>
    <n v="0"/>
    <n v="3052210.04"/>
    <n v="0"/>
    <n v="3052210.04"/>
    <n v="7277114.9360000007"/>
  </r>
  <r>
    <x v="0"/>
    <x v="0"/>
    <s v="SERVICIOS PERSONALES"/>
    <n v="1000"/>
    <s v="NO"/>
    <s v="NO"/>
    <n v="1111"/>
    <s v="DIETAS"/>
    <n v="0"/>
    <s v="SIN DESCRIPCIÓN PARA DESTINOS 00"/>
    <n v="0"/>
    <n v="0"/>
    <n v="3992620.44"/>
    <n v="0"/>
    <n v="3992620.44"/>
    <n v="3992620.44"/>
    <n v="0"/>
    <n v="3992620.44"/>
    <n v="0"/>
    <n v="3992620.44"/>
    <n v="4152325.2576000001"/>
  </r>
  <r>
    <x v="0"/>
    <x v="0"/>
    <s v="SERVICIOS PERSONALES"/>
    <n v="1000"/>
    <s v="NO"/>
    <s v="NO"/>
    <n v="1131"/>
    <s v="SUELDO BASE AL PERSONAL PERMANENTE"/>
    <n v="13"/>
    <s v="PLANTILLA"/>
    <n v="0"/>
    <n v="0"/>
    <n v="55136596.079999998"/>
    <n v="66640393.869999997"/>
    <n v="55136596.079999998"/>
    <n v="55136596.079999998"/>
    <n v="0"/>
    <n v="55136596.079999998"/>
    <n v="0"/>
    <n v="55136596.079999998"/>
    <n v="57342059.923200004"/>
  </r>
  <r>
    <x v="0"/>
    <x v="0"/>
    <s v="SERVICIOS PERSONALES"/>
    <n v="1000"/>
    <s v="NO"/>
    <s v="NO"/>
    <n v="1131"/>
    <s v="SUELDO BASE AL PERSONAL PERMANENTE"/>
    <n v="13"/>
    <s v="PLANTILLA"/>
    <n v="683481550.22000003"/>
    <n v="664393684.21000004"/>
    <n v="708116760.38"/>
    <n v="677552010.19000006"/>
    <n v="454318519.20999998"/>
    <n v="454318519.20999998"/>
    <n v="0"/>
    <n v="454318519.20999998"/>
    <n v="950"/>
    <n v="454317569.20999998"/>
    <n v="736441430.79519999"/>
  </r>
  <r>
    <x v="0"/>
    <x v="0"/>
    <s v="SERVICIOS PERSONALES"/>
    <n v="1000"/>
    <s v="NO"/>
    <s v="NO"/>
    <n v="1211"/>
    <s v="HONORARIOS ASIMILABLES A SALARIOS"/>
    <n v="0"/>
    <s v="SIN DESCRIPCIÓN PARA DESTINOS 00"/>
    <n v="1160699.94"/>
    <n v="1160699.94"/>
    <n v="1270435.26"/>
    <n v="0"/>
    <n v="1270435.26"/>
    <n v="1270435.26"/>
    <n v="0"/>
    <n v="1270435.26"/>
    <n v="0"/>
    <n v="1270435.26"/>
    <n v="1321252.6703999999"/>
  </r>
  <r>
    <x v="0"/>
    <x v="0"/>
    <s v="SERVICIOS PERSONALES"/>
    <n v="1000"/>
    <s v="NO"/>
    <s v="NO"/>
    <n v="1221"/>
    <s v="SUELDOS BASE AL PERSONAL EVENTUAL"/>
    <n v="14"/>
    <s v="EVENTUAL"/>
    <n v="0"/>
    <n v="0"/>
    <n v="10136308.68"/>
    <n v="52109314.159999996"/>
    <n v="10136308.68"/>
    <n v="10136308.68"/>
    <n v="0"/>
    <n v="10136308.68"/>
    <n v="0"/>
    <n v="10136308.68"/>
    <n v="10541761.0272"/>
  </r>
  <r>
    <x v="0"/>
    <x v="0"/>
    <s v="SERVICIOS PERSONALES"/>
    <n v="1000"/>
    <s v="NO"/>
    <s v="NO"/>
    <n v="1221"/>
    <s v="SUELDOS BASE AL PERSONAL EVENTUAL"/>
    <n v="14"/>
    <s v="EVENTUAL"/>
    <n v="0"/>
    <n v="0"/>
    <n v="22797697.030000001"/>
    <n v="0"/>
    <n v="0"/>
    <n v="0"/>
    <n v="0"/>
    <n v="0"/>
    <n v="0"/>
    <n v="0"/>
    <n v="23709604.911200002"/>
  </r>
  <r>
    <x v="0"/>
    <x v="0"/>
    <s v="BIENES ADQUIRIDOS"/>
    <n v="1000"/>
    <s v="NO"/>
    <s v="NO"/>
    <n v="1221"/>
    <s v="SUELDOS BASE AL PERSONAL EVENTUAL"/>
    <n v="14"/>
    <s v="EVENTUAL"/>
    <n v="0"/>
    <n v="0"/>
    <n v="0"/>
    <n v="0"/>
    <n v="0"/>
    <n v="0"/>
    <n v="0"/>
    <n v="0"/>
    <n v="0"/>
    <n v="0"/>
    <n v="0"/>
  </r>
  <r>
    <x v="0"/>
    <x v="0"/>
    <s v="SERVICIOS PERSONALES"/>
    <n v="1000"/>
    <s v="NO"/>
    <s v="NO"/>
    <n v="1221"/>
    <s v="SUELDOS BASE AL PERSONAL EVENTUAL"/>
    <n v="14"/>
    <s v="EVENTUAL"/>
    <n v="113625761.84"/>
    <n v="108809696.02"/>
    <n v="103949357.40000001"/>
    <n v="67987848.969999999"/>
    <n v="94736335.030000001"/>
    <n v="94736335.030000001"/>
    <n v="0"/>
    <n v="94736335.030000001"/>
    <n v="289593.8599999994"/>
    <n v="94446741.170000002"/>
    <n v="108107331.69600001"/>
  </r>
  <r>
    <x v="0"/>
    <x v="0"/>
    <s v="SERVICIOS PERSONALES"/>
    <n v="1000"/>
    <s v="NO"/>
    <s v="NO"/>
    <n v="1231"/>
    <s v="RETRIBUCIONES POR SERVICIOS DE CARÁCTER SOCIAL"/>
    <n v="0"/>
    <s v="SIN DESCRIPCIÓN PARA DESTINOS 00"/>
    <n v="0"/>
    <n v="0"/>
    <n v="0"/>
    <n v="26400"/>
    <n v="0"/>
    <n v="0"/>
    <n v="0"/>
    <n v="0"/>
    <n v="0"/>
    <n v="0"/>
    <n v="0"/>
  </r>
  <r>
    <x v="0"/>
    <x v="0"/>
    <s v="SERVICIOS PERSONALES"/>
    <n v="1000"/>
    <s v="NO"/>
    <s v="NO"/>
    <n v="1231"/>
    <s v="RETRIBUCIONES POR SERVICIOS DE CARÁCTER SOCIAL"/>
    <n v="0"/>
    <s v="SIN DESCRIPCIÓN PARA DESTINOS 00"/>
    <n v="0"/>
    <n v="0"/>
    <n v="26400"/>
    <n v="0"/>
    <n v="0"/>
    <n v="0"/>
    <n v="0"/>
    <n v="0"/>
    <n v="0"/>
    <n v="0"/>
    <n v="27456"/>
  </r>
  <r>
    <x v="0"/>
    <x v="0"/>
    <s v="SERVICIOS PERSONALES"/>
    <n v="1000"/>
    <s v="NO"/>
    <s v="NO"/>
    <n v="1321"/>
    <s v="PRIMAS VACACIONALES"/>
    <n v="13"/>
    <s v="PLANTILLA"/>
    <n v="283501.65999999997"/>
    <n v="283501.65999999997"/>
    <n v="23260.11"/>
    <n v="10516224.880000001"/>
    <n v="23260.11"/>
    <n v="23260.11"/>
    <n v="0"/>
    <n v="23260.11"/>
    <n v="0"/>
    <n v="23260.11"/>
    <n v="24190.5144"/>
  </r>
  <r>
    <x v="0"/>
    <x v="0"/>
    <s v="SERVICIOS PERSONALES"/>
    <n v="1000"/>
    <s v="NO"/>
    <s v="NO"/>
    <n v="1321"/>
    <s v="PRIMAS VACACIONALES"/>
    <n v="14"/>
    <s v="EVENTUAL"/>
    <n v="0"/>
    <n v="0"/>
    <n v="20486.72"/>
    <n v="1512329.12"/>
    <n v="20486.72"/>
    <n v="20486.72"/>
    <n v="0"/>
    <n v="20486.72"/>
    <n v="0"/>
    <n v="20486.72"/>
    <n v="21306.188800000004"/>
  </r>
  <r>
    <x v="0"/>
    <x v="0"/>
    <s v="SERVICIOS PERSONALES"/>
    <n v="1000"/>
    <s v="NO"/>
    <s v="NO"/>
    <n v="1321"/>
    <s v="PRIMAS VACACIONALES"/>
    <n v="13"/>
    <s v="PLANTILLA"/>
    <n v="20447574.010000002"/>
    <n v="20447574.010000002"/>
    <n v="12757703.050000001"/>
    <n v="0"/>
    <n v="11251211.109999999"/>
    <n v="11251211.109999999"/>
    <n v="0"/>
    <n v="11251211.109999999"/>
    <n v="110271.96999999881"/>
    <n v="11140939.140000001"/>
    <n v="13268011.172000002"/>
  </r>
  <r>
    <x v="0"/>
    <x v="0"/>
    <s v="SERVICIOS PERSONALES"/>
    <n v="1000"/>
    <s v="NO"/>
    <s v="NO"/>
    <n v="1321"/>
    <s v="PRIMAS VACACIONALES"/>
    <n v="14"/>
    <s v="EVENTUAL"/>
    <n v="0"/>
    <n v="0"/>
    <n v="1479595.2"/>
    <n v="0"/>
    <n v="1474030.21"/>
    <n v="1474030.21"/>
    <n v="0"/>
    <n v="1474030.21"/>
    <n v="1037.2099999999627"/>
    <n v="1472993"/>
    <n v="1538779.0079999999"/>
  </r>
  <r>
    <x v="0"/>
    <x v="0"/>
    <s v="SERVICIOS PERSONALES"/>
    <n v="1000"/>
    <s v="NO"/>
    <s v="NO"/>
    <n v="1321"/>
    <s v="PRIMAS VACACIONALES"/>
    <n v="14"/>
    <s v="EVENTUAL"/>
    <n v="0"/>
    <n v="0"/>
    <n v="1496757.97"/>
    <n v="0"/>
    <n v="1022373.61"/>
    <n v="1022373.61"/>
    <n v="0"/>
    <n v="1022373.61"/>
    <n v="51629.939999999944"/>
    <n v="970743.67"/>
    <n v="1556628.2888"/>
  </r>
  <r>
    <x v="0"/>
    <x v="0"/>
    <s v="SERVICIOS PERSONALES"/>
    <n v="1000"/>
    <s v="NO"/>
    <s v="NO"/>
    <n v="1322"/>
    <s v="GRATIFICACIÓN DE FIN DE AÑO"/>
    <n v="13"/>
    <s v="PLANTILLA"/>
    <n v="0"/>
    <n v="0"/>
    <n v="218306.17"/>
    <n v="105162275.34"/>
    <n v="218306.17"/>
    <n v="218306.17"/>
    <n v="0"/>
    <n v="218306.17"/>
    <n v="0"/>
    <n v="218306.17"/>
    <n v="227038.41680000004"/>
  </r>
  <r>
    <x v="0"/>
    <x v="0"/>
    <s v="SERVICIOS PERSONALES"/>
    <n v="1000"/>
    <s v="NO"/>
    <s v="NO"/>
    <n v="1322"/>
    <s v="GRATIFICACIÓN DE FIN DE AÑO"/>
    <n v="14"/>
    <s v="EVENTUAL"/>
    <n v="0"/>
    <n v="0"/>
    <n v="62676.46"/>
    <n v="15123264.68"/>
    <n v="62676.46"/>
    <n v="62676.46"/>
    <n v="0"/>
    <n v="62676.46"/>
    <n v="0"/>
    <n v="62676.46"/>
    <n v="65183.518400000001"/>
  </r>
  <r>
    <x v="0"/>
    <x v="0"/>
    <s v="SERVICIOS PERSONALES"/>
    <n v="1000"/>
    <s v="NO"/>
    <s v="NO"/>
    <n v="1322"/>
    <s v="GRATIFICACIÓN DE FIN DE AÑO"/>
    <n v="13"/>
    <s v="PLANTILLA"/>
    <n v="117396555.38"/>
    <n v="117396555.38"/>
    <n v="107591325.45"/>
    <n v="0"/>
    <n v="31504058.390000001"/>
    <n v="31504058.390000001"/>
    <n v="0"/>
    <n v="31504058.390000001"/>
    <n v="1459812.8000000007"/>
    <n v="30044245.59"/>
    <n v="111894978.46800001"/>
  </r>
  <r>
    <x v="0"/>
    <x v="0"/>
    <s v="SERVICIOS PERSONALES"/>
    <n v="1000"/>
    <s v="NO"/>
    <s v="NO"/>
    <n v="1322"/>
    <s v="GRATIFICACIÓN DE FIN DE AÑO"/>
    <n v="14"/>
    <s v="EVENTUAL"/>
    <n v="0"/>
    <n v="0"/>
    <n v="0"/>
    <n v="0"/>
    <n v="0"/>
    <n v="0"/>
    <n v="0"/>
    <n v="0"/>
    <n v="0"/>
    <n v="0"/>
    <n v="0"/>
  </r>
  <r>
    <x v="0"/>
    <x v="0"/>
    <s v="SERVICIOS PERSONALES"/>
    <n v="1000"/>
    <s v="NO"/>
    <s v="NO"/>
    <n v="1322"/>
    <s v="GRATIFICACIÓN DE FIN DE AÑO"/>
    <n v="14"/>
    <s v="EVENTUAL"/>
    <n v="0"/>
    <n v="0"/>
    <n v="16905722.420000002"/>
    <n v="0"/>
    <n v="13552905.35"/>
    <n v="13552905.35"/>
    <n v="0"/>
    <n v="13552905.35"/>
    <n v="703990.94999999925"/>
    <n v="12848914.4"/>
    <n v="17581951.316800002"/>
  </r>
  <r>
    <x v="0"/>
    <x v="0"/>
    <s v="SERVICIOS PERSONALES"/>
    <n v="1000"/>
    <s v="NO"/>
    <s v="NO"/>
    <n v="1331"/>
    <s v="HORAS EXTRAORDINARIAS"/>
    <n v="0"/>
    <s v="SIN DESCRIPCIÓN PARA DESTINOS 00"/>
    <n v="700000"/>
    <n v="629301.63"/>
    <n v="210546.86"/>
    <n v="700000"/>
    <n v="210546.86"/>
    <n v="210546.86"/>
    <n v="0"/>
    <n v="210546.86"/>
    <n v="0"/>
    <n v="210546.86"/>
    <n v="218968.73439999999"/>
  </r>
  <r>
    <x v="0"/>
    <x v="0"/>
    <s v="SERVICIOS PERSONALES"/>
    <n v="1000"/>
    <s v="NO"/>
    <s v="NO"/>
    <n v="1331"/>
    <s v="HORAS EXTRAORDINARIAS"/>
    <n v="0"/>
    <s v="SIN DESCRIPCIÓN PARA DESTINOS 00"/>
    <n v="0"/>
    <n v="0"/>
    <n v="228292.44"/>
    <n v="0"/>
    <n v="28206.54"/>
    <n v="28206.54"/>
    <n v="0"/>
    <n v="28206.54"/>
    <n v="0"/>
    <n v="28206.54"/>
    <n v="237424.13760000002"/>
  </r>
  <r>
    <x v="0"/>
    <x v="0"/>
    <s v="SERVICIOS PERSONALES"/>
    <n v="1000"/>
    <s v="NO"/>
    <s v="NO"/>
    <n v="1331"/>
    <s v="HORAS EXTRAORDINARIAS"/>
    <n v="0"/>
    <s v="SIN DESCRIPCIÓN PARA DESTINOS 00"/>
    <n v="0"/>
    <n v="0"/>
    <n v="261160.7"/>
    <n v="0"/>
    <n v="261160.7"/>
    <n v="261160.7"/>
    <n v="0"/>
    <n v="261160.7"/>
    <n v="0"/>
    <n v="261160.7"/>
    <n v="271607.12800000003"/>
  </r>
  <r>
    <x v="0"/>
    <x v="0"/>
    <s v="SERVICIOS PERSONALES"/>
    <n v="1000"/>
    <s v="NO"/>
    <s v="NO"/>
    <n v="1341"/>
    <s v="COMPENSACIONES"/>
    <n v="0"/>
    <s v="SIN DESCRIPCIÓN PARA DESTINOS 00"/>
    <n v="2500000"/>
    <n v="2330137.6000000001"/>
    <n v="124381.8"/>
    <n v="7500000"/>
    <n v="124381.8"/>
    <n v="124381.8"/>
    <n v="0"/>
    <n v="124381.8"/>
    <n v="0"/>
    <n v="124381.8"/>
    <n v="129357.07200000001"/>
  </r>
  <r>
    <x v="0"/>
    <x v="0"/>
    <s v="SERVICIOS PERSONALES"/>
    <n v="1000"/>
    <s v="NO"/>
    <s v="NO"/>
    <n v="1341"/>
    <s v="COMPENSACIONES"/>
    <n v="0"/>
    <s v="SIN DESCRIPCIÓN PARA DESTINOS 00"/>
    <n v="0"/>
    <n v="0"/>
    <n v="6920373.2000000002"/>
    <n v="0"/>
    <n v="461762"/>
    <n v="461762"/>
    <n v="0"/>
    <n v="461762"/>
    <n v="0"/>
    <n v="461762"/>
    <n v="7197188.1280000005"/>
  </r>
  <r>
    <x v="0"/>
    <x v="0"/>
    <s v="SERVICIOS PERSONALES"/>
    <n v="1000"/>
    <s v="NO"/>
    <s v="NO"/>
    <n v="1341"/>
    <s v="COMPENSACIONES"/>
    <n v="0"/>
    <s v="SIN DESCRIPCIÓN PARA DESTINOS 00"/>
    <n v="0"/>
    <n v="0"/>
    <n v="455245"/>
    <n v="0"/>
    <n v="455245"/>
    <n v="455245"/>
    <n v="0"/>
    <n v="455245"/>
    <n v="0"/>
    <n v="455245"/>
    <n v="473454.8"/>
  </r>
  <r>
    <x v="0"/>
    <x v="0"/>
    <s v="SERVICIOS PERSONALES"/>
    <n v="1000"/>
    <s v="NO"/>
    <s v="NO"/>
    <n v="1411"/>
    <s v="CUOTAS AL IMSS POR ENFERMEDADES Y MATERNIDAD (Modalidad 38)"/>
    <n v="13"/>
    <s v="PLANTILLA"/>
    <n v="4385025.49"/>
    <n v="4385025.49"/>
    <n v="3421977.46"/>
    <n v="45430103.369999997"/>
    <n v="3369105.78"/>
    <n v="3369105.78"/>
    <n v="0"/>
    <n v="3369105.78"/>
    <n v="0"/>
    <n v="3369105.78"/>
    <n v="3558856.5584"/>
  </r>
  <r>
    <x v="0"/>
    <x v="0"/>
    <s v="SERVICIOS PERSONALES"/>
    <n v="1000"/>
    <s v="NO"/>
    <s v="NO"/>
    <n v="1411"/>
    <s v="CUOTAS AL IMSS POR ENFERMEDADES Y MATERNIDAD (Modalidad 38)"/>
    <n v="14"/>
    <s v="EVENTUAL"/>
    <n v="0"/>
    <n v="0"/>
    <n v="1264922.69"/>
    <n v="6533249.9100000001"/>
    <n v="1264922.69"/>
    <n v="1264922.69"/>
    <n v="0"/>
    <n v="1264922.69"/>
    <n v="0"/>
    <n v="1264922.69"/>
    <n v="1315519.5976"/>
  </r>
  <r>
    <x v="0"/>
    <x v="0"/>
    <s v="SERVICIOS PERSONALES"/>
    <n v="1000"/>
    <s v="NO"/>
    <s v="NO"/>
    <n v="1411"/>
    <s v="CUOTAS AL IMSS POR ENFERMEDADES Y MATERNIDAD (Modalidad 38)"/>
    <n v="13"/>
    <s v="PLANTILLA"/>
    <n v="45204864.159999996"/>
    <n v="40400571.310000002"/>
    <n v="43081348.140000001"/>
    <n v="0"/>
    <n v="27543606.690000001"/>
    <n v="27543606.690000001"/>
    <n v="0"/>
    <n v="27543606.690000001"/>
    <n v="0"/>
    <n v="27543606.690000001"/>
    <n v="44804602.0656"/>
  </r>
  <r>
    <x v="0"/>
    <x v="0"/>
    <s v="SERVICIOS PERSONALES"/>
    <n v="1000"/>
    <s v="NO"/>
    <s v="NO"/>
    <n v="1411"/>
    <s v="CUOTAS AL IMSS POR ENFERMEDADES Y MATERNIDAD (Modalidad 38)"/>
    <n v="14"/>
    <s v="EVENTUAL"/>
    <n v="0"/>
    <n v="0"/>
    <n v="1959014.55"/>
    <n v="0"/>
    <n v="1959014.55"/>
    <n v="1959014.55"/>
    <n v="0"/>
    <n v="1959014.55"/>
    <n v="0"/>
    <n v="1959014.55"/>
    <n v="2037375.1320000002"/>
  </r>
  <r>
    <x v="0"/>
    <x v="0"/>
    <s v="SERVICIOS PERSONALES"/>
    <n v="1000"/>
    <s v="NO"/>
    <s v="NO"/>
    <n v="1411"/>
    <s v="CUOTAS AL IMSS POR ENFERMEDADES Y MATERNIDAD (Modalidad 38)"/>
    <n v="14"/>
    <s v="EVENTUAL"/>
    <n v="0"/>
    <n v="0"/>
    <n v="4106411.08"/>
    <n v="0"/>
    <n v="3085568.55"/>
    <n v="3085568.55"/>
    <n v="0"/>
    <n v="3085568.55"/>
    <n v="0"/>
    <n v="3085568.55"/>
    <n v="4270667.5232000006"/>
  </r>
  <r>
    <x v="0"/>
    <x v="0"/>
    <s v="SERVICIOS PERSONALES"/>
    <n v="1000"/>
    <s v="NO"/>
    <s v="NO"/>
    <n v="1421"/>
    <s v="CUOTAS PARA LA VIVIENDA (IPEJAL 3%)"/>
    <n v="13"/>
    <s v="PLANTILLA"/>
    <n v="0"/>
    <n v="0"/>
    <n v="1647769.43"/>
    <n v="22715052.239999998"/>
    <n v="1647769.43"/>
    <n v="1647769.43"/>
    <n v="0"/>
    <n v="1647769.43"/>
    <n v="0"/>
    <n v="1647769.43"/>
    <n v="1713680.2072000001"/>
  </r>
  <r>
    <x v="0"/>
    <x v="0"/>
    <s v="SERVICIOS PERSONALES"/>
    <n v="1000"/>
    <s v="NO"/>
    <s v="NO"/>
    <n v="1421"/>
    <s v="CUOTAS PARA LA VIVIENDA (IPEJAL 3%)"/>
    <n v="14"/>
    <s v="EVENTUAL"/>
    <n v="0"/>
    <n v="0"/>
    <n v="462325.63"/>
    <n v="3266624.41"/>
    <n v="461419.27"/>
    <n v="461419.27"/>
    <n v="0"/>
    <n v="461419.27"/>
    <n v="0"/>
    <n v="461419.27"/>
    <n v="480818.65520000004"/>
  </r>
  <r>
    <x v="0"/>
    <x v="0"/>
    <s v="BIENES ADQUIRIDOS"/>
    <n v="1000"/>
    <s v="NO"/>
    <s v="NO"/>
    <n v="1421"/>
    <s v="CUOTAS PARA LA VIVIENDA (IPEJAL 3%)"/>
    <n v="13"/>
    <s v="PLANTILLA"/>
    <n v="0"/>
    <n v="0"/>
    <n v="0"/>
    <n v="0"/>
    <n v="0"/>
    <n v="0"/>
    <n v="0"/>
    <n v="0"/>
    <n v="0"/>
    <n v="0"/>
    <n v="0"/>
  </r>
  <r>
    <x v="0"/>
    <x v="0"/>
    <s v="SERVICIOS PERSONALES"/>
    <n v="1000"/>
    <s v="NO"/>
    <s v="NO"/>
    <n v="1421"/>
    <s v="CUOTAS PARA LA VIVIENDA (IPEJAL 3%)"/>
    <n v="13"/>
    <s v="PLANTILLA"/>
    <n v="24377499.100000001"/>
    <n v="23773465.690000001"/>
    <n v="21639111"/>
    <n v="0"/>
    <n v="13147629.6"/>
    <n v="13147629.6"/>
    <n v="0"/>
    <n v="13147629.6"/>
    <n v="0"/>
    <n v="13147629.6"/>
    <n v="22504675.440000001"/>
  </r>
  <r>
    <x v="0"/>
    <x v="0"/>
    <s v="SERVICIOS PERSONALES"/>
    <n v="1000"/>
    <s v="NO"/>
    <s v="NO"/>
    <n v="1421"/>
    <s v="CUOTAS PARA LA VIVIENDA (IPEJAL 3%)"/>
    <n v="14"/>
    <s v="EVENTUAL"/>
    <n v="0"/>
    <n v="0"/>
    <n v="0"/>
    <n v="0"/>
    <n v="0"/>
    <n v="0"/>
    <n v="0"/>
    <n v="0"/>
    <n v="0"/>
    <n v="0"/>
    <n v="0"/>
  </r>
  <r>
    <x v="0"/>
    <x v="0"/>
    <s v="BIENES ADQUIRIDOS"/>
    <n v="1000"/>
    <s v="NO"/>
    <s v="NO"/>
    <n v="1421"/>
    <s v="CUOTAS PARA LA VIVIENDA (IPEJAL 3%)"/>
    <n v="14"/>
    <s v="EVENTUAL"/>
    <n v="0"/>
    <n v="0"/>
    <n v="0"/>
    <n v="0"/>
    <n v="0"/>
    <n v="0"/>
    <n v="0"/>
    <n v="0"/>
    <n v="0"/>
    <n v="0"/>
    <n v="0"/>
  </r>
  <r>
    <x v="0"/>
    <x v="0"/>
    <s v="SERVICIOS PERSONALES"/>
    <n v="1000"/>
    <s v="NO"/>
    <s v="NO"/>
    <n v="1421"/>
    <s v="CUOTAS PARA LA VIVIENDA (IPEJAL 3%)"/>
    <n v="14"/>
    <s v="EVENTUAL"/>
    <n v="0"/>
    <n v="0"/>
    <n v="3202848.53"/>
    <n v="0"/>
    <n v="2685560.27"/>
    <n v="2685560.27"/>
    <n v="0"/>
    <n v="2685560.27"/>
    <n v="0"/>
    <n v="2685560.27"/>
    <n v="3330962.4712"/>
  </r>
  <r>
    <x v="0"/>
    <x v="0"/>
    <s v="SERVICIOS PERSONALES"/>
    <n v="1000"/>
    <s v="NO"/>
    <s v="NO"/>
    <n v="1431"/>
    <s v="APORTACIONES AL SISTEMA DE RETIRO SEDAR"/>
    <n v="13"/>
    <s v="PLANTILLA"/>
    <n v="0"/>
    <n v="0"/>
    <n v="1693329.93"/>
    <n v="15143370.32"/>
    <n v="1693329.93"/>
    <n v="1693329.93"/>
    <n v="0"/>
    <n v="1693329.93"/>
    <n v="0"/>
    <n v="1693329.93"/>
    <n v="1761063.1272"/>
  </r>
  <r>
    <x v="0"/>
    <x v="0"/>
    <s v="SERVICIOS PERSONALES"/>
    <n v="1000"/>
    <s v="NO"/>
    <s v="NO"/>
    <n v="1431"/>
    <s v="APORTACIONES AL SISTEMA DE RETIRO SEDAR"/>
    <n v="14"/>
    <s v="EVENTUAL"/>
    <n v="0"/>
    <n v="0"/>
    <n v="514513.31"/>
    <n v="2177747.44"/>
    <n v="514513.31"/>
    <n v="514513.31"/>
    <n v="0"/>
    <n v="514513.31"/>
    <n v="0"/>
    <n v="514513.31"/>
    <n v="535093.84239999996"/>
  </r>
  <r>
    <x v="0"/>
    <x v="0"/>
    <s v="SERVICIOS PERSONALES"/>
    <n v="1000"/>
    <s v="NO"/>
    <s v="NO"/>
    <n v="1431"/>
    <s v="APORTACIONES AL SISTEMA DE RETIRO SEDAR"/>
    <n v="13"/>
    <s v="PLANTILLA"/>
    <n v="16251666.07"/>
    <n v="15001786.550000001"/>
    <n v="13831257.02"/>
    <n v="0"/>
    <n v="8116519.4299999997"/>
    <n v="8116519.4299999997"/>
    <n v="0"/>
    <n v="8116519.4299999997"/>
    <n v="0"/>
    <n v="8116519.4299999997"/>
    <n v="14384507.300799999"/>
  </r>
  <r>
    <x v="0"/>
    <x v="0"/>
    <s v="SERVICIOS PERSONALES"/>
    <n v="1000"/>
    <s v="NO"/>
    <s v="NO"/>
    <n v="1431"/>
    <s v="APORTACIONES AL SISTEMA DE RETIRO SEDAR"/>
    <n v="14"/>
    <s v="EVENTUAL"/>
    <n v="0"/>
    <n v="0"/>
    <n v="697726.57"/>
    <n v="0"/>
    <n v="697726.57"/>
    <n v="697726.57"/>
    <n v="0"/>
    <n v="697726.57"/>
    <n v="0"/>
    <n v="697726.57"/>
    <n v="725635.63280000002"/>
  </r>
  <r>
    <x v="0"/>
    <x v="0"/>
    <s v="SERVICIOS PERSONALES"/>
    <n v="1000"/>
    <s v="NO"/>
    <s v="NO"/>
    <n v="1431"/>
    <s v="APORTACIONES AL SISTEMA DE RETIRO SEDAR"/>
    <n v="14"/>
    <s v="EVENTUAL"/>
    <n v="0"/>
    <n v="0"/>
    <n v="1231209.56"/>
    <n v="0"/>
    <n v="753288.13"/>
    <n v="753288.13"/>
    <n v="0"/>
    <n v="753288.13"/>
    <n v="0"/>
    <n v="753288.13"/>
    <n v="1280457.9424000001"/>
  </r>
  <r>
    <x v="0"/>
    <x v="0"/>
    <s v="SERVICIOS PERSONALES"/>
    <n v="1000"/>
    <s v="NO"/>
    <s v="NO"/>
    <n v="1432"/>
    <s v="APORTACIONES AL SISTEMA DE RETIRO DE PENSIONES"/>
    <n v="13"/>
    <s v="PLANTILLA"/>
    <n v="106026219.72"/>
    <n v="106026219.72"/>
    <n v="9611981.8100000005"/>
    <n v="132504454.87"/>
    <n v="9611981.8100000005"/>
    <n v="9611981.8100000005"/>
    <n v="0"/>
    <n v="9611981.8100000005"/>
    <n v="0"/>
    <n v="9611981.8100000005"/>
    <n v="9996461.0824000016"/>
  </r>
  <r>
    <x v="0"/>
    <x v="0"/>
    <s v="SERVICIOS PERSONALES"/>
    <n v="1000"/>
    <s v="NO"/>
    <s v="NO"/>
    <n v="1432"/>
    <s v="APORTACIONES AL SISTEMA DE RETIRO DE PENSIONES"/>
    <n v="14"/>
    <s v="EVENTUAL"/>
    <n v="0"/>
    <n v="0"/>
    <n v="4551856.1900000004"/>
    <n v="19055325.550000001"/>
    <n v="4546569.07"/>
    <n v="4546569.07"/>
    <n v="0"/>
    <n v="4546569.07"/>
    <n v="0"/>
    <n v="4546569.07"/>
    <n v="4733930.4376000008"/>
  </r>
  <r>
    <x v="0"/>
    <x v="0"/>
    <s v="BIENES ADQUIRIDOS"/>
    <n v="1000"/>
    <s v="NO"/>
    <s v="NO"/>
    <n v="1432"/>
    <s v="APORTACIONES AL SISTEMA DE RETIRO DE PENSIONES"/>
    <n v="13"/>
    <s v="PLANTILLA"/>
    <n v="0"/>
    <n v="0"/>
    <n v="0"/>
    <n v="0"/>
    <n v="0"/>
    <n v="0"/>
    <n v="0"/>
    <n v="0"/>
    <n v="0"/>
    <n v="0"/>
    <n v="0"/>
  </r>
  <r>
    <x v="0"/>
    <x v="0"/>
    <s v="SERVICIOS PERSONALES"/>
    <n v="1000"/>
    <s v="NO"/>
    <s v="NO"/>
    <n v="1432"/>
    <s v="APORTACIONES AL SISTEMA DE RETIRO DE PENSIONES"/>
    <n v="13"/>
    <s v="PLANTILLA"/>
    <n v="126334223.59999999"/>
    <n v="126334223.59999999"/>
    <n v="124228154.03"/>
    <n v="0"/>
    <n v="78031402.079999998"/>
    <n v="78031402.079999998"/>
    <n v="0"/>
    <n v="78031402.079999998"/>
    <n v="0"/>
    <n v="78031402.079999998"/>
    <n v="129197280.1912"/>
  </r>
  <r>
    <x v="0"/>
    <x v="0"/>
    <s v="SERVICIOS PERSONALES"/>
    <n v="1000"/>
    <s v="NO"/>
    <s v="NO"/>
    <n v="1432"/>
    <s v="APORTACIONES AL SISTEMA DE RETIRO DE PENSIONES"/>
    <n v="14"/>
    <s v="EVENTUAL"/>
    <n v="0"/>
    <n v="0"/>
    <n v="0"/>
    <n v="0"/>
    <n v="0"/>
    <n v="0"/>
    <n v="0"/>
    <n v="0"/>
    <n v="0"/>
    <n v="0"/>
    <n v="0"/>
  </r>
  <r>
    <x v="0"/>
    <x v="0"/>
    <s v="BIENES ADQUIRIDOS"/>
    <n v="1000"/>
    <s v="NO"/>
    <s v="NO"/>
    <n v="1432"/>
    <s v="APORTACIONES AL SISTEMA DE RETIRO DE PENSIONES"/>
    <n v="14"/>
    <s v="EVENTUAL"/>
    <n v="0"/>
    <n v="0"/>
    <n v="0"/>
    <n v="0"/>
    <n v="0"/>
    <n v="0"/>
    <n v="0"/>
    <n v="0"/>
    <n v="0"/>
    <n v="0"/>
    <n v="0"/>
  </r>
  <r>
    <x v="0"/>
    <x v="0"/>
    <s v="SERVICIOS PERSONALES"/>
    <n v="1000"/>
    <s v="NO"/>
    <s v="NO"/>
    <n v="1432"/>
    <s v="APORTACIONES AL SISTEMA DE RETIRO DE PENSIONES"/>
    <n v="14"/>
    <s v="EVENTUAL"/>
    <n v="0"/>
    <n v="0"/>
    <n v="17828326.399999999"/>
    <n v="0"/>
    <n v="16005137.279999999"/>
    <n v="16005137.279999999"/>
    <n v="0"/>
    <n v="16005137.279999999"/>
    <n v="0"/>
    <n v="16005137.279999999"/>
    <n v="18541459.456"/>
  </r>
  <r>
    <x v="0"/>
    <x v="0"/>
    <s v="SERVICIOS PERSONALES"/>
    <n v="1000"/>
    <s v="NO"/>
    <s v="NO"/>
    <n v="1441"/>
    <s v="APORTACIONES PARA SEGUROS"/>
    <n v="0"/>
    <s v="SIN DESCRIPCIÓN PARA DESTINOS 00"/>
    <n v="13616211"/>
    <n v="13606210.52"/>
    <n v="11088589.48"/>
    <n v="13616211"/>
    <n v="11088589.48"/>
    <n v="11088589.48"/>
    <n v="0"/>
    <n v="11088589.48"/>
    <n v="0"/>
    <n v="11088589.48"/>
    <n v="11532133.0592"/>
  </r>
  <r>
    <x v="0"/>
    <x v="0"/>
    <s v="SERVICIOS PERSONALES"/>
    <n v="1000"/>
    <s v="NO"/>
    <s v="NO"/>
    <n v="1441"/>
    <s v="APORTACIONES PARA SEGUROS"/>
    <n v="0"/>
    <s v="SIN DESCRIPCIÓN PARA DESTINOS 00"/>
    <n v="0"/>
    <n v="0"/>
    <n v="2527621.52"/>
    <n v="0"/>
    <n v="0"/>
    <n v="0"/>
    <n v="0"/>
    <n v="0"/>
    <n v="0"/>
    <n v="0"/>
    <n v="2628726.3807999999"/>
  </r>
  <r>
    <x v="0"/>
    <x v="0"/>
    <s v="SERVICIOS PERSONALES"/>
    <n v="1000"/>
    <s v="NO"/>
    <s v="NO"/>
    <n v="1521"/>
    <s v="INDEMNIZACIONES"/>
    <n v="0"/>
    <s v="SIN DESCRIPCIÓN PARA DESTINOS 00"/>
    <n v="0"/>
    <n v="0"/>
    <n v="1119343.1200000001"/>
    <n v="5373789"/>
    <n v="1119343.1200000001"/>
    <n v="1119343.1200000001"/>
    <n v="0"/>
    <n v="1119343.1200000001"/>
    <n v="0"/>
    <n v="1119343.1200000001"/>
    <n v="1164116.8448000001"/>
  </r>
  <r>
    <x v="0"/>
    <x v="0"/>
    <s v="SERVICIOS PERSONALES"/>
    <n v="1000"/>
    <s v="NO"/>
    <s v="NO"/>
    <n v="1521"/>
    <s v="INDEMNIZACIONES"/>
    <n v="0"/>
    <s v="SIN DESCRIPCIÓN PARA DESTINOS 00"/>
    <n v="0"/>
    <n v="0"/>
    <n v="4254445.88"/>
    <n v="0"/>
    <n v="0"/>
    <n v="0"/>
    <n v="0"/>
    <n v="0"/>
    <n v="0"/>
    <n v="0"/>
    <n v="4424623.7152000004"/>
  </r>
  <r>
    <x v="0"/>
    <x v="0"/>
    <s v="SERVICIOS PERSONALES"/>
    <n v="1000"/>
    <s v="NO"/>
    <s v="NO"/>
    <n v="1591"/>
    <s v="OTRAS PRESTACIONES SOCIALES Y ECONÓMICAS"/>
    <n v="0"/>
    <s v="SIN DESCRIPCIÓN PARA DESTINOS 00"/>
    <n v="0"/>
    <n v="0"/>
    <n v="7894713.7000000002"/>
    <n v="38357222.049999997"/>
    <n v="7894713.7000000002"/>
    <n v="7894713.7000000002"/>
    <n v="0"/>
    <n v="7894713.7000000002"/>
    <n v="0"/>
    <n v="7894713.7000000002"/>
    <n v="8210502.2480000006"/>
  </r>
  <r>
    <x v="0"/>
    <x v="0"/>
    <s v="BIENES ADQUIRIDOS"/>
    <n v="1000"/>
    <s v="NO"/>
    <s v="NO"/>
    <n v="1591"/>
    <s v="OTRAS PRESTACIONES SOCIALES Y ECONÓMICAS"/>
    <n v="0"/>
    <s v="SIN DESCRIPCIÓN PARA DESTINOS 00"/>
    <n v="0"/>
    <n v="0"/>
    <n v="0"/>
    <n v="0"/>
    <n v="0"/>
    <n v="0"/>
    <n v="0"/>
    <n v="0"/>
    <n v="0"/>
    <n v="0"/>
    <n v="0"/>
  </r>
  <r>
    <x v="0"/>
    <x v="0"/>
    <s v="SERVICIOS PERSONALES"/>
    <n v="1000"/>
    <s v="NO"/>
    <s v="NO"/>
    <n v="1591"/>
    <s v="OTRAS PRESTACIONES SOCIALES Y ECONÓMICAS"/>
    <n v="0"/>
    <s v="SIN DESCRIPCIÓN PARA DESTINOS 00"/>
    <n v="0"/>
    <n v="0"/>
    <n v="42784458.119999997"/>
    <n v="0"/>
    <n v="30364723.190000001"/>
    <n v="30364723.190000001"/>
    <n v="42770.860000003129"/>
    <n v="30321952.329999998"/>
    <n v="5994262.0699999966"/>
    <n v="24327690.260000002"/>
    <n v="44495836.444799997"/>
  </r>
  <r>
    <x v="0"/>
    <x v="0"/>
    <s v="SERVICIOS PERSONALES"/>
    <n v="1000"/>
    <s v="NO"/>
    <s v="NO"/>
    <n v="1591"/>
    <s v="OTRAS PRESTACIONES SOCIALES Y ECONÓMICAS"/>
    <n v="0"/>
    <s v="SIN DESCRIPCIÓN PARA DESTINOS 00"/>
    <n v="106413993.95999999"/>
    <n v="103095827.09999999"/>
    <n v="63756599.289999999"/>
    <n v="73756599.450000003"/>
    <n v="51102041"/>
    <n v="51102041"/>
    <n v="5164234.8800000027"/>
    <n v="45937806.119999997"/>
    <n v="126506.47999999672"/>
    <n v="45811299.640000001"/>
    <n v="66306863.261600003"/>
  </r>
  <r>
    <x v="0"/>
    <x v="0"/>
    <s v="SERVICIOS PERSONALES"/>
    <n v="1000"/>
    <s v="NO"/>
    <s v="NO"/>
    <n v="1711"/>
    <s v="ESTÍMULOS"/>
    <n v="0"/>
    <s v="SIN DESCRIPCIÓN PARA DESTINOS 00"/>
    <n v="0"/>
    <n v="0"/>
    <n v="22000000"/>
    <n v="0"/>
    <n v="14413779.9"/>
    <n v="14413779.9"/>
    <n v="0"/>
    <n v="14413779.9"/>
    <n v="0"/>
    <n v="14413779.9"/>
    <m/>
  </r>
  <r>
    <x v="1"/>
    <x v="1"/>
    <s v="PROGRAMA DE ECONOMÍA SOLIDARIA TLAJOMULCO &quot;CHAMBA PARA TODOS&quot;"/>
    <n v="2000"/>
    <s v="SI"/>
    <s v="NO"/>
    <n v="2111"/>
    <s v="MATERIALES, ÚTILES Y EQUIPOS MENORES DE OFICINA"/>
    <n v="0"/>
    <s v="SIN DESCRIPCIÓN PARA DESTINOS 00"/>
    <n v="13600.53"/>
    <n v="13600.53"/>
    <n v="27000"/>
    <n v="0"/>
    <n v="11226.93"/>
    <n v="11226.93"/>
    <n v="0"/>
    <n v="11226.93"/>
    <n v="0"/>
    <n v="11226.93"/>
    <n v="0"/>
  </r>
  <r>
    <x v="2"/>
    <x v="2"/>
    <s v="DESPACHO DE LA TESORERÍA MUNICIPAL"/>
    <n v="2000"/>
    <s v="SI"/>
    <s v="NO"/>
    <n v="2111"/>
    <s v="MATERIALES, ÚTILES Y EQUIPOS MENORES DE OFICINA"/>
    <n v="0"/>
    <s v="SIN DESCRIPCIÓN PARA DESTINOS 00"/>
    <n v="64771.5"/>
    <n v="42771.5"/>
    <n v="75914"/>
    <n v="0"/>
    <n v="74286.559999999998"/>
    <n v="74286.559999999998"/>
    <n v="0"/>
    <n v="74286.559999999998"/>
    <n v="0"/>
    <n v="74286.559999999998"/>
    <n v="50000"/>
  </r>
  <r>
    <x v="1"/>
    <x v="3"/>
    <s v="RED DE BASES"/>
    <n v="2000"/>
    <s v="SI"/>
    <s v="NO"/>
    <n v="2111"/>
    <s v="MATERIALES, ÚTILES Y EQUIPOS MENORES DE OFICINA"/>
    <n v="0"/>
    <s v="SIN DESCRIPCIÓN PARA DESTINOS 00"/>
    <n v="0"/>
    <n v="0"/>
    <n v="50000"/>
    <n v="0"/>
    <n v="26953.54"/>
    <n v="23055.94"/>
    <n v="0"/>
    <n v="23055.94"/>
    <n v="0"/>
    <n v="23055.94"/>
    <n v="0"/>
  </r>
  <r>
    <x v="0"/>
    <x v="0"/>
    <s v="BIENES ADQUIRIDOS"/>
    <n v="2000"/>
    <s v="SI"/>
    <s v="NO"/>
    <n v="2111"/>
    <s v="MATERIALES, ÚTILES Y EQUIPOS MENORES DE OFICINA"/>
    <n v="0"/>
    <s v="SIN DESCRIPCIÓN PARA DESTINOS 00"/>
    <n v="2339820.2599999998"/>
    <n v="2331721.58"/>
    <n v="3463213.18"/>
    <n v="3474000"/>
    <n v="2250498.1"/>
    <n v="2248468.1"/>
    <n v="20000.010000000242"/>
    <n v="2228468.09"/>
    <n v="0"/>
    <n v="2228468.09"/>
    <n v="2500000"/>
  </r>
  <r>
    <x v="1"/>
    <x v="1"/>
    <s v="PROGRAMA DE ECONOMÍA SOLIDARIA TLAJOMULCO &quot;CHAMBA PARA TODOS&quot;"/>
    <n v="2000"/>
    <s v="NO"/>
    <s v="NO"/>
    <n v="2121"/>
    <s v="MATERIALES Y ÚTILES DE IMPRESIÓN Y REPRODUCCIÓN"/>
    <n v="0"/>
    <s v="SIN DESCRIPCIÓN PARA DESTINOS 00"/>
    <n v="0"/>
    <n v="0"/>
    <n v="0"/>
    <n v="0"/>
    <n v="0"/>
    <n v="0"/>
    <n v="0"/>
    <n v="0"/>
    <n v="0"/>
    <n v="0"/>
    <n v="0"/>
  </r>
  <r>
    <x v="1"/>
    <x v="3"/>
    <s v="RED DE BASES"/>
    <n v="2000"/>
    <s v="NO"/>
    <s v="NO"/>
    <n v="2121"/>
    <s v="MATERIALES Y ÚTILES DE IMPRESIÓN Y REPRODUCCIÓN"/>
    <n v="0"/>
    <s v="SIN DESCRIPCIÓN PARA DESTINOS 00"/>
    <n v="0"/>
    <n v="0"/>
    <n v="0"/>
    <n v="70000"/>
    <n v="0"/>
    <n v="0"/>
    <n v="0"/>
    <n v="0"/>
    <n v="0"/>
    <n v="0"/>
    <n v="0"/>
  </r>
  <r>
    <x v="3"/>
    <x v="4"/>
    <s v="ADMINISTRACIÓN CENTRAL DE PROTECCIÓN CIVIL Y BOMBEROS"/>
    <n v="2000"/>
    <s v="NO"/>
    <s v="NO"/>
    <n v="2131"/>
    <s v="MATERIAL ESTADÍSTICO Y GEOGRÁFICO"/>
    <n v="0"/>
    <s v="SIN DESCRIPCIÓN PARA DESTINOS 00"/>
    <n v="0"/>
    <n v="0"/>
    <n v="2000000"/>
    <n v="1000000"/>
    <n v="20000"/>
    <n v="20000"/>
    <n v="20000"/>
    <n v="0"/>
    <n v="0"/>
    <n v="0"/>
    <n v="0"/>
  </r>
  <r>
    <x v="4"/>
    <x v="5"/>
    <s v="INFRAESTRUCTURA TECNOLOGICA ENTREGADA"/>
    <n v="2000"/>
    <s v="SI"/>
    <s v="NO"/>
    <n v="2141"/>
    <s v="MATERIALES, ÚTILES Y EQUIPOS MENORES DE TECNOLOGÍAS DE LA INFORMACIÓN Y COMUNICACIONES"/>
    <n v="0"/>
    <s v="SIN DESCRIPCIÓN PARA DESTINOS 00"/>
    <n v="173659.26"/>
    <n v="74859.27"/>
    <n v="169000"/>
    <n v="0"/>
    <n v="25705.48"/>
    <n v="25705.48"/>
    <n v="0"/>
    <n v="25705.48"/>
    <n v="0"/>
    <n v="25705.48"/>
    <n v="40000"/>
  </r>
  <r>
    <x v="2"/>
    <x v="2"/>
    <s v="DESPACHO DE LA TESORERÍA MUNICIPAL"/>
    <n v="2000"/>
    <s v="SI"/>
    <s v="NO"/>
    <n v="2141"/>
    <s v="MATERIALES, ÚTILES Y EQUIPOS MENORES DE TECNOLOGÍAS DE LA INFORMACIÓN Y COMUNICACIONES"/>
    <n v="0"/>
    <s v="SIN DESCRIPCIÓN PARA DESTINOS 00"/>
    <n v="0"/>
    <n v="0"/>
    <n v="251"/>
    <n v="0"/>
    <n v="250.23"/>
    <n v="250.23"/>
    <n v="0"/>
    <n v="250.23"/>
    <n v="0"/>
    <n v="250.23"/>
    <n v="1000"/>
  </r>
  <r>
    <x v="0"/>
    <x v="0"/>
    <s v="BIENES ADQUIRIDOS"/>
    <n v="2000"/>
    <s v="SI"/>
    <s v="NO"/>
    <n v="2141"/>
    <s v="MATERIALES, ÚTILES Y EQUIPOS MENORES DE TECNOLOGÍAS DE LA INFORMACIÓN Y COMUNICACIONES"/>
    <n v="0"/>
    <s v="SIN DESCRIPCIÓN PARA DESTINOS 00"/>
    <n v="24759.15"/>
    <n v="24759.15"/>
    <n v="31553.78"/>
    <n v="23000"/>
    <n v="8942.7999999999993"/>
    <n v="8942.7999999999993"/>
    <n v="0"/>
    <n v="8942.7999999999993"/>
    <n v="0"/>
    <n v="8942.7999999999993"/>
    <n v="0"/>
  </r>
  <r>
    <x v="0"/>
    <x v="0"/>
    <s v="BIENES ADQUIRIDOS"/>
    <n v="2000"/>
    <s v="NO"/>
    <s v="NO"/>
    <n v="2151"/>
    <s v="MATERIAL IMPRESO E INFORMACIÓN DIGITAL"/>
    <n v="0"/>
    <s v="SIN DESCRIPCIÓN PARA DESTINOS 00"/>
    <n v="420"/>
    <n v="420"/>
    <n v="420"/>
    <n v="420"/>
    <n v="0"/>
    <n v="0"/>
    <n v="0"/>
    <n v="0"/>
    <n v="0"/>
    <n v="0"/>
    <n v="0"/>
  </r>
  <r>
    <x v="1"/>
    <x v="1"/>
    <s v="PROGRAMA DE ECONOMÍA SOLIDARIA TLAJOMULCO &quot;CHAMBA PARA TODOS&quot;"/>
    <n v="2000"/>
    <s v="SI"/>
    <s v="NO"/>
    <n v="2161"/>
    <s v="MATERIAL DE LIMPIEZA"/>
    <n v="0"/>
    <s v="SIN DESCRIPCIÓN PARA DESTINOS 00"/>
    <n v="168342.87"/>
    <n v="168342.87"/>
    <n v="50900"/>
    <n v="0"/>
    <n v="49822"/>
    <n v="49822"/>
    <n v="0"/>
    <n v="49822"/>
    <n v="0"/>
    <n v="49822"/>
    <n v="0"/>
  </r>
  <r>
    <x v="5"/>
    <x v="6"/>
    <s v="RECOLECCION DE RESIDUOS SOLIDOS  URBANOS"/>
    <n v="2000"/>
    <s v="SI"/>
    <s v="NO"/>
    <n v="2161"/>
    <s v="MATERIAL DE LIMPIEZA"/>
    <n v="0"/>
    <s v="SIN DESCRIPCIÓN PARA DESTINOS 00"/>
    <n v="167264.17000000001"/>
    <n v="167264.17000000001"/>
    <n v="175000"/>
    <n v="175000"/>
    <n v="122811.52"/>
    <n v="122811.52"/>
    <n v="0"/>
    <n v="122811.52"/>
    <n v="0"/>
    <n v="122811.52"/>
    <n v="170000"/>
  </r>
  <r>
    <x v="3"/>
    <x v="7"/>
    <s v="SERVICIOS MÉDICOS DE CALIDAD"/>
    <n v="2000"/>
    <s v="SI"/>
    <s v="NO"/>
    <n v="2161"/>
    <s v="MATERIAL DE LIMPIEZA"/>
    <n v="0"/>
    <s v="SIN DESCRIPCIÓN PARA DESTINOS 00"/>
    <n v="442326.13"/>
    <n v="433545.57"/>
    <n v="350000"/>
    <n v="650000"/>
    <n v="336287.83"/>
    <n v="336287.83"/>
    <n v="9999.2000000000116"/>
    <n v="326288.63"/>
    <n v="0"/>
    <n v="326288.63"/>
    <n v="350000"/>
  </r>
  <r>
    <x v="1"/>
    <x v="3"/>
    <s v="RED DE BASES"/>
    <n v="2000"/>
    <s v="SI"/>
    <s v="NO"/>
    <n v="2161"/>
    <s v="MATERIAL DE LIMPIEZA"/>
    <n v="0"/>
    <s v="SIN DESCRIPCIÓN PARA DESTINOS 00"/>
    <n v="0"/>
    <n v="0"/>
    <n v="31400"/>
    <n v="0"/>
    <n v="5588.88"/>
    <n v="5588.88"/>
    <n v="0"/>
    <n v="5588.88"/>
    <n v="0"/>
    <n v="5588.88"/>
    <n v="0"/>
  </r>
  <r>
    <x v="0"/>
    <x v="0"/>
    <s v="BIENES ADQUIRIDOS"/>
    <n v="2000"/>
    <s v="SI"/>
    <s v="NO"/>
    <n v="2161"/>
    <s v="MATERIAL DE LIMPIEZA"/>
    <n v="0"/>
    <s v="SIN DESCRIPCIÓN PARA DESTINOS 00"/>
    <n v="2153994.9900000002"/>
    <n v="2062001.19"/>
    <n v="1828856.1"/>
    <n v="1828856.1"/>
    <n v="372448.84"/>
    <n v="338953.84"/>
    <n v="3678.3600000000442"/>
    <n v="335275.48"/>
    <n v="0"/>
    <n v="335275.48"/>
    <n v="400000"/>
  </r>
  <r>
    <x v="5"/>
    <x v="8"/>
    <s v="SERVICIO DE MANTENIMIENTO EN LOS ESPACIOS PÚBLICOS"/>
    <n v="2000"/>
    <s v="SI"/>
    <s v="NO"/>
    <n v="2161"/>
    <s v="MATERIAL DE LIMPIEZA"/>
    <n v="0"/>
    <s v="SIN DESCRIPCIÓN PARA DESTINOS 00"/>
    <n v="580450.68000000005"/>
    <n v="580450.68000000005"/>
    <n v="1249162.48"/>
    <n v="1250000"/>
    <n v="1235398.48"/>
    <n v="1220782.48"/>
    <n v="0"/>
    <n v="1220782.48"/>
    <n v="0"/>
    <n v="1220782.48"/>
    <n v="600000"/>
  </r>
  <r>
    <x v="6"/>
    <x v="9"/>
    <s v="APOYO A TRADICIONES"/>
    <n v="2000"/>
    <s v="NO"/>
    <s v="NO"/>
    <n v="2171"/>
    <s v="MATERIALES Y ÚTILES DE ENSEÑANZA"/>
    <n v="0"/>
    <s v="SIN DESCRIPCIÓN PARA DESTINOS 00"/>
    <n v="0"/>
    <n v="0"/>
    <n v="30000"/>
    <n v="30000"/>
    <n v="0"/>
    <n v="0"/>
    <n v="0"/>
    <n v="0"/>
    <n v="0"/>
    <n v="0"/>
    <n v="0"/>
  </r>
  <r>
    <x v="1"/>
    <x v="10"/>
    <s v="ESPACIOS DE PAZ"/>
    <n v="2000"/>
    <s v="NO"/>
    <s v="NO"/>
    <n v="2171"/>
    <s v="MATERIALES Y ÚTILES DE ENSEÑANZA"/>
    <n v="0"/>
    <s v="SIN DESCRIPCIÓN PARA DESTINOS 00"/>
    <n v="0"/>
    <n v="0"/>
    <n v="300000"/>
    <n v="300000"/>
    <n v="295800"/>
    <n v="295800"/>
    <n v="0"/>
    <n v="295800"/>
    <n v="0"/>
    <n v="295800"/>
    <n v="300000"/>
  </r>
  <r>
    <x v="3"/>
    <x v="11"/>
    <s v="EQUIPAMIENTO"/>
    <n v="2000"/>
    <s v="SI"/>
    <s v="NO"/>
    <n v="2111"/>
    <s v="MATERIALES, ÚTILES Y EQUIPOS MENORES DE OFICINA"/>
    <n v="0"/>
    <s v="SIN DESCRIPCIÓN PARA DESTINOS 00"/>
    <n v="2158.6"/>
    <n v="2126.6"/>
    <n v="0"/>
    <n v="0"/>
    <n v="0"/>
    <n v="0"/>
    <n v="0"/>
    <n v="0"/>
    <n v="0"/>
    <n v="0"/>
    <n v="0"/>
  </r>
  <r>
    <x v="3"/>
    <x v="11"/>
    <s v="EQUIPAMIENTO"/>
    <n v="2000"/>
    <s v="SI"/>
    <s v="NO"/>
    <n v="2141"/>
    <s v="MATERIALES, ÚTILES Y EQUIPOS MENORES DE TECNOLOGÍAS DE LA INFORMACIÓN Y COMUNICACIONES"/>
    <n v="0"/>
    <s v="SIN DESCRIPCIÓN PARA DESTINOS 00"/>
    <n v="17440.36"/>
    <n v="4720.3599999999997"/>
    <n v="0"/>
    <n v="0"/>
    <n v="0"/>
    <n v="0"/>
    <n v="0"/>
    <n v="0"/>
    <n v="0"/>
    <n v="0"/>
    <n v="0"/>
  </r>
  <r>
    <x v="3"/>
    <x v="11"/>
    <s v="EQUIPAMIENTO"/>
    <n v="2000"/>
    <s v="NO"/>
    <s v="NO"/>
    <n v="2181"/>
    <s v="MATERIALES PARA EL REGISTRO E IDENTIFICACIÓN DE BIENES Y PERSONAS"/>
    <n v="0"/>
    <s v="SIN DESCRIPCIÓN PARA DESTINOS 00"/>
    <n v="0"/>
    <n v="0"/>
    <n v="60000"/>
    <n v="0"/>
    <n v="56372.37"/>
    <n v="56372.37"/>
    <n v="0"/>
    <n v="56372.37"/>
    <n v="0"/>
    <n v="56372.37"/>
    <n v="60000"/>
  </r>
  <r>
    <x v="2"/>
    <x v="12"/>
    <s v="RECURSOS RECAUDADOS DE MANERA EFICIENTE PROGRAMADOS"/>
    <n v="2000"/>
    <s v="NO"/>
    <s v="NO"/>
    <n v="2181"/>
    <s v="MATERIALES PARA EL REGISTRO E IDENTIFICACIÓN DE BIENES Y PERSONAS"/>
    <n v="0"/>
    <s v="SIN DESCRIPCIÓN PARA DESTINOS 00"/>
    <n v="5041468.12"/>
    <n v="3616716"/>
    <n v="6776370"/>
    <n v="2000000"/>
    <n v="3899372"/>
    <n v="3899372"/>
    <n v="13000"/>
    <n v="3886372"/>
    <n v="0"/>
    <n v="3886372"/>
    <n v="8000000"/>
  </r>
  <r>
    <x v="3"/>
    <x v="4"/>
    <s v="ADMINISTRACIÓN CENTRAL DE PROTECCIÓN CIVIL Y BOMBEROS"/>
    <n v="2000"/>
    <s v="NO"/>
    <s v="NO"/>
    <n v="2211"/>
    <s v="PRODUCTOS ALIMENTICIOS PARA PERSONAS"/>
    <n v="0"/>
    <s v="SIN DESCRIPCIÓN PARA DESTINOS 00"/>
    <n v="180739.49"/>
    <n v="173739.49"/>
    <n v="300000"/>
    <n v="150000"/>
    <n v="126073.55"/>
    <n v="113777.55"/>
    <n v="0"/>
    <n v="113777.55"/>
    <n v="0"/>
    <n v="113777.55"/>
    <n v="150000"/>
  </r>
  <r>
    <x v="6"/>
    <x v="9"/>
    <s v="APOYO A TRADICIONES"/>
    <n v="2000"/>
    <s v="NO"/>
    <s v="NO"/>
    <n v="2211"/>
    <s v="PRODUCTOS ALIMENTICIOS PARA PERSONAS"/>
    <n v="0"/>
    <s v="CAJITITLAN"/>
    <n v="0"/>
    <n v="0"/>
    <n v="600000"/>
    <n v="0"/>
    <n v="599986.80000000005"/>
    <n v="599986.80000000005"/>
    <n v="0"/>
    <n v="599986.80000000005"/>
    <n v="0"/>
    <n v="599986.80000000005"/>
    <n v="600000"/>
  </r>
  <r>
    <x v="3"/>
    <x v="11"/>
    <s v="EQUIPAMIENTO"/>
    <n v="2000"/>
    <s v="NO"/>
    <s v="NO"/>
    <n v="2211"/>
    <s v="PRODUCTOS ALIMENTICIOS PARA PERSONAS"/>
    <n v="0"/>
    <s v="SIN DESCRIPCIÓN PARA DESTINOS 00"/>
    <n v="384482"/>
    <n v="384482"/>
    <n v="390000"/>
    <n v="390000"/>
    <n v="352233.7"/>
    <n v="352233.7"/>
    <n v="101186.80000000002"/>
    <n v="251046.9"/>
    <n v="20224.600000000006"/>
    <n v="230822.3"/>
    <n v="390000"/>
  </r>
  <r>
    <x v="7"/>
    <x v="13"/>
    <s v="DEFENSORÍA LEGAL"/>
    <n v="2000"/>
    <s v="NO"/>
    <s v="NO"/>
    <n v="2211"/>
    <s v="PRODUCTOS ALIMENTICIOS PARA PERSONAS"/>
    <n v="0"/>
    <s v="SIN DESCRIPCIÓN PARA DESTINOS 00"/>
    <n v="80167.3"/>
    <n v="80167.3"/>
    <n v="85000"/>
    <n v="25000"/>
    <n v="0"/>
    <n v="0"/>
    <n v="0"/>
    <n v="0"/>
    <n v="0"/>
    <n v="0"/>
    <n v="0"/>
  </r>
  <r>
    <x v="2"/>
    <x v="2"/>
    <s v="DESPACHO DE LA TESORERÍA MUNICIPAL"/>
    <n v="2000"/>
    <s v="NO"/>
    <s v="NO"/>
    <n v="2211"/>
    <s v="PRODUCTOS ALIMENTICIOS PARA PERSONAS"/>
    <n v="0"/>
    <s v="SIN DESCRIPCIÓN PARA DESTINOS 00"/>
    <n v="2161.0100000000002"/>
    <n v="2161.0100000000002"/>
    <n v="40636"/>
    <n v="2545"/>
    <n v="32322.78"/>
    <n v="32322.78"/>
    <n v="0"/>
    <n v="32322.78"/>
    <n v="0"/>
    <n v="32322.78"/>
    <n v="20000"/>
  </r>
  <r>
    <x v="8"/>
    <x v="14"/>
    <s v="ATENCIÓN A EVENTOS DEL GOBIERNO MUNICIPAL  Y AGENDA GUBERNAMENTAL"/>
    <n v="2000"/>
    <s v="NO"/>
    <s v="NO"/>
    <n v="2211"/>
    <s v="PRODUCTOS ALIMENTICIOS PARA PERSONAS"/>
    <n v="0"/>
    <s v="SIN DESCRIPCIÓN PARA DESTINOS 00"/>
    <n v="109637.99"/>
    <n v="81655.42"/>
    <n v="200000"/>
    <n v="100000"/>
    <n v="0"/>
    <n v="0"/>
    <n v="0"/>
    <n v="0"/>
    <n v="0"/>
    <n v="0"/>
    <n v="0"/>
  </r>
  <r>
    <x v="8"/>
    <x v="14"/>
    <s v="ATENCIÓN A EVENTOS DEL GOBIERNO MUNICIPAL  Y AGENDA GUBERNAMENTAL"/>
    <n v="2000"/>
    <s v="NO"/>
    <s v="NO"/>
    <n v="2211"/>
    <s v="PRODUCTOS ALIMENTICIOS PARA PERSONAS"/>
    <n v="0"/>
    <s v="SIN DESCRIPCIÓN PARA DESTINOS 00"/>
    <n v="35265"/>
    <n v="35264"/>
    <n v="100000"/>
    <n v="0"/>
    <n v="99878.66"/>
    <n v="99878.66"/>
    <n v="0"/>
    <n v="99878.66"/>
    <n v="10926.309999999998"/>
    <n v="88952.35"/>
    <n v="180000"/>
  </r>
  <r>
    <x v="0"/>
    <x v="0"/>
    <s v="BIENES ADQUIRIDOS"/>
    <n v="2000"/>
    <s v="NO"/>
    <s v="NO"/>
    <n v="2211"/>
    <s v="PRODUCTOS ALIMENTICIOS PARA PERSONAS"/>
    <n v="0"/>
    <s v="SIN DESCRIPCIÓN PARA DESTINOS 00"/>
    <n v="338812.5"/>
    <n v="282232.5"/>
    <n v="342574"/>
    <n v="200000"/>
    <n v="338174"/>
    <n v="338174"/>
    <n v="84278.1"/>
    <n v="253895.9"/>
    <n v="0"/>
    <n v="253895.9"/>
    <n v="0"/>
  </r>
  <r>
    <x v="4"/>
    <x v="15"/>
    <s v="PROCESOS ESTADISTICOS DEL MUNICIPIO"/>
    <n v="2000"/>
    <s v="NO"/>
    <s v="NO"/>
    <n v="2211"/>
    <s v="PRODUCTOS ALIMENTICIOS PARA PERSONAS"/>
    <n v="0"/>
    <s v="SIN DESCRIPCIÓN PARA DESTINOS 00"/>
    <n v="0"/>
    <n v="0"/>
    <n v="100000"/>
    <n v="0"/>
    <n v="0"/>
    <n v="0"/>
    <n v="0"/>
    <n v="0"/>
    <n v="0"/>
    <n v="0"/>
    <n v="0"/>
  </r>
  <r>
    <x v="5"/>
    <x v="16"/>
    <s v="CONTROL DE FELINOS, CANINOS Y VIDA SILVESTRE EN EL MUNICIPIO"/>
    <n v="2000"/>
    <s v="NO"/>
    <s v="NO"/>
    <n v="2221"/>
    <s v="PRODUCTOS ALIMENTICIOS PARA ANIMALES"/>
    <n v="0"/>
    <s v="SIN DESCRIPCIÓN PARA DESTINOS 00"/>
    <n v="419380"/>
    <n v="419380"/>
    <n v="420000"/>
    <n v="420000"/>
    <n v="307023"/>
    <n v="307023"/>
    <n v="0"/>
    <n v="307023"/>
    <n v="0"/>
    <n v="307023"/>
    <n v="500000"/>
  </r>
  <r>
    <x v="9"/>
    <x v="17"/>
    <s v="POLITICA DE INTEGRAL DE LA CIUDAD"/>
    <n v="2000"/>
    <s v="NO"/>
    <s v="NO"/>
    <n v="2221"/>
    <s v="PRODUCTOS ALIMENTICIOS PARA ANIMALES"/>
    <n v="0"/>
    <s v="SIN DESCRIPCIÓN PARA DESTINOS 00"/>
    <n v="20000"/>
    <n v="0"/>
    <n v="40000"/>
    <n v="40000"/>
    <n v="0"/>
    <n v="0"/>
    <n v="0"/>
    <n v="0"/>
    <n v="0"/>
    <n v="0"/>
    <n v="0"/>
  </r>
  <r>
    <x v="5"/>
    <x v="18"/>
    <s v="SACRIFICIO DE BOVINOS Y PORCINOS EN EL RASTRO MUNICIPAL"/>
    <n v="2000"/>
    <s v="NO"/>
    <s v="NO"/>
    <n v="2221"/>
    <s v="PRODUCTOS ALIMENTICIOS PARA ANIMALES"/>
    <n v="0"/>
    <s v="SIN DESCRIPCIÓN PARA DESTINOS 00"/>
    <n v="59000"/>
    <n v="59000"/>
    <n v="65337.55"/>
    <n v="70000"/>
    <n v="64000"/>
    <n v="0"/>
    <n v="0"/>
    <n v="0"/>
    <n v="0"/>
    <n v="0"/>
    <n v="0"/>
  </r>
  <r>
    <x v="6"/>
    <x v="9"/>
    <s v="APOYO A TRADICIONES"/>
    <n v="2000"/>
    <s v="NO"/>
    <s v="NO"/>
    <n v="2221"/>
    <s v="PRODUCTOS ALIMENTICIOS PARA ANIMALES"/>
    <n v="0"/>
    <s v="ESCUELA DE CHARRERIA"/>
    <n v="95999.4"/>
    <n v="95999.4"/>
    <n v="94500"/>
    <n v="96000"/>
    <n v="94500"/>
    <n v="94500"/>
    <n v="0"/>
    <n v="94500"/>
    <n v="0"/>
    <n v="94500"/>
    <n v="150000"/>
  </r>
  <r>
    <x v="3"/>
    <x v="4"/>
    <s v="ADMINISTRACIÓN CENTRAL DE PROTECCIÓN CIVIL Y BOMBEROS"/>
    <n v="2000"/>
    <s v="NO"/>
    <s v="NO"/>
    <n v="2231"/>
    <s v="UTENSILIOS PARA EL SERVICIO DE ALIMENTACIÓN"/>
    <n v="0"/>
    <s v="SIN DESCRIPCIÓN PARA DESTINOS 00"/>
    <n v="4955.41"/>
    <n v="4955.41"/>
    <n v="5000"/>
    <n v="5000"/>
    <n v="2742.68"/>
    <n v="2742.68"/>
    <n v="0"/>
    <n v="2742.68"/>
    <n v="0"/>
    <n v="2742.68"/>
    <n v="5000"/>
  </r>
  <r>
    <x v="6"/>
    <x v="19"/>
    <s v="ADMINISTRACIÓN CENTRAL DE LA COORDINACIÓN GENERAL DE DESARROLLO ECONÓMICO"/>
    <n v="2000"/>
    <s v="NO"/>
    <s v="NO"/>
    <n v="2351"/>
    <s v="PRODUCTOS QUÍMICOS, FARMACÉUTICOS Y DE LABORATORIO ADQUIRIDOS COMO MATERIA PRIMA"/>
    <n v="0"/>
    <s v="SIN DESCRIPCIÓN PARA DESTINOS 00"/>
    <n v="1070362.99"/>
    <n v="833215.08"/>
    <n v="583287.44999999995"/>
    <n v="550000"/>
    <n v="583067.44999999995"/>
    <n v="583067.44999999995"/>
    <n v="0"/>
    <n v="583067.44999999995"/>
    <n v="0"/>
    <n v="583067.44999999995"/>
    <n v="500000"/>
  </r>
  <r>
    <x v="6"/>
    <x v="19"/>
    <s v="ADMINISTRACIÓN CENTRAL DE LA COORDINACIÓN GENERAL DE DESARROLLO ECONÓMICO"/>
    <n v="2000"/>
    <s v="NO"/>
    <s v="NO"/>
    <n v="2391"/>
    <s v="OTROS PRODUCTOS ADQUIRIDOS COMO MATERIA PRIMA"/>
    <n v="0"/>
    <s v="SIN DESCRIPCIÓN PARA DESTINOS 00"/>
    <n v="625500"/>
    <n v="625500"/>
    <n v="1322875"/>
    <n v="700000"/>
    <n v="1322875"/>
    <n v="1322875"/>
    <n v="0"/>
    <n v="1322875"/>
    <n v="0"/>
    <n v="1322875"/>
    <n v="700000"/>
  </r>
  <r>
    <x v="5"/>
    <x v="20"/>
    <s v="SUMINISTRO DE AGUA"/>
    <n v="2000"/>
    <s v="NO"/>
    <s v="NO"/>
    <n v="2411"/>
    <s v="PRODUCTOS MINERALES NO METÁLICOS"/>
    <n v="0"/>
    <s v="SIN DESCRIPCIÓN PARA DESTINOS 00"/>
    <n v="67338"/>
    <n v="67338"/>
    <n v="100000"/>
    <n v="100000"/>
    <n v="97132.02"/>
    <n v="97132.02"/>
    <n v="0"/>
    <n v="97132.02"/>
    <n v="0"/>
    <n v="97132.02"/>
    <n v="100000"/>
  </r>
  <r>
    <x v="1"/>
    <x v="10"/>
    <s v="ESPACIOS DE PAZ"/>
    <n v="2000"/>
    <s v="NO"/>
    <s v="NO"/>
    <n v="2411"/>
    <s v="PRODUCTOS MINERALES NO METÁLICOS"/>
    <n v="0"/>
    <s v="SIN DESCRIPCIÓN PARA DESTINOS 00"/>
    <n v="0"/>
    <n v="0"/>
    <n v="150000"/>
    <n v="150000"/>
    <n v="79369.289999999994"/>
    <n v="35869.29"/>
    <n v="0"/>
    <n v="35869.29"/>
    <n v="0"/>
    <n v="35869.29"/>
    <n v="40000"/>
  </r>
  <r>
    <x v="0"/>
    <x v="0"/>
    <s v="BIENES ADQUIRIDOS"/>
    <n v="2000"/>
    <s v="NO"/>
    <s v="NO"/>
    <n v="2411"/>
    <s v="PRODUCTOS MINERALES NO METÁLICOS"/>
    <n v="0"/>
    <s v="SIN DESCRIPCIÓN PARA DESTINOS 00"/>
    <n v="150583.6"/>
    <n v="150583.6"/>
    <n v="11449.82"/>
    <n v="2000"/>
    <n v="9449.82"/>
    <n v="9449.82"/>
    <n v="0"/>
    <n v="9449.82"/>
    <n v="0"/>
    <n v="9449.82"/>
    <n v="12000"/>
  </r>
  <r>
    <x v="5"/>
    <x v="8"/>
    <s v="SERVICIO DE MANTENIMIENTO EN LOS ESPACIOS PÚBLICOS"/>
    <n v="2000"/>
    <s v="NO"/>
    <s v="NO"/>
    <n v="2411"/>
    <s v="PRODUCTOS MINERALES NO METÁLICOS"/>
    <n v="0"/>
    <s v="SIN DESCRIPCIÓN PARA DESTINOS 00"/>
    <n v="56125.440000000002"/>
    <n v="56125.440000000002"/>
    <n v="236389.6"/>
    <n v="236389.6"/>
    <n v="235967.81"/>
    <n v="235967.81"/>
    <n v="0"/>
    <n v="235967.81"/>
    <n v="0"/>
    <n v="235967.81"/>
    <n v="80000"/>
  </r>
  <r>
    <x v="5"/>
    <x v="20"/>
    <s v="SUMINISTRO DE AGUA"/>
    <n v="2000"/>
    <s v="NO"/>
    <s v="NO"/>
    <n v="2421"/>
    <s v="CEMENTO Y PRODUCTOS DE CONCRETO"/>
    <n v="0"/>
    <s v="SIN DESCRIPCIÓN PARA DESTINOS 00"/>
    <n v="694410.8"/>
    <n v="694410.8"/>
    <n v="750000"/>
    <n v="750000"/>
    <n v="687954.7"/>
    <n v="687954.7"/>
    <n v="0"/>
    <n v="687954.7"/>
    <n v="0"/>
    <n v="687954.7"/>
    <n v="750000"/>
  </r>
  <r>
    <x v="3"/>
    <x v="7"/>
    <s v="SERVICIOS MÉDICOS DE CALIDAD"/>
    <n v="2000"/>
    <s v="NO"/>
    <s v="NO"/>
    <n v="2421"/>
    <s v="CEMENTO Y PRODUCTOS DE CONCRETO"/>
    <n v="0"/>
    <s v="SIN DESCRIPCIÓN PARA DESTINOS 00"/>
    <n v="2078.7199999999998"/>
    <n v="2078.7199999999998"/>
    <n v="10000"/>
    <n v="10000"/>
    <n v="0"/>
    <n v="0"/>
    <n v="0"/>
    <n v="0"/>
    <n v="0"/>
    <n v="0"/>
    <n v="0"/>
  </r>
  <r>
    <x v="1"/>
    <x v="10"/>
    <s v="ESPACIOS DE PAZ"/>
    <n v="2000"/>
    <s v="NO"/>
    <s v="NO"/>
    <n v="2421"/>
    <s v="CEMENTO Y PRODUCTOS DE CONCRETO"/>
    <n v="0"/>
    <s v="SIN DESCRIPCIÓN PARA DESTINOS 00"/>
    <n v="0"/>
    <n v="0"/>
    <n v="100000"/>
    <n v="100000"/>
    <n v="72856.240000000005"/>
    <n v="72856.240000000005"/>
    <n v="0"/>
    <n v="72856.240000000005"/>
    <n v="0"/>
    <n v="72856.240000000005"/>
    <n v="80000"/>
  </r>
  <r>
    <x v="0"/>
    <x v="0"/>
    <s v="BIENES ADQUIRIDOS"/>
    <n v="2000"/>
    <s v="NO"/>
    <s v="NO"/>
    <n v="2421"/>
    <s v="CEMENTO Y PRODUCTOS DE CONCRETO"/>
    <n v="0"/>
    <s v="SIN DESCRIPCIÓN PARA DESTINOS 00"/>
    <n v="413156.81"/>
    <n v="398071.01"/>
    <n v="20000"/>
    <n v="20000"/>
    <n v="18655.52"/>
    <n v="18655.52"/>
    <n v="0"/>
    <n v="18655.52"/>
    <n v="0"/>
    <n v="18655.52"/>
    <n v="20000"/>
  </r>
  <r>
    <x v="5"/>
    <x v="8"/>
    <s v="SERVICIO DE MANTENIMIENTO EN LOS ESPACIOS PÚBLICOS"/>
    <n v="3000"/>
    <m/>
    <m/>
    <m/>
    <m/>
    <m/>
    <m/>
    <n v="0"/>
    <n v="0"/>
    <n v="0"/>
    <m/>
    <m/>
    <m/>
    <m/>
    <m/>
    <m/>
    <n v="0"/>
    <n v="10000000"/>
  </r>
  <r>
    <x v="5"/>
    <x v="8"/>
    <s v="SERVICIO DE MANTENIMIENTO EN LOS ESPACIOS PÚBLICOS"/>
    <n v="2000"/>
    <s v="NO"/>
    <s v="SI"/>
    <n v="2421"/>
    <s v="CEMENTO Y PRODUCTOS DE CONCRETO"/>
    <n v="0"/>
    <s v="SIN DESCRIPCIÓN PARA DESTINOS 00"/>
    <n v="12729419.48"/>
    <n v="12293269.859999999"/>
    <n v="14437085.119999999"/>
    <n v="12100000"/>
    <n v="13897262.560000001"/>
    <n v="13708141.26"/>
    <n v="1242405.9399999995"/>
    <n v="12465735.32"/>
    <n v="6944.4900000002235"/>
    <n v="12458790.83"/>
    <n v="10000000"/>
  </r>
  <r>
    <x v="6"/>
    <x v="21"/>
    <s v="ADMINISTRACIÓN CENTRAL DE LA COORDINACIÓN GENERAL DE DESARROLLO ECONÓMICO"/>
    <n v="2000"/>
    <s v="NO"/>
    <s v="NO"/>
    <n v="4411"/>
    <s v="AYUDAS SOCIALES A PERSONAS"/>
    <n v="0"/>
    <s v="CAPACITACION"/>
    <n v="0"/>
    <n v="0"/>
    <n v="0"/>
    <n v="0"/>
    <n v="0"/>
    <n v="0"/>
    <n v="0"/>
    <n v="0"/>
    <n v="0"/>
    <n v="0"/>
    <n v="500000"/>
  </r>
  <r>
    <x v="4"/>
    <x v="5"/>
    <s v="INFRAESTRUCTURA TECNOLOGICA ENTREGADA"/>
    <n v="2000"/>
    <s v="NO"/>
    <s v="NO"/>
    <n v="2441"/>
    <s v="MADERA Y PRODUCTOS DE MADERA"/>
    <n v="0"/>
    <s v="SIN DESCRIPCIÓN PARA DESTINOS 00"/>
    <n v="0"/>
    <n v="0"/>
    <n v="19426.16"/>
    <n v="0"/>
    <n v="19426.16"/>
    <n v="19426.16"/>
    <n v="10000"/>
    <n v="9426.16"/>
    <n v="0"/>
    <n v="9426.16"/>
    <n v="10000"/>
  </r>
  <r>
    <x v="1"/>
    <x v="10"/>
    <s v="ESPACIOS DE PAZ"/>
    <n v="2000"/>
    <s v="NO"/>
    <s v="NO"/>
    <n v="2441"/>
    <s v="MADERA Y PRODUCTOS DE MADERA"/>
    <n v="0"/>
    <s v="SIN DESCRIPCIÓN PARA DESTINOS 00"/>
    <n v="0"/>
    <n v="0"/>
    <n v="100000"/>
    <n v="100000"/>
    <n v="42875.31"/>
    <n v="22981.31"/>
    <n v="0"/>
    <n v="22981.31"/>
    <n v="0"/>
    <n v="22981.31"/>
    <n v="23000"/>
  </r>
  <r>
    <x v="0"/>
    <x v="0"/>
    <s v="BIENES ADQUIRIDOS"/>
    <n v="2000"/>
    <s v="NO"/>
    <s v="NO"/>
    <n v="2441"/>
    <s v="MADERA Y PRODUCTOS DE MADERA"/>
    <n v="0"/>
    <s v="SIN DESCRIPCIÓN PARA DESTINOS 00"/>
    <n v="0"/>
    <n v="0"/>
    <n v="1287"/>
    <n v="0"/>
    <n v="420.5"/>
    <n v="420.5"/>
    <n v="0"/>
    <n v="420.5"/>
    <n v="0"/>
    <n v="420.5"/>
    <n v="500"/>
  </r>
  <r>
    <x v="0"/>
    <x v="0"/>
    <s v="BIENES ADQUIRIDOS"/>
    <n v="2000"/>
    <s v="NO"/>
    <s v="NO"/>
    <n v="2451"/>
    <s v="VIDRIO Y PRODUCTOS DE VIDRIO"/>
    <n v="0"/>
    <s v="SIN DESCRIPCIÓN PARA DESTINOS 00"/>
    <n v="48708.4"/>
    <n v="48708.4"/>
    <n v="47757.2"/>
    <n v="47757.2"/>
    <n v="7888"/>
    <n v="7888"/>
    <n v="0"/>
    <n v="7888"/>
    <n v="0"/>
    <n v="7888"/>
    <n v="10000"/>
  </r>
  <r>
    <x v="6"/>
    <x v="22"/>
    <s v="ADMINISTRACIÓN CENTRAL DE LA COORDINACIÓN GENERAL DE DESARROLLO ECONÓMICO"/>
    <n v="2000"/>
    <s v="NO"/>
    <s v="NO"/>
    <n v="2451"/>
    <s v="VIDRIO Y PRODUCTOS DE VIDRIO"/>
    <n v="0"/>
    <s v="SIN DESCRIPCIÓN PARA DESTINOS 00"/>
    <n v="0"/>
    <n v="0"/>
    <n v="0"/>
    <n v="500000"/>
    <n v="0"/>
    <n v="0"/>
    <n v="0"/>
    <n v="0"/>
    <n v="0"/>
    <n v="0"/>
    <n v="0"/>
  </r>
  <r>
    <x v="5"/>
    <x v="20"/>
    <s v="SUMINISTRO DE AGUA"/>
    <n v="2000"/>
    <s v="NO"/>
    <s v="NO"/>
    <n v="2461"/>
    <s v="MATERIAL ELÉCTRICO Y ELECTRÓNICO"/>
    <n v="0"/>
    <s v="SIN DESCRIPCIÓN PARA DESTINOS 00"/>
    <n v="887123.59"/>
    <n v="488442.39"/>
    <n v="650000"/>
    <n v="650000"/>
    <n v="599293.82999999996"/>
    <n v="580815.03"/>
    <n v="0"/>
    <n v="580815.03"/>
    <n v="0"/>
    <n v="580815.03"/>
    <n v="600000"/>
  </r>
  <r>
    <x v="3"/>
    <x v="4"/>
    <s v="ADMINISTRACIÓN CENTRAL DE PROTECCIÓN CIVIL Y BOMBEROS"/>
    <n v="2000"/>
    <s v="NO"/>
    <s v="NO"/>
    <n v="2461"/>
    <s v="MATERIAL ELÉCTRICO Y ELECTRÓNICO"/>
    <n v="0"/>
    <s v="SIN DESCRIPCIÓN PARA DESTINOS 00"/>
    <n v="0"/>
    <n v="0"/>
    <n v="1000"/>
    <n v="1000"/>
    <n v="0"/>
    <n v="0"/>
    <n v="0"/>
    <n v="0"/>
    <n v="0"/>
    <n v="0"/>
    <n v="0"/>
  </r>
  <r>
    <x v="4"/>
    <x v="5"/>
    <s v="INFRAESTRUCTURA TECNOLOGICA ENTREGADA"/>
    <n v="2000"/>
    <s v="NO"/>
    <s v="NO"/>
    <n v="2461"/>
    <s v="MATERIAL ELÉCTRICO Y ELECTRÓNICO"/>
    <n v="0"/>
    <s v="SIN DESCRIPCIÓN PARA DESTINOS 00"/>
    <n v="142558.35999999999"/>
    <n v="142558.35999999999"/>
    <n v="471906.84"/>
    <n v="501333"/>
    <n v="14929.2"/>
    <n v="14929.2"/>
    <n v="0"/>
    <n v="14929.2"/>
    <n v="0"/>
    <n v="14929.2"/>
    <n v="30000"/>
  </r>
  <r>
    <x v="3"/>
    <x v="7"/>
    <s v="SERVICIOS MÉDICOS DE CALIDAD"/>
    <n v="2000"/>
    <s v="NO"/>
    <s v="NO"/>
    <n v="2461"/>
    <s v="MATERIAL ELÉCTRICO Y ELECTRÓNICO"/>
    <n v="0"/>
    <s v="SIN DESCRIPCIÓN PARA DESTINOS 00"/>
    <n v="1974.78"/>
    <n v="1974.78"/>
    <n v="100000"/>
    <n v="0"/>
    <n v="40676.44"/>
    <n v="40676.44"/>
    <n v="0"/>
    <n v="40676.44"/>
    <n v="0"/>
    <n v="40676.44"/>
    <n v="50000"/>
  </r>
  <r>
    <x v="0"/>
    <x v="0"/>
    <s v="BIENES ADQUIRIDOS"/>
    <n v="2000"/>
    <s v="NO"/>
    <s v="NO"/>
    <n v="2461"/>
    <s v="MATERIAL ELÉCTRICO Y ELECTRÓNICO"/>
    <n v="0"/>
    <s v="SIN DESCRIPCIÓN PARA DESTINOS 00"/>
    <n v="166517.46"/>
    <n v="105686.76"/>
    <n v="150000"/>
    <n v="150000"/>
    <n v="97577.27"/>
    <n v="97577.27"/>
    <n v="0"/>
    <n v="97577.27"/>
    <n v="37816.000000000007"/>
    <n v="59761.27"/>
    <n v="70000"/>
  </r>
  <r>
    <x v="5"/>
    <x v="23"/>
    <s v="SERVICIO DE MANTENIMIENTO DE ALUMBRADO PÚBLICO"/>
    <n v="2000"/>
    <s v="NO"/>
    <s v="NO"/>
    <n v="2461"/>
    <s v="MATERIAL ELÉCTRICO Y ELECTRÓNICO"/>
    <n v="0"/>
    <s v="SIN DESCRIPCIÓN PARA DESTINOS 00"/>
    <n v="9695208.3100000005"/>
    <n v="9695208.3100000005"/>
    <n v="14573770.67"/>
    <n v="10600000"/>
    <n v="11304682.84"/>
    <n v="11304682.84"/>
    <n v="211034.16000000015"/>
    <n v="11093648.68"/>
    <n v="1557767.1899999995"/>
    <n v="9535881.4900000002"/>
    <n v="9600000"/>
  </r>
  <r>
    <x v="5"/>
    <x v="20"/>
    <s v="SUMINISTRO DE AGUA"/>
    <n v="2000"/>
    <s v="NO"/>
    <s v="NO"/>
    <n v="2471"/>
    <s v="ARTÍCULOS METÁLICOS PARA LA CONSTRUCCIÓN"/>
    <n v="0"/>
    <s v="SIN DESCRIPCIÓN PARA DESTINOS 00"/>
    <n v="2386641.2200000002"/>
    <n v="2366640.46"/>
    <n v="2680000"/>
    <n v="2300000"/>
    <n v="2477496.77"/>
    <n v="2477496.77"/>
    <n v="0"/>
    <n v="2477496.77"/>
    <n v="160405.72999999998"/>
    <n v="2317091.04"/>
    <n v="2500000"/>
  </r>
  <r>
    <x v="3"/>
    <x v="4"/>
    <s v="ADMINISTRACIÓN CENTRAL DE PROTECCIÓN CIVIL Y BOMBEROS"/>
    <n v="2000"/>
    <s v="NO"/>
    <s v="NO"/>
    <n v="2471"/>
    <s v="ARTÍCULOS METÁLICOS PARA LA CONSTRUCCIÓN"/>
    <n v="0"/>
    <s v="SIN DESCRIPCIÓN PARA DESTINOS 00"/>
    <n v="279.44"/>
    <n v="279.44"/>
    <n v="2000"/>
    <n v="2000"/>
    <n v="0"/>
    <n v="0"/>
    <n v="0"/>
    <n v="0"/>
    <n v="0"/>
    <n v="0"/>
    <n v="0"/>
  </r>
  <r>
    <x v="4"/>
    <x v="5"/>
    <s v="INFRAESTRUCTURA TECNOLOGICA ENTREGADA"/>
    <n v="2000"/>
    <s v="NO"/>
    <s v="NO"/>
    <n v="2471"/>
    <s v="ARTÍCULOS METÁLICOS PARA LA CONSTRUCCIÓN"/>
    <n v="0"/>
    <s v="SIN DESCRIPCIÓN PARA DESTINOS 00"/>
    <n v="301.60000000000002"/>
    <n v="301.60000000000002"/>
    <n v="1414"/>
    <n v="1414"/>
    <n v="0"/>
    <n v="0"/>
    <n v="0"/>
    <n v="0"/>
    <n v="0"/>
    <n v="0"/>
    <n v="0"/>
  </r>
  <r>
    <x v="1"/>
    <x v="10"/>
    <s v="ESPACIOS DE PAZ"/>
    <n v="2000"/>
    <s v="NO"/>
    <s v="NO"/>
    <n v="2471"/>
    <s v="ARTÍCULOS METÁLICOS PARA LA CONSTRUCCIÓN"/>
    <n v="0"/>
    <s v="SIN DESCRIPCIÓN PARA DESTINOS 00"/>
    <n v="0"/>
    <n v="0"/>
    <n v="150000"/>
    <n v="150000"/>
    <n v="78283.91"/>
    <n v="78283.91"/>
    <n v="0"/>
    <n v="78283.91"/>
    <n v="58484.450000000004"/>
    <n v="19799.46"/>
    <n v="20000"/>
  </r>
  <r>
    <x v="0"/>
    <x v="0"/>
    <s v="BIENES ADQUIRIDOS"/>
    <n v="2000"/>
    <s v="NO"/>
    <s v="NO"/>
    <n v="2471"/>
    <s v="ARTÍCULOS METÁLICOS PARA LA CONSTRUCCIÓN"/>
    <n v="0"/>
    <s v="SIN DESCRIPCIÓN PARA DESTINOS 00"/>
    <n v="22096.42"/>
    <n v="22089.24"/>
    <n v="45300"/>
    <n v="50000"/>
    <n v="30881.72"/>
    <n v="30881.72"/>
    <n v="0"/>
    <n v="30881.72"/>
    <n v="0"/>
    <n v="30881.72"/>
    <n v="35000"/>
  </r>
  <r>
    <x v="5"/>
    <x v="8"/>
    <s v="SERVICIO DE MANTENIMIENTO EN LOS ESPACIOS PÚBLICOS"/>
    <n v="2000"/>
    <s v="NO"/>
    <s v="NO"/>
    <n v="2471"/>
    <s v="ARTÍCULOS METÁLICOS PARA LA CONSTRUCCIÓN"/>
    <n v="0"/>
    <s v="SIN DESCRIPCIÓN PARA DESTINOS 00"/>
    <n v="632370.68000000005"/>
    <n v="632370.68000000005"/>
    <n v="553821.28"/>
    <n v="575211.68000000005"/>
    <n v="539373.61"/>
    <n v="518511.01"/>
    <n v="0"/>
    <n v="518511.01"/>
    <n v="0"/>
    <n v="518511.01"/>
    <n v="700000"/>
  </r>
  <r>
    <x v="3"/>
    <x v="7"/>
    <s v="SERVICIOS MÉDICOS DE CALIDAD"/>
    <n v="2000"/>
    <s v="NO"/>
    <s v="NO"/>
    <n v="2481"/>
    <s v="MATERIALES COMPLEMENTARIOS"/>
    <n v="0"/>
    <s v="SIN DESCRIPCIÓN PARA DESTINOS 00"/>
    <n v="9881.5499999999993"/>
    <n v="7243.78"/>
    <n v="10000"/>
    <n v="10000"/>
    <n v="9484.1200000000008"/>
    <n v="9484.1200000000008"/>
    <n v="0"/>
    <n v="9484.1200000000008"/>
    <n v="0"/>
    <n v="9484.1200000000008"/>
    <n v="10000"/>
  </r>
  <r>
    <x v="1"/>
    <x v="1"/>
    <s v="PROGRAMA DE ECONOMÍA SOLIDARIA TLAJOMULCO &quot;CHAMBA PARA TODOS&quot;"/>
    <n v="2000"/>
    <s v="NO"/>
    <s v="NO"/>
    <n v="2421"/>
    <s v="CEMENTO Y PRODUCTOS DE CONCRETO"/>
    <n v="0"/>
    <s v="SIN DESCRIPCIÓN PARA DESTINOS 00"/>
    <n v="8687.18"/>
    <n v="8687.18"/>
    <n v="0"/>
    <n v="0"/>
    <n v="0"/>
    <n v="0"/>
    <n v="0"/>
    <n v="0"/>
    <n v="0"/>
    <n v="0"/>
    <n v="0"/>
  </r>
  <r>
    <x v="1"/>
    <x v="1"/>
    <s v="PROGRAMA DE ECONOMÍA SOLIDARIA TLAJOMULCO &quot;CHAMBA PARA TODOS&quot;"/>
    <n v="2000"/>
    <s v="NO"/>
    <s v="NO"/>
    <n v="2461"/>
    <s v="MATERIAL ELÉCTRICO Y ELECTRÓNICO"/>
    <n v="0"/>
    <s v="SIN DESCRIPCIÓN PARA DESTINOS 00"/>
    <n v="10592.98"/>
    <n v="0"/>
    <n v="0"/>
    <n v="0"/>
    <n v="0"/>
    <n v="0"/>
    <n v="0"/>
    <n v="0"/>
    <n v="0"/>
    <n v="0"/>
    <n v="0"/>
  </r>
  <r>
    <x v="1"/>
    <x v="1"/>
    <s v="PROGRAMA DE ECONOMÍA SOLIDARIA TLAJOMULCO &quot;CHAMBA PARA TODOS&quot;"/>
    <n v="2000"/>
    <s v="NO"/>
    <s v="NO"/>
    <n v="2491"/>
    <s v="OTROS MATERIALES Y ARTÍCULOS DE CONSTRUCCIÓN Y REPARACIÓN"/>
    <n v="0"/>
    <s v="SIN DESCRIPCIÓN PARA DESTINOS 00"/>
    <n v="131692.13"/>
    <n v="80072.13"/>
    <n v="138448.20000000001"/>
    <n v="54948.2"/>
    <n v="138031.53"/>
    <n v="108799.53"/>
    <n v="45896.56"/>
    <n v="62902.97"/>
    <n v="0"/>
    <n v="62902.97"/>
    <n v="90000"/>
  </r>
  <r>
    <x v="5"/>
    <x v="20"/>
    <s v="SUMINISTRO DE AGUA"/>
    <n v="2000"/>
    <s v="NO"/>
    <s v="NO"/>
    <n v="2491"/>
    <s v="OTROS MATERIALES Y ARTÍCULOS DE CONSTRUCCIÓN Y REPARACIÓN"/>
    <n v="0"/>
    <s v="SIN DESCRIPCIÓN PARA DESTINOS 00"/>
    <n v="5860"/>
    <n v="5860"/>
    <n v="7000"/>
    <n v="7000"/>
    <n v="3770.04"/>
    <n v="3770.04"/>
    <n v="0"/>
    <n v="3770.04"/>
    <n v="0"/>
    <n v="3770.04"/>
    <n v="7000"/>
  </r>
  <r>
    <x v="4"/>
    <x v="5"/>
    <s v="INFRAESTRUCTURA TECNOLOGICA ENTREGADA"/>
    <n v="2000"/>
    <s v="NO"/>
    <s v="NO"/>
    <n v="2491"/>
    <s v="OTROS MATERIALES Y ARTÍCULOS DE CONSTRUCCIÓN Y REPARACIÓN"/>
    <n v="0"/>
    <s v="SIN DESCRIPCIÓN PARA DESTINOS 00"/>
    <n v="849.7"/>
    <n v="849.7"/>
    <n v="2000"/>
    <n v="2000"/>
    <n v="0"/>
    <n v="0"/>
    <n v="0"/>
    <n v="0"/>
    <n v="0"/>
    <n v="0"/>
    <n v="0"/>
  </r>
  <r>
    <x v="3"/>
    <x v="7"/>
    <s v="SERVICIOS MÉDICOS DE CALIDAD"/>
    <n v="2000"/>
    <s v="NO"/>
    <s v="NO"/>
    <n v="2491"/>
    <s v="OTROS MATERIALES Y ARTÍCULOS DE CONSTRUCCIÓN Y REPARACIÓN"/>
    <n v="0"/>
    <s v="SIN DESCRIPCIÓN PARA DESTINOS 00"/>
    <n v="71091.16"/>
    <n v="39395.58"/>
    <n v="100000"/>
    <n v="100000"/>
    <n v="51182.46"/>
    <n v="51182.46"/>
    <n v="1318.7900000000009"/>
    <n v="49863.67"/>
    <n v="0"/>
    <n v="49863.67"/>
    <n v="50000"/>
  </r>
  <r>
    <x v="3"/>
    <x v="11"/>
    <s v="EQUIPAMIENTO"/>
    <n v="2000"/>
    <s v="NO"/>
    <s v="NO"/>
    <n v="2491"/>
    <s v="OTROS MATERIALES Y ARTÍCULOS DE CONSTRUCCIÓN Y REPARACIÓN"/>
    <n v="0"/>
    <s v="SIN DESCRIPCIÓN PARA DESTINOS 00"/>
    <n v="0"/>
    <n v="0"/>
    <n v="500"/>
    <n v="0"/>
    <n v="500"/>
    <n v="500"/>
    <n v="0"/>
    <n v="500"/>
    <n v="0"/>
    <n v="500"/>
    <n v="0"/>
  </r>
  <r>
    <x v="7"/>
    <x v="13"/>
    <s v="DEFENSORÍA LEGAL"/>
    <n v="2000"/>
    <s v="NO"/>
    <s v="NO"/>
    <n v="2491"/>
    <s v="OTROS MATERIALES Y ARTÍCULOS DE CONSTRUCCIÓN Y REPARACIÓN"/>
    <n v="0"/>
    <s v="SIN DESCRIPCIÓN PARA DESTINOS 00"/>
    <n v="0"/>
    <n v="0"/>
    <n v="75000"/>
    <n v="75000"/>
    <n v="0"/>
    <n v="0"/>
    <n v="0"/>
    <n v="0"/>
    <n v="0"/>
    <n v="0"/>
    <n v="0"/>
  </r>
  <r>
    <x v="1"/>
    <x v="3"/>
    <s v="RED DE BASES"/>
    <n v="2000"/>
    <s v="NO"/>
    <s v="NO"/>
    <n v="2491"/>
    <s v="OTROS MATERIALES Y ARTÍCULOS DE CONSTRUCCIÓN Y REPARACIÓN"/>
    <n v="0"/>
    <s v="SIN DESCRIPCIÓN PARA DESTINOS 00"/>
    <n v="0"/>
    <n v="0"/>
    <n v="21000"/>
    <n v="0"/>
    <n v="8383.9599999999991"/>
    <n v="8383.9599999999991"/>
    <n v="0"/>
    <n v="8383.9599999999991"/>
    <n v="0"/>
    <n v="8383.9599999999991"/>
    <n v="10000"/>
  </r>
  <r>
    <x v="1"/>
    <x v="10"/>
    <s v="ESPACIOS DE PAZ"/>
    <n v="2000"/>
    <s v="NO"/>
    <s v="NO"/>
    <n v="2491"/>
    <s v="OTROS MATERIALES Y ARTÍCULOS DE CONSTRUCCIÓN Y REPARACIÓN"/>
    <n v="0"/>
    <s v="SIN DESCRIPCIÓN PARA DESTINOS 00"/>
    <n v="0"/>
    <n v="0"/>
    <n v="500000"/>
    <n v="500000"/>
    <n v="367992.88"/>
    <n v="367992.88"/>
    <n v="0"/>
    <n v="367992.88"/>
    <n v="131389.19"/>
    <n v="236603.69"/>
    <n v="250000"/>
  </r>
  <r>
    <x v="0"/>
    <x v="0"/>
    <s v="BIENES ADQUIRIDOS"/>
    <n v="2000"/>
    <s v="NO"/>
    <s v="NO"/>
    <n v="2491"/>
    <s v="OTROS MATERIALES Y ARTÍCULOS DE CONSTRUCCIÓN Y REPARACIÓN"/>
    <n v="0"/>
    <s v="SIN DESCRIPCIÓN PARA DESTINOS 00"/>
    <n v="409580.77"/>
    <n v="392154.09"/>
    <n v="420000"/>
    <n v="420000"/>
    <n v="151007.84"/>
    <n v="149059.04"/>
    <n v="0"/>
    <n v="149059.04"/>
    <n v="2168.0400000000081"/>
    <n v="146891"/>
    <n v="150000"/>
  </r>
  <r>
    <x v="5"/>
    <x v="8"/>
    <s v="SERVICIO DE MANTENIMIENTO EN LOS ESPACIOS PÚBLICOS"/>
    <n v="2000"/>
    <s v="NO"/>
    <s v="NO"/>
    <n v="2491"/>
    <s v="OTROS MATERIALES Y ARTÍCULOS DE CONSTRUCCIÓN Y REPARACIÓN"/>
    <n v="0"/>
    <s v="SIN DESCRIPCIÓN PARA DESTINOS 00"/>
    <n v="4676068.96"/>
    <n v="4676068.96"/>
    <n v="4751975.5"/>
    <n v="4862000"/>
    <n v="4751975.5"/>
    <n v="4751975.5"/>
    <n v="166995.20000000019"/>
    <n v="4584980.3"/>
    <n v="0"/>
    <n v="4584980.3"/>
    <n v="4700000"/>
  </r>
  <r>
    <x v="1"/>
    <x v="24"/>
    <s v="POLITICA CULTURAL DE TLAJOMULCO DE ZUÑIGA"/>
    <n v="2000"/>
    <s v="NO"/>
    <s v="NO"/>
    <n v="2491"/>
    <s v="OTROS MATERIALES Y ARTÍCULOS DE CONSTRUCCIÓN Y REPARACIÓN"/>
    <n v="0"/>
    <s v="SIN DESCRIPCIÓN PARA DESTINOS 00"/>
    <n v="0"/>
    <n v="0"/>
    <n v="0"/>
    <n v="150000"/>
    <n v="0"/>
    <n v="0"/>
    <n v="0"/>
    <n v="0"/>
    <n v="0"/>
    <n v="0"/>
    <n v="0"/>
  </r>
  <r>
    <x v="1"/>
    <x v="25"/>
    <s v="APOYO A INSTITUCIONES EDUCATIVAS"/>
    <n v="2000"/>
    <s v="NO"/>
    <s v="NO"/>
    <n v="2491"/>
    <s v="OTROS MATERIALES Y ARTÍCULOS DE CONSTRUCCIÓN Y REPARACIÓN"/>
    <n v="0"/>
    <s v="SIN DESCRIPCIÓN PARA DESTINOS 00"/>
    <n v="247774.89"/>
    <n v="0"/>
    <n v="0"/>
    <n v="250000"/>
    <n v="0"/>
    <n v="0"/>
    <n v="0"/>
    <n v="0"/>
    <n v="0"/>
    <n v="0"/>
    <n v="0"/>
  </r>
  <r>
    <x v="5"/>
    <x v="20"/>
    <s v="SUMINISTRO DE AGUA"/>
    <n v="2000"/>
    <s v="NO"/>
    <s v="NO"/>
    <n v="2511"/>
    <s v="PRODUCTOS QUÍMICOS BÁSICOS"/>
    <n v="0"/>
    <s v="SIN DESCRIPCIÓN PARA DESTINOS 00"/>
    <n v="1879959.67"/>
    <n v="1879959.67"/>
    <n v="4500000"/>
    <n v="4500000"/>
    <n v="1826665.2"/>
    <n v="1826665.2"/>
    <n v="20000"/>
    <n v="1806665.2"/>
    <n v="0"/>
    <n v="1806665.2"/>
    <n v="2000000"/>
  </r>
  <r>
    <x v="3"/>
    <x v="7"/>
    <s v="SERVICIOS MÉDICOS DE CALIDAD"/>
    <n v="2000"/>
    <s v="NO"/>
    <s v="NO"/>
    <n v="2521"/>
    <s v="FERTILIZANTES, PESTICIDAS Y OTROS AGROQUÍMICOS"/>
    <n v="0"/>
    <s v="SIN DESCRIPCIÓN PARA DESTINOS 00"/>
    <n v="432224.74"/>
    <n v="417224.74"/>
    <n v="470880"/>
    <n v="450000"/>
    <n v="434989.95"/>
    <n v="434989.95"/>
    <n v="0"/>
    <n v="434989.95"/>
    <n v="0"/>
    <n v="434989.95"/>
    <n v="470000"/>
  </r>
  <r>
    <x v="9"/>
    <x v="17"/>
    <s v="POLITICA DE INTEGRAL DE LA CIUDAD"/>
    <n v="2000"/>
    <s v="NO"/>
    <s v="NO"/>
    <n v="2521"/>
    <s v="FERTILIZANTES, PESTICIDAS Y OTROS AGROQUÍMICOS"/>
    <n v="0"/>
    <s v="SIN DESCRIPCIÓN PARA DESTINOS 00"/>
    <n v="0"/>
    <n v="0"/>
    <n v="50000"/>
    <n v="50000"/>
    <n v="0"/>
    <n v="0"/>
    <n v="0"/>
    <n v="0"/>
    <n v="0"/>
    <n v="0"/>
    <n v="0"/>
  </r>
  <r>
    <x v="0"/>
    <x v="0"/>
    <s v="BIENES ADQUIRIDOS"/>
    <n v="2000"/>
    <s v="NO"/>
    <s v="NO"/>
    <n v="2521"/>
    <s v="FERTILIZANTES, PESTICIDAS Y OTROS AGROQUÍMICOS"/>
    <n v="0"/>
    <s v="SIN DESCRIPCIÓN PARA DESTINOS 00"/>
    <n v="90467.34"/>
    <n v="90467.34"/>
    <n v="123580"/>
    <n v="123580"/>
    <n v="0"/>
    <n v="0"/>
    <n v="0"/>
    <n v="0"/>
    <n v="0"/>
    <n v="0"/>
    <n v="50000"/>
  </r>
  <r>
    <x v="6"/>
    <x v="19"/>
    <s v="PAQUETE AGROECOLÓGICO"/>
    <n v="2000"/>
    <s v="NO"/>
    <s v="NO"/>
    <n v="2521"/>
    <s v="FERTILIZANTES, PESTICIDAS Y OTROS AGROQUÍMICOS"/>
    <n v="0"/>
    <s v="SIN DESCRIPCIÓN PARA DESTINOS 00"/>
    <n v="429988.8"/>
    <n v="429988.8"/>
    <n v="0"/>
    <n v="500000"/>
    <n v="0"/>
    <n v="0"/>
    <n v="0"/>
    <n v="0"/>
    <n v="0"/>
    <n v="0"/>
    <n v="3500000"/>
  </r>
  <r>
    <x v="5"/>
    <x v="16"/>
    <s v="CONTROL DE FELINOS, CANINOS Y VIDA SILVESTRE EN EL MUNICIPIO"/>
    <n v="2000"/>
    <s v="NO"/>
    <s v="NO"/>
    <n v="2351"/>
    <s v="PRODUCTOS QUÍMICOS, FARMACÉUTICOS Y DE LABORATORIO ADQUIRIDOS COMO MATERIA PRIMA"/>
    <n v="0"/>
    <s v="SIN DESCRIPCIÓN PARA DESTINOS 00"/>
    <n v="47357"/>
    <n v="47357"/>
    <n v="0"/>
    <n v="0"/>
    <n v="0"/>
    <n v="0"/>
    <n v="0"/>
    <n v="0"/>
    <n v="0"/>
    <n v="0"/>
    <n v="0"/>
  </r>
  <r>
    <x v="5"/>
    <x v="16"/>
    <s v="CONTROL DE FELINOS, CANINOS Y VIDA SILVESTRE EN EL MUNICIPIO"/>
    <n v="2000"/>
    <s v="NO"/>
    <s v="NO"/>
    <n v="2461"/>
    <s v="MATERIAL ELÉCTRICO Y ELECTRÓNICO"/>
    <n v="0"/>
    <s v="SIN DESCRIPCIÓN PARA DESTINOS 00"/>
    <n v="3944"/>
    <n v="0"/>
    <n v="0"/>
    <n v="0"/>
    <n v="0"/>
    <n v="0"/>
    <n v="0"/>
    <n v="0"/>
    <n v="0"/>
    <n v="0"/>
    <n v="0"/>
  </r>
  <r>
    <x v="5"/>
    <x v="16"/>
    <s v="CONTROL DE FELINOS, CANINOS Y VIDA SILVESTRE EN EL MUNICIPIO"/>
    <n v="2000"/>
    <s v="NO"/>
    <s v="NO"/>
    <n v="2531"/>
    <s v="MEDICINAS Y PRODUCTOS FARMACÉUTICOS"/>
    <n v="0"/>
    <s v="SIN DESCRIPCIÓN PARA DESTINOS 00"/>
    <n v="874337"/>
    <n v="797405"/>
    <n v="900000"/>
    <n v="900000"/>
    <n v="585462.6"/>
    <n v="570731.6"/>
    <n v="175020"/>
    <n v="395711.6"/>
    <n v="0"/>
    <n v="395711.6"/>
    <n v="600000"/>
  </r>
  <r>
    <x v="3"/>
    <x v="4"/>
    <s v="EQUIPOS DE PROTECCIÓN  Y HERRAMIENTA MANUAL"/>
    <n v="2000"/>
    <s v="NO"/>
    <s v="NO"/>
    <n v="2531"/>
    <s v="MEDICINAS Y PRODUCTOS FARMACÉUTICOS"/>
    <n v="0"/>
    <s v="SIN DESCRIPCIÓN PARA DESTINOS 00"/>
    <n v="25640.15"/>
    <n v="25640.15"/>
    <n v="50000"/>
    <n v="50000"/>
    <n v="21063"/>
    <n v="21063"/>
    <n v="5496.5"/>
    <n v="15566.5"/>
    <n v="13066.5"/>
    <n v="2500"/>
    <n v="10000"/>
  </r>
  <r>
    <x v="3"/>
    <x v="7"/>
    <s v="SERVICIOS MÉDICOS DE CALIDAD"/>
    <n v="2000"/>
    <s v="NO"/>
    <s v="SI"/>
    <n v="2531"/>
    <s v="MEDICINAS Y PRODUCTOS FARMACÉUTICOS"/>
    <n v="0"/>
    <s v="SIN DESCRIPCIÓN PARA DESTINOS 00"/>
    <n v="4448152.2300000004"/>
    <n v="4262650.17"/>
    <n v="5950000"/>
    <n v="5500000"/>
    <n v="5451783.5999999996"/>
    <n v="5378633.5999999996"/>
    <n v="1052450.04"/>
    <n v="4326183.5599999996"/>
    <n v="44170.439999999478"/>
    <n v="4282013.12"/>
    <n v="5000000"/>
  </r>
  <r>
    <x v="2"/>
    <x v="2"/>
    <s v="DESPACHO DE LA TESORERÍA MUNICIPAL"/>
    <n v="2000"/>
    <s v="NO"/>
    <s v="NO"/>
    <n v="2531"/>
    <s v="MEDICINAS Y PRODUCTOS FARMACÉUTICOS"/>
    <n v="0"/>
    <s v="SIN DESCRIPCIÓN PARA DESTINOS 00"/>
    <n v="0"/>
    <n v="0"/>
    <n v="1485"/>
    <n v="0"/>
    <n v="1483.17"/>
    <n v="1483.17"/>
    <n v="0"/>
    <n v="1483.17"/>
    <n v="0"/>
    <n v="1483.17"/>
    <n v="0"/>
  </r>
  <r>
    <x v="5"/>
    <x v="16"/>
    <s v="CONTROL DE FELINOS, CANINOS Y VIDA SILVESTRE EN EL MUNICIPIO"/>
    <n v="2000"/>
    <s v="NO"/>
    <s v="NO"/>
    <n v="2541"/>
    <s v="MATERIALES, ACCESORIOS Y SUMINISTROS MÉDICOS"/>
    <n v="0"/>
    <s v="SIN DESCRIPCIÓN PARA DESTINOS 00"/>
    <n v="461042.48"/>
    <n v="403159.4"/>
    <n v="593000"/>
    <n v="600000"/>
    <n v="268823.45"/>
    <n v="231831.05"/>
    <n v="9209.8899999999849"/>
    <n v="222621.16"/>
    <n v="0"/>
    <n v="222621.16"/>
    <n v="800000"/>
  </r>
  <r>
    <x v="3"/>
    <x v="4"/>
    <s v="EQUIPOS DE PROTECCIÓN  Y HERRAMIENTA MANUAL"/>
    <n v="2000"/>
    <s v="NO"/>
    <s v="NO"/>
    <n v="2541"/>
    <s v="MATERIALES, ACCESORIOS Y SUMINISTROS MÉDICOS"/>
    <n v="0"/>
    <s v="SIN DESCRIPCIÓN PARA DESTINOS 00"/>
    <n v="44217.08"/>
    <n v="32037.07"/>
    <n v="52000"/>
    <n v="52000"/>
    <n v="43310.05"/>
    <n v="37162.050000000003"/>
    <n v="0"/>
    <n v="37162.050000000003"/>
    <n v="0"/>
    <n v="37162.050000000003"/>
    <n v="40000"/>
  </r>
  <r>
    <x v="3"/>
    <x v="7"/>
    <s v="SERVICIOS MÉDICOS DE CALIDAD"/>
    <n v="2000"/>
    <s v="NO"/>
    <s v="NO"/>
    <n v="2541"/>
    <s v="MATERIALES, ACCESORIOS Y SUMINISTROS MÉDICOS"/>
    <n v="0"/>
    <s v="SIN DESCRIPCIÓN PARA DESTINOS 00"/>
    <n v="6082362.2999999998"/>
    <n v="5782693.5700000003"/>
    <n v="6500000"/>
    <n v="6500000"/>
    <n v="6150616.7599999998"/>
    <n v="6087486.6600000001"/>
    <n v="137464.87000000011"/>
    <n v="5950021.79"/>
    <n v="13174.240000000224"/>
    <n v="5936847.5499999998"/>
    <n v="6500000"/>
  </r>
  <r>
    <x v="1"/>
    <x v="24"/>
    <s v="POLITICA CULTURAL DE TLAJOMULCO DE ZUÑIGA"/>
    <n v="2000"/>
    <s v="NO"/>
    <s v="NO"/>
    <n v="2541"/>
    <s v="MATERIALES, ACCESORIOS Y SUMINISTROS MÉDICOS"/>
    <n v="0"/>
    <s v="SIN DESCRIPCIÓN PARA DESTINOS 00"/>
    <n v="2169.1999999999998"/>
    <n v="2169.1999999999998"/>
    <n v="2500"/>
    <n v="2500"/>
    <n v="2312.75"/>
    <n v="2312.75"/>
    <n v="0"/>
    <n v="2312.75"/>
    <n v="0"/>
    <n v="2312.75"/>
    <n v="0"/>
  </r>
  <r>
    <x v="5"/>
    <x v="20"/>
    <s v="SUMINISTRO DE AGUA"/>
    <n v="2000"/>
    <s v="NO"/>
    <s v="NO"/>
    <n v="2551"/>
    <s v="MATERIALES, ACCESORIOS Y SUMINISTROS DE LABORATORIO"/>
    <n v="0"/>
    <s v="SIN DESCRIPCIÓN PARA DESTINOS 00"/>
    <n v="215444.39"/>
    <n v="100722.97"/>
    <n v="470000"/>
    <n v="250000"/>
    <n v="357145.58"/>
    <n v="357145.58"/>
    <n v="35481.270000000019"/>
    <n v="321664.31"/>
    <n v="0"/>
    <n v="321664.31"/>
    <n v="350000"/>
  </r>
  <r>
    <x v="5"/>
    <x v="20"/>
    <s v="SUMINISTRO DE AGUA"/>
    <n v="2000"/>
    <s v="NO"/>
    <s v="NO"/>
    <n v="2561"/>
    <s v="FIBRAS SINTÉTICAS, HULES PLÁSTICOS Y DERIVADOS"/>
    <n v="0"/>
    <s v="SIN DESCRIPCIÓN PARA DESTINOS 00"/>
    <n v="2656348.5699999998"/>
    <n v="2656348.12"/>
    <n v="2750000"/>
    <n v="2750000"/>
    <n v="2241573.88"/>
    <n v="2241573.88"/>
    <n v="0"/>
    <n v="2241573.88"/>
    <n v="196656.10999999987"/>
    <n v="2044917.77"/>
    <n v="2500000"/>
  </r>
  <r>
    <x v="3"/>
    <x v="7"/>
    <s v="SERVICIOS MÉDICOS DE CALIDAD"/>
    <n v="2000"/>
    <s v="NO"/>
    <s v="NO"/>
    <n v="2561"/>
    <s v="FIBRAS SINTÉTICAS, HULES PLÁSTICOS Y DERIVADOS"/>
    <n v="0"/>
    <s v="SIN DESCRIPCIÓN PARA DESTINOS 00"/>
    <n v="5579.6"/>
    <n v="5579.6"/>
    <n v="6000"/>
    <n v="6000"/>
    <n v="5568"/>
    <n v="0"/>
    <n v="0"/>
    <n v="0"/>
    <n v="0"/>
    <n v="0"/>
    <n v="0"/>
  </r>
  <r>
    <x v="0"/>
    <x v="0"/>
    <s v="BIENES ADQUIRIDOS"/>
    <n v="2000"/>
    <s v="NO"/>
    <s v="NO"/>
    <n v="2561"/>
    <s v="FIBRAS SINTÉTICAS, HULES PLÁSTICOS Y DERIVADOS"/>
    <n v="0"/>
    <s v="SIN DESCRIPCIÓN PARA DESTINOS 00"/>
    <n v="2807"/>
    <n v="2807"/>
    <n v="16200"/>
    <n v="1500"/>
    <n v="3280.93"/>
    <n v="3280.93"/>
    <n v="0"/>
    <n v="3280.93"/>
    <n v="0"/>
    <n v="3280.93"/>
    <n v="4000"/>
  </r>
  <r>
    <x v="9"/>
    <x v="17"/>
    <s v="POLITICA DE INTEGRAL DE LA CIUDAD"/>
    <n v="2000"/>
    <s v="NO"/>
    <s v="NO"/>
    <n v="2591"/>
    <s v="OTROS PRODUCTOS QUÍMICOS"/>
    <n v="0"/>
    <s v="COBRE IONIZADO"/>
    <n v="3757792.84"/>
    <n v="3757792.84"/>
    <n v="3685376.84"/>
    <n v="3775271.34"/>
    <n v="3685376.84"/>
    <n v="3685376.84"/>
    <n v="0"/>
    <n v="3685376.84"/>
    <n v="0"/>
    <n v="3685376.84"/>
    <n v="4000000"/>
  </r>
  <r>
    <x v="0"/>
    <x v="0"/>
    <s v="DESPLIEGUE OPERATIVO PROTECCIÓN CIVIL Y SERVICIOS MEDICOS"/>
    <n v="2000"/>
    <s v="SI"/>
    <s v="SI"/>
    <n v="2611"/>
    <s v="COMBUSTIBLES, LUBRICANTES Y ADITIVOS"/>
    <n v="0"/>
    <s v="SIN DESCRIPCIÓN PARA DESTINOS 00"/>
    <n v="2522122.4"/>
    <n v="2231927.58"/>
    <n v="13169097.48"/>
    <n v="9000000"/>
    <n v="4916700.22"/>
    <n v="4916700.22"/>
    <n v="0"/>
    <n v="4916700.22"/>
    <n v="0"/>
    <n v="4916700.22"/>
    <n v="8000000"/>
  </r>
  <r>
    <x v="0"/>
    <x v="0"/>
    <s v="DESPLIEGUE OPERATIVO COMISARIA DE LA POLICIA"/>
    <n v="2000"/>
    <s v="SI"/>
    <s v="SI"/>
    <n v="2611"/>
    <s v="COMBUSTIBLES, LUBRICANTES Y ADITIVOS"/>
    <n v="0"/>
    <s v="SIN DESCRIPCIÓN PARA DESTINOS 00"/>
    <n v="7000000"/>
    <n v="6417885.9100000001"/>
    <n v="17725635.25"/>
    <n v="3600000"/>
    <n v="0"/>
    <n v="0"/>
    <n v="0"/>
    <n v="0"/>
    <n v="0"/>
    <n v="0"/>
    <n v="0"/>
  </r>
  <r>
    <x v="1"/>
    <x v="10"/>
    <s v="ESPACIOS DE PAZ"/>
    <n v="2000"/>
    <s v="SI"/>
    <s v="NO"/>
    <n v="2611"/>
    <s v="COMBUSTIBLES, LUBRICANTES Y ADITIVOS"/>
    <n v="0"/>
    <s v="SIN DESCRIPCIÓN PARA DESTINOS 00"/>
    <n v="0"/>
    <n v="0"/>
    <n v="50000"/>
    <n v="0"/>
    <n v="0"/>
    <n v="0"/>
    <n v="0"/>
    <n v="0"/>
    <n v="0"/>
    <n v="0"/>
    <n v="0"/>
  </r>
  <r>
    <x v="0"/>
    <x v="0"/>
    <s v="BIENES ADQUIRIDOS"/>
    <n v="2000"/>
    <s v="SI"/>
    <s v="SI"/>
    <n v="2611"/>
    <s v="COMBUSTIBLES, LUBRICANTES Y ADITIVOS"/>
    <n v="0"/>
    <s v="SIN DESCRIPCIÓN PARA DESTINOS 00"/>
    <n v="49419224.159999996"/>
    <n v="49090154.409999996"/>
    <n v="32577000"/>
    <n v="47577000"/>
    <n v="30082329.75"/>
    <n v="29722149.75"/>
    <n v="77121.550000000745"/>
    <n v="29645028.199999999"/>
    <n v="0"/>
    <n v="29645028.199999999"/>
    <n v="39600000"/>
  </r>
  <r>
    <x v="0"/>
    <x v="0"/>
    <s v="DESPLIEGUE OPERATIVO COMISARIA DE LA POLICIA"/>
    <n v="2000"/>
    <s v="SI"/>
    <s v="SI"/>
    <n v="2611"/>
    <s v="COMBUSTIBLES, LUBRICANTES Y ADITIVOS"/>
    <n v="0"/>
    <s v="SIN DESCRIPCIÓN PARA DESTINOS 00"/>
    <n v="27125463.920000002"/>
    <n v="27125463.920000002"/>
    <n v="31000000"/>
    <n v="28000000"/>
    <n v="22068315.34"/>
    <n v="22068315.34"/>
    <n v="0"/>
    <n v="22068315.34"/>
    <n v="0"/>
    <n v="22068315.34"/>
    <n v="31000000"/>
  </r>
  <r>
    <x v="5"/>
    <x v="16"/>
    <s v="CONTROL DE FELINOS, CANINOS Y VIDA SILVESTRE EN EL MUNICIPIO"/>
    <n v="2000"/>
    <s v="NO"/>
    <s v="NO"/>
    <n v="2711"/>
    <s v="VESTUARIO Y UNIFORMES"/>
    <n v="0"/>
    <s v="SIN DESCRIPCIÓN PARA DESTINOS 00"/>
    <n v="0"/>
    <n v="0"/>
    <n v="10500"/>
    <n v="0"/>
    <n v="9941.2000000000007"/>
    <n v="9941.2000000000007"/>
    <n v="0"/>
    <n v="9941.2000000000007"/>
    <n v="0"/>
    <n v="9941.2000000000007"/>
    <n v="12000"/>
  </r>
  <r>
    <x v="3"/>
    <x v="4"/>
    <s v="ADMINISTRACIÓN CENTRAL DE PROTECCIÓN CIVIL Y BOMBEROS"/>
    <n v="2000"/>
    <s v="NO"/>
    <s v="NO"/>
    <n v="2711"/>
    <s v="VESTUARIO Y UNIFORMES"/>
    <n v="0"/>
    <s v="SIN DESCRIPCIÓN PARA DESTINOS 00"/>
    <n v="0"/>
    <n v="0"/>
    <n v="500000"/>
    <n v="0"/>
    <n v="486076.83"/>
    <n v="486076.83"/>
    <n v="114651.79000000004"/>
    <n v="371425.04"/>
    <n v="0"/>
    <n v="371425.04"/>
    <n v="400000"/>
  </r>
  <r>
    <x v="3"/>
    <x v="7"/>
    <s v="SERVICIOS MÉDICOS DE CALIDAD"/>
    <n v="2000"/>
    <s v="NO"/>
    <s v="NO"/>
    <n v="2711"/>
    <s v="VESTUARIO Y UNIFORMES"/>
    <n v="0"/>
    <s v="SIN DESCRIPCIÓN PARA DESTINOS 00"/>
    <n v="1195892.72"/>
    <n v="1195892.72"/>
    <n v="1187100"/>
    <n v="1187100"/>
    <n v="1147483.6000000001"/>
    <n v="1147483.6000000001"/>
    <n v="0"/>
    <n v="1147483.6000000001"/>
    <n v="0"/>
    <n v="1147483.6000000001"/>
    <n v="1200000"/>
  </r>
  <r>
    <x v="3"/>
    <x v="11"/>
    <s v="EQUIPAMIENTO"/>
    <n v="2000"/>
    <s v="NO"/>
    <s v="NO"/>
    <n v="2711"/>
    <s v="VESTUARIO Y UNIFORMES"/>
    <n v="0"/>
    <s v="SIN DESCRIPCIÓN PARA DESTINOS 00"/>
    <n v="1093153.8400000001"/>
    <n v="1093153.8400000001"/>
    <n v="1187826.57"/>
    <n v="1300000"/>
    <n v="128025.31"/>
    <n v="128025.31"/>
    <n v="10000"/>
    <n v="118025.31"/>
    <n v="118025.31"/>
    <n v="0"/>
    <n v="1200000"/>
  </r>
  <r>
    <x v="8"/>
    <x v="26"/>
    <s v="DESPACHO DE LA JEFATURA DE GABINETE"/>
    <n v="2000"/>
    <s v="NO"/>
    <s v="NO"/>
    <n v="2711"/>
    <s v="VESTUARIO Y UNIFORMES"/>
    <n v="0"/>
    <s v="SIN DESCRIPCIÓN PARA DESTINOS 00"/>
    <n v="1204801.17"/>
    <n v="1204801.17"/>
    <n v="2926756.09"/>
    <n v="2926756.09"/>
    <n v="1042823.88"/>
    <n v="1042823.88"/>
    <n v="92707.199999999953"/>
    <n v="950116.68"/>
    <n v="0"/>
    <n v="950116.68"/>
    <n v="3000000"/>
  </r>
  <r>
    <x v="0"/>
    <x v="0"/>
    <s v="BIENES ADQUIRIDOS"/>
    <n v="2000"/>
    <s v="NO"/>
    <s v="NO"/>
    <n v="2711"/>
    <s v="VESTUARIO Y UNIFORMES"/>
    <n v="0"/>
    <s v="SIN DESCRIPCIÓN PARA DESTINOS 00"/>
    <n v="0"/>
    <n v="0"/>
    <n v="100000"/>
    <n v="0"/>
    <n v="72377.039999999994"/>
    <n v="72377.039999999994"/>
    <n v="0"/>
    <n v="72377.039999999994"/>
    <n v="69948"/>
    <n v="2429.04"/>
    <n v="0"/>
  </r>
  <r>
    <x v="1"/>
    <x v="1"/>
    <s v="PROGRAMA DE ECONOMÍA SOLIDARIA TLAJOMULCO &quot;CHAMBA PARA TODOS&quot;"/>
    <n v="2000"/>
    <s v="NO"/>
    <s v="NO"/>
    <n v="2721"/>
    <s v="PRENDAS DE SEGURIDAD Y PROTECCIÓN PERSONAL"/>
    <n v="0"/>
    <s v="SIN DESCRIPCIÓN PARA DESTINOS 00"/>
    <n v="39904"/>
    <n v="19952"/>
    <n v="11000"/>
    <n v="50000"/>
    <n v="10150"/>
    <n v="10150"/>
    <n v="0"/>
    <n v="10150"/>
    <n v="0"/>
    <n v="10150"/>
    <n v="11000"/>
  </r>
  <r>
    <x v="5"/>
    <x v="20"/>
    <s v="SUMINISTRO DE AGUA"/>
    <n v="2000"/>
    <s v="NO"/>
    <s v="NO"/>
    <n v="2721"/>
    <s v="PRENDAS DE SEGURIDAD Y PROTECCIÓN PERSONAL"/>
    <n v="0"/>
    <s v="SIN DESCRIPCIÓN PARA DESTINOS 00"/>
    <n v="334663.40999999997"/>
    <n v="334663.40999999997"/>
    <n v="480000"/>
    <n v="480000"/>
    <n v="353079.7"/>
    <n v="353079.7"/>
    <n v="0"/>
    <n v="353079.7"/>
    <n v="0"/>
    <n v="353079.7"/>
    <n v="400000"/>
  </r>
  <r>
    <x v="3"/>
    <x v="4"/>
    <s v="EQUIPOS DE PROTECCIÓN  Y HERRAMIENTA MANUAL"/>
    <n v="2000"/>
    <s v="NO"/>
    <s v="NO"/>
    <n v="2721"/>
    <s v="PRENDAS DE SEGURIDAD Y PROTECCIÓN PERSONAL"/>
    <n v="0"/>
    <s v="SIN DESCRIPCIÓN PARA DESTINOS 00"/>
    <n v="1979577.12"/>
    <n v="1979577.12"/>
    <n v="2500000"/>
    <n v="2500000"/>
    <n v="2499409.5099999998"/>
    <n v="2499409.5099999998"/>
    <n v="1154870.0099999998"/>
    <n v="1344539.5"/>
    <n v="495159.07999999996"/>
    <n v="849380.42"/>
    <n v="2000000"/>
  </r>
  <r>
    <x v="4"/>
    <x v="5"/>
    <s v="INFRAESTRUCTURA TECNOLOGICA ENTREGADA"/>
    <n v="2000"/>
    <s v="NO"/>
    <s v="NO"/>
    <n v="2561"/>
    <s v="FIBRAS SINTÉTICAS, HULES PLÁSTICOS Y DERIVADOS"/>
    <n v="0"/>
    <s v="SIN DESCRIPCIÓN PARA DESTINOS 00"/>
    <n v="20893.919999999998"/>
    <n v="20893.919999999998"/>
    <n v="0"/>
    <n v="0"/>
    <n v="0"/>
    <n v="0"/>
    <n v="0"/>
    <n v="0"/>
    <n v="0"/>
    <n v="0"/>
    <n v="0"/>
  </r>
  <r>
    <x v="4"/>
    <x v="5"/>
    <s v="INFRAESTRUCTURA TECNOLOGICA ENTREGADA"/>
    <n v="2000"/>
    <s v="NO"/>
    <s v="NO"/>
    <n v="2721"/>
    <s v="PRENDAS DE SEGURIDAD Y PROTECCIÓN PERSONAL"/>
    <n v="0"/>
    <s v="SIN DESCRIPCIÓN PARA DESTINOS 00"/>
    <n v="15973.7"/>
    <n v="973.7"/>
    <n v="6780"/>
    <n v="6780"/>
    <n v="0"/>
    <n v="0"/>
    <n v="0"/>
    <n v="0"/>
    <n v="0"/>
    <n v="0"/>
    <n v="0"/>
  </r>
  <r>
    <x v="5"/>
    <x v="6"/>
    <s v="RECOLECCION DE RESIDUOS SOLIDOS  URBANOS"/>
    <n v="2000"/>
    <s v="NO"/>
    <s v="NO"/>
    <n v="2721"/>
    <s v="PRENDAS DE SEGURIDAD Y PROTECCIÓN PERSONAL"/>
    <n v="0"/>
    <s v="SIN DESCRIPCIÓN PARA DESTINOS 00"/>
    <n v="119808.4"/>
    <n v="119808.4"/>
    <n v="180000"/>
    <n v="180000"/>
    <n v="78661.919999999998"/>
    <n v="78661.919999999998"/>
    <n v="0"/>
    <n v="78661.919999999998"/>
    <n v="0"/>
    <n v="78661.919999999998"/>
    <n v="100000"/>
  </r>
  <r>
    <x v="3"/>
    <x v="7"/>
    <s v="SERVICIOS MÉDICOS DE CALIDAD"/>
    <n v="2000"/>
    <s v="NO"/>
    <s v="NO"/>
    <n v="2721"/>
    <s v="PRENDAS DE SEGURIDAD Y PROTECCIÓN PERSONAL"/>
    <n v="0"/>
    <s v="SIN DESCRIPCIÓN PARA DESTINOS 00"/>
    <n v="434847.5"/>
    <n v="423247.5"/>
    <n v="292200"/>
    <n v="442200"/>
    <n v="241618.72"/>
    <n v="241618.72"/>
    <n v="0"/>
    <n v="241618.72"/>
    <n v="0"/>
    <n v="241618.72"/>
    <n v="250000"/>
  </r>
  <r>
    <x v="7"/>
    <x v="13"/>
    <s v="DEFENSORÍA LEGAL"/>
    <n v="2000"/>
    <s v="NO"/>
    <s v="NO"/>
    <n v="2721"/>
    <s v="PRENDAS DE SEGURIDAD Y PROTECCIÓN PERSONAL"/>
    <n v="0"/>
    <s v="SIN DESCRIPCIÓN PARA DESTINOS 00"/>
    <n v="0"/>
    <n v="0"/>
    <n v="50000"/>
    <n v="50000"/>
    <n v="0"/>
    <n v="0"/>
    <n v="0"/>
    <n v="0"/>
    <n v="0"/>
    <n v="0"/>
    <n v="0"/>
  </r>
  <r>
    <x v="2"/>
    <x v="2"/>
    <s v="DESPACHO DE LA TESORERÍA MUNICIPAL"/>
    <n v="2000"/>
    <s v="NO"/>
    <s v="NO"/>
    <n v="2541"/>
    <s v="MATERIALES, ACCESORIOS Y SUMINISTROS MÉDICOS"/>
    <n v="0"/>
    <s v="SIN DESCRIPCIÓN PARA DESTINOS 00"/>
    <n v="5000"/>
    <n v="5000"/>
    <n v="0"/>
    <n v="0"/>
    <n v="0"/>
    <n v="0"/>
    <n v="0"/>
    <n v="0"/>
    <n v="0"/>
    <n v="0"/>
    <n v="0"/>
  </r>
  <r>
    <x v="2"/>
    <x v="2"/>
    <s v="DESPACHO DE LA TESORERÍA MUNICIPAL"/>
    <n v="2000"/>
    <s v="NO"/>
    <s v="NO"/>
    <n v="2721"/>
    <s v="PRENDAS DE SEGURIDAD Y PROTECCIÓN PERSONAL"/>
    <n v="0"/>
    <s v="SIN DESCRIPCIÓN PARA DESTINOS 00"/>
    <n v="0"/>
    <n v="0"/>
    <n v="2269"/>
    <n v="0"/>
    <n v="2268.96"/>
    <n v="2268.96"/>
    <n v="0"/>
    <n v="2268.96"/>
    <n v="0"/>
    <n v="2268.96"/>
    <n v="0"/>
  </r>
  <r>
    <x v="1"/>
    <x v="10"/>
    <s v="ESPACIOS DE PAZ"/>
    <n v="2000"/>
    <s v="NO"/>
    <s v="NO"/>
    <n v="2721"/>
    <s v="PRENDAS DE SEGURIDAD Y PROTECCIÓN PERSONAL"/>
    <n v="0"/>
    <s v="SIN DESCRIPCIÓN PARA DESTINOS 00"/>
    <n v="0"/>
    <n v="0"/>
    <n v="300000"/>
    <n v="300000"/>
    <n v="17539.310000000001"/>
    <n v="17539.310000000001"/>
    <n v="8832.4300000000021"/>
    <n v="8706.8799999999992"/>
    <n v="8706.8799999999992"/>
    <n v="0"/>
    <n v="0"/>
  </r>
  <r>
    <x v="0"/>
    <x v="0"/>
    <s v="BIENES ADQUIRIDOS"/>
    <n v="2000"/>
    <s v="NO"/>
    <s v="NO"/>
    <n v="2721"/>
    <s v="PRENDAS DE SEGURIDAD Y PROTECCIÓN PERSONAL"/>
    <n v="0"/>
    <s v="SIN DESCRIPCIÓN PARA DESTINOS 00"/>
    <n v="4365.1499999999996"/>
    <n v="3415.11"/>
    <n v="195000"/>
    <n v="195000"/>
    <n v="85698.36"/>
    <n v="85698.36"/>
    <n v="12324.880000000005"/>
    <n v="73373.48"/>
    <n v="60125.119999999995"/>
    <n v="13248.36"/>
    <n v="0"/>
  </r>
  <r>
    <x v="5"/>
    <x v="8"/>
    <s v="SERVICIO DE MANTENIMIENTO EN LOS ESPACIOS PÚBLICOS"/>
    <n v="2000"/>
    <s v="NO"/>
    <s v="NO"/>
    <n v="2721"/>
    <s v="PRENDAS DE SEGURIDAD Y PROTECCIÓN PERSONAL"/>
    <n v="0"/>
    <s v="SIN DESCRIPCIÓN PARA DESTINOS 00"/>
    <n v="366490.4"/>
    <n v="346190.4"/>
    <n v="301089.59999999998"/>
    <n v="366490.4"/>
    <n v="235317.6"/>
    <n v="235317.6"/>
    <n v="0"/>
    <n v="235317.6"/>
    <n v="0"/>
    <n v="235317.6"/>
    <n v="250000"/>
  </r>
  <r>
    <x v="5"/>
    <x v="18"/>
    <s v="SACRIFICIO DE BOVINOS Y PORCINOS EN EL RASTRO MUNICIPAL"/>
    <n v="2000"/>
    <s v="NO"/>
    <s v="NO"/>
    <n v="2721"/>
    <s v="PRENDAS DE SEGURIDAD Y PROTECCIÓN PERSONAL"/>
    <n v="0"/>
    <s v="SIN DESCRIPCIÓN PARA DESTINOS 00"/>
    <n v="33872.230000000003"/>
    <n v="33872.230000000003"/>
    <n v="0"/>
    <n v="50000"/>
    <n v="0"/>
    <n v="0"/>
    <n v="0"/>
    <n v="0"/>
    <n v="0"/>
    <n v="0"/>
    <n v="35000"/>
  </r>
  <r>
    <x v="9"/>
    <x v="27"/>
    <s v="OBRAS DE INFRAESTRUCTURA MUNICIPAL"/>
    <n v="2000"/>
    <s v="NO"/>
    <s v="NO"/>
    <n v="2721"/>
    <s v="PRENDAS DE SEGURIDAD Y PROTECCIÓN PERSONAL"/>
    <n v="0"/>
    <s v="SIN DESCRIPCIÓN PARA DESTINOS 00"/>
    <n v="14249.95"/>
    <n v="14249.95"/>
    <n v="77223"/>
    <n v="75000"/>
    <n v="0"/>
    <n v="0"/>
    <n v="0"/>
    <n v="0"/>
    <n v="0"/>
    <n v="0"/>
    <n v="0"/>
  </r>
  <r>
    <x v="6"/>
    <x v="22"/>
    <s v="ADMINISTRACIÓN CENTRAL DE LA COORDINACIÓN GENERAL DE DESARROLLO ECONÓMICO"/>
    <n v="2000"/>
    <s v="NO"/>
    <s v="NO"/>
    <n v="2721"/>
    <s v="PRENDAS DE SEGURIDAD Y PROTECCIÓN PERSONAL"/>
    <n v="0"/>
    <s v="SIN DESCRIPCIÓN PARA DESTINOS 00"/>
    <n v="158350.57"/>
    <n v="151288.75"/>
    <n v="200000"/>
    <n v="200000"/>
    <n v="78923.63"/>
    <n v="78923.63"/>
    <n v="33481.08"/>
    <n v="45442.55"/>
    <n v="30418.760000000002"/>
    <n v="15023.79"/>
    <n v="0"/>
  </r>
  <r>
    <x v="5"/>
    <x v="23"/>
    <s v="SERVICIO DE MANTENIMIENTO DE ALUMBRADO PÚBLICO"/>
    <n v="2000"/>
    <s v="NO"/>
    <s v="NO"/>
    <n v="2721"/>
    <s v="PRENDAS DE SEGURIDAD Y PROTECCIÓN PERSONAL"/>
    <n v="0"/>
    <s v="SIN DESCRIPCIÓN PARA DESTINOS 00"/>
    <n v="88525.4"/>
    <n v="88525.4"/>
    <n v="96000"/>
    <n v="96000"/>
    <n v="58549.14"/>
    <n v="58549.14"/>
    <n v="0"/>
    <n v="58549.14"/>
    <n v="0"/>
    <n v="58549.14"/>
    <n v="90000"/>
  </r>
  <r>
    <x v="1"/>
    <x v="3"/>
    <s v="RED DE BASES"/>
    <n v="2000"/>
    <s v="NO"/>
    <s v="NO"/>
    <n v="2731"/>
    <s v="ARTÍCULOS DEPORTIVOS"/>
    <n v="0"/>
    <s v="SIN DESCRIPCIÓN PARA DESTINOS 00"/>
    <n v="0"/>
    <n v="0"/>
    <n v="24000"/>
    <n v="0"/>
    <n v="19986.8"/>
    <n v="19986.8"/>
    <n v="0"/>
    <n v="19986.8"/>
    <n v="0"/>
    <n v="19986.8"/>
    <n v="20000"/>
  </r>
  <r>
    <x v="3"/>
    <x v="11"/>
    <s v="EQUIPAMIENTO"/>
    <n v="2000"/>
    <s v="NO"/>
    <s v="NO"/>
    <n v="2821"/>
    <s v="MATRIALES Y SUMINISTROS PARA SEGURIDAD"/>
    <n v="0"/>
    <s v="SIN DESCRIPCIÓN PARA DESTINOS 00"/>
    <n v="691916.1"/>
    <n v="231916.1"/>
    <n v="317102.12"/>
    <n v="900000"/>
    <n v="0"/>
    <n v="0"/>
    <n v="0"/>
    <n v="0"/>
    <n v="0"/>
    <n v="0"/>
    <n v="200000"/>
  </r>
  <r>
    <x v="3"/>
    <x v="11"/>
    <s v="EQUIPAMIENTO"/>
    <n v="2000"/>
    <s v="NO"/>
    <s v="NO"/>
    <n v="2831"/>
    <s v="PRENDAS DE PROTECCIÓN PARA SEGURIDAD PÚBLICA Y NACIONAL"/>
    <n v="0"/>
    <s v="SIN DESCRIPCIÓN PARA DESTINOS 00"/>
    <n v="430394.8"/>
    <n v="430394.8"/>
    <n v="264514.8"/>
    <n v="264514.8"/>
    <n v="96748.29"/>
    <n v="74444.97"/>
    <n v="0"/>
    <n v="74444.97"/>
    <n v="23026"/>
    <n v="51418.97"/>
    <n v="200000"/>
  </r>
  <r>
    <x v="0"/>
    <x v="0"/>
    <s v="DESPLIEGUE OPERATIVO PROTECCIÓN CIVIL Y SERVICIOS MEDICOS"/>
    <n v="2000"/>
    <s v="SI"/>
    <s v="SI"/>
    <n v="2611"/>
    <s v="COMBUSTIBLES, LUBRICANTES Y ADITIVOS"/>
    <n v="0"/>
    <s v="SIN DESCRIPCIÓN PARA DESTINOS 00"/>
    <n v="6574917.4900000002"/>
    <n v="6574917.4900000002"/>
    <n v="0"/>
    <n v="0"/>
    <n v="0"/>
    <n v="0"/>
    <n v="0"/>
    <n v="0"/>
    <n v="0"/>
    <n v="0"/>
    <n v="0"/>
  </r>
  <r>
    <x v="3"/>
    <x v="11"/>
    <s v="EQUIPAMIENTO"/>
    <n v="2000"/>
    <s v="SI"/>
    <s v="NO"/>
    <n v="2111"/>
    <s v="MATERIALES, ÚTILES Y EQUIPOS MENORES DE OFICINA"/>
    <n v="0"/>
    <s v="SIN DESCRIPCIÓN PARA DESTINOS 00"/>
    <n v="20300"/>
    <n v="20300"/>
    <n v="0"/>
    <n v="0"/>
    <n v="0"/>
    <n v="0"/>
    <n v="0"/>
    <n v="0"/>
    <n v="0"/>
    <n v="0"/>
    <n v="0"/>
  </r>
  <r>
    <x v="3"/>
    <x v="11"/>
    <s v="EQUIPAMIENTO"/>
    <n v="2000"/>
    <s v="NO"/>
    <s v="NO"/>
    <n v="2831"/>
    <s v="PRENDAS DE PROTECCIÓN PARA SEGURIDAD PÚBLICA Y NACIONAL"/>
    <n v="0"/>
    <s v="SIN DESCRIPCIÓN PARA DESTINOS 00"/>
    <n v="3031060.3"/>
    <n v="3031060.3"/>
    <n v="3100000"/>
    <n v="3100000"/>
    <n v="3063560"/>
    <n v="3063560"/>
    <n v="0"/>
    <n v="3063560"/>
    <n v="3063560"/>
    <n v="0"/>
    <n v="3100000"/>
  </r>
  <r>
    <x v="5"/>
    <x v="16"/>
    <s v="CONTROL DE FELINOS, CANINOS Y VIDA SILVESTRE EN EL MUNICIPIO"/>
    <n v="2000"/>
    <s v="NO"/>
    <s v="NO"/>
    <n v="2911"/>
    <s v="HERRAMIENTAS MENORES"/>
    <n v="0"/>
    <s v="SIN DESCRIPCIÓN PARA DESTINOS 00"/>
    <n v="21019.33"/>
    <n v="21019.33"/>
    <n v="20000"/>
    <n v="20000"/>
    <n v="15873.78"/>
    <n v="15873.78"/>
    <n v="12063.18"/>
    <n v="3810.6"/>
    <n v="0"/>
    <n v="3810.6"/>
    <n v="10000"/>
  </r>
  <r>
    <x v="1"/>
    <x v="1"/>
    <s v="PROGRAMA DE ECONOMÍA SOLIDARIA TLAJOMULCO &quot;CHAMBA PARA TODOS&quot;"/>
    <n v="2000"/>
    <s v="NO"/>
    <s v="NO"/>
    <n v="2911"/>
    <s v="HERRAMIENTAS MENORES"/>
    <n v="0"/>
    <s v="SIN DESCRIPCIÓN PARA DESTINOS 00"/>
    <n v="167622.94"/>
    <n v="157935.96"/>
    <n v="27600"/>
    <n v="70000"/>
    <n v="26217.68"/>
    <n v="26217.68"/>
    <n v="0"/>
    <n v="26217.68"/>
    <n v="5678.7799999999988"/>
    <n v="20538.900000000001"/>
    <n v="25000"/>
  </r>
  <r>
    <x v="5"/>
    <x v="20"/>
    <s v="SUMINISTRO DE AGUA"/>
    <n v="2000"/>
    <s v="NO"/>
    <s v="NO"/>
    <n v="2911"/>
    <s v="HERRAMIENTAS MENORES"/>
    <n v="0"/>
    <s v="SIN DESCRIPCIÓN PARA DESTINOS 00"/>
    <n v="1690149.83"/>
    <n v="1568349.83"/>
    <n v="5472017.1500000004"/>
    <n v="1650000"/>
    <n v="5472017.1500000004"/>
    <n v="5472017.1500000004"/>
    <n v="2.0000000484287739E-2"/>
    <n v="5472017.1299999999"/>
    <n v="0"/>
    <n v="5472017.1299999999"/>
    <n v="2000000"/>
  </r>
  <r>
    <x v="3"/>
    <x v="4"/>
    <s v="EQUIPOS DE PROTECCIÓN  Y HERRAMIENTA MANUAL"/>
    <n v="2000"/>
    <s v="NO"/>
    <s v="NO"/>
    <n v="2911"/>
    <s v="HERRAMIENTAS MENORES"/>
    <n v="0"/>
    <s v="SIN DESCRIPCIÓN PARA DESTINOS 00"/>
    <n v="17650.86"/>
    <n v="17650.86"/>
    <n v="70000"/>
    <n v="100000"/>
    <n v="45492.3"/>
    <n v="45492.3"/>
    <n v="0"/>
    <n v="45492.3"/>
    <n v="0"/>
    <n v="45492.3"/>
    <n v="50000"/>
  </r>
  <r>
    <x v="4"/>
    <x v="5"/>
    <s v="INFRAESTRUCTURA TECNOLOGICA ENTREGADA"/>
    <n v="2000"/>
    <s v="NO"/>
    <s v="NO"/>
    <n v="2911"/>
    <s v="HERRAMIENTAS MENORES"/>
    <n v="0"/>
    <s v="SIN DESCRIPCIÓN PARA DESTINOS 00"/>
    <n v="36627.620000000003"/>
    <n v="36627.620000000003"/>
    <n v="72519"/>
    <n v="44519"/>
    <n v="47681.919999999998"/>
    <n v="47681.919999999998"/>
    <n v="0"/>
    <n v="47681.919999999998"/>
    <n v="0"/>
    <n v="47681.919999999998"/>
    <n v="50000"/>
  </r>
  <r>
    <x v="3"/>
    <x v="7"/>
    <s v="SERVICIOS MÉDICOS DE CALIDAD"/>
    <n v="2000"/>
    <s v="NO"/>
    <s v="NO"/>
    <n v="2911"/>
    <s v="HERRAMIENTAS MENORES"/>
    <n v="0"/>
    <s v="SIN DESCRIPCIÓN PARA DESTINOS 00"/>
    <n v="179634.79"/>
    <n v="166096.24"/>
    <n v="200000"/>
    <n v="300000"/>
    <n v="172317.13"/>
    <n v="172317.13"/>
    <n v="0"/>
    <n v="172317.13"/>
    <n v="0"/>
    <n v="172317.13"/>
    <n v="200000"/>
  </r>
  <r>
    <x v="2"/>
    <x v="2"/>
    <s v="DESPACHO DE LA TESORERÍA MUNICIPAL"/>
    <n v="2000"/>
    <s v="NO"/>
    <s v="NO"/>
    <n v="2911"/>
    <s v="HERRAMIENTAS MENORES"/>
    <n v="0"/>
    <s v="SIN DESCRIPCIÓN PARA DESTINOS 00"/>
    <n v="16582.150000000001"/>
    <n v="8082.15"/>
    <n v="7923.97"/>
    <n v="350"/>
    <n v="7923.57"/>
    <n v="7923.57"/>
    <n v="0"/>
    <n v="7923.57"/>
    <n v="0"/>
    <n v="7923.57"/>
    <n v="10000"/>
  </r>
  <r>
    <x v="1"/>
    <x v="3"/>
    <s v="RED DE BASES"/>
    <n v="2000"/>
    <s v="NO"/>
    <s v="NO"/>
    <n v="2911"/>
    <s v="HERRAMIENTAS MENORES"/>
    <n v="0"/>
    <s v="SIN DESCRIPCIÓN PARA DESTINOS 00"/>
    <n v="0"/>
    <n v="0"/>
    <n v="30300"/>
    <n v="0"/>
    <n v="15025.71"/>
    <n v="15025.71"/>
    <n v="0"/>
    <n v="15025.71"/>
    <n v="0"/>
    <n v="15025.71"/>
    <n v="15000"/>
  </r>
  <r>
    <x v="0"/>
    <x v="0"/>
    <s v="BIENES ADQUIRIDOS"/>
    <n v="2000"/>
    <s v="NO"/>
    <s v="NO"/>
    <n v="2911"/>
    <s v="HERRAMIENTAS MENORES"/>
    <n v="0"/>
    <s v="SIN DESCRIPCIÓN PARA DESTINOS 00"/>
    <n v="132539.53"/>
    <n v="122634.33"/>
    <n v="447560.86"/>
    <n v="147560.85999999999"/>
    <n v="93504.61"/>
    <n v="76132.45"/>
    <n v="9.9999999947613105E-3"/>
    <n v="76132.44"/>
    <n v="2147.4799999999959"/>
    <n v="73984.960000000006"/>
    <n v="80000"/>
  </r>
  <r>
    <x v="5"/>
    <x v="8"/>
    <s v="SERVICIO DE MANTENIMIENTO EN LOS ESPACIOS PÚBLICOS"/>
    <n v="2000"/>
    <s v="NO"/>
    <s v="NO"/>
    <n v="2911"/>
    <s v="HERRAMIENTAS MENORES"/>
    <n v="0"/>
    <s v="SIN DESCRIPCIÓN PARA DESTINOS 00"/>
    <n v="996230"/>
    <n v="378958.6"/>
    <n v="600295.28"/>
    <n v="921350"/>
    <n v="600295.28"/>
    <n v="600295.28"/>
    <n v="39647.060000000056"/>
    <n v="560648.22"/>
    <n v="0"/>
    <n v="560648.22"/>
    <n v="600000"/>
  </r>
  <r>
    <x v="5"/>
    <x v="18"/>
    <s v="SACRIFICIO DE BOVINOS Y PORCINOS EN EL RASTRO MUNICIPAL"/>
    <n v="2000"/>
    <s v="NO"/>
    <s v="NO"/>
    <n v="2911"/>
    <s v="HERRAMIENTAS MENORES"/>
    <n v="0"/>
    <s v="SIN DESCRIPCIÓN PARA DESTINOS 00"/>
    <n v="49938"/>
    <n v="49938"/>
    <n v="120000"/>
    <n v="70000"/>
    <n v="88864.12"/>
    <n v="88864.12"/>
    <n v="0"/>
    <n v="88864.12"/>
    <n v="0"/>
    <n v="88864.12"/>
    <n v="100000"/>
  </r>
  <r>
    <x v="6"/>
    <x v="19"/>
    <s v="ADMINISTRACIÓN CENTRAL DE LA COORDINACIÓN GENERAL DE DESARROLLO ECONÓMICO"/>
    <n v="2000"/>
    <s v="NO"/>
    <s v="NO"/>
    <n v="2911"/>
    <s v="HERRAMIENTAS MENORES"/>
    <n v="0"/>
    <s v="SIN DESCRIPCIÓN PARA DESTINOS 00"/>
    <n v="160491.48000000001"/>
    <n v="160491.48000000001"/>
    <n v="0"/>
    <n v="150000"/>
    <n v="0"/>
    <n v="0"/>
    <n v="0"/>
    <n v="0"/>
    <n v="0"/>
    <n v="0"/>
    <n v="150000"/>
  </r>
  <r>
    <x v="5"/>
    <x v="23"/>
    <s v="SERVICIO DE MANTENIMIENTO DE ALUMBRADO PÚBLICO"/>
    <n v="2000"/>
    <s v="NO"/>
    <s v="NO"/>
    <n v="2911"/>
    <s v="HERRAMIENTAS MENORES"/>
    <n v="0"/>
    <s v="SIN DESCRIPCIÓN PARA DESTINOS 00"/>
    <n v="99012.87"/>
    <n v="99012.87"/>
    <n v="150000"/>
    <n v="150000"/>
    <n v="126287.4"/>
    <n v="126287.4"/>
    <n v="0"/>
    <n v="126287.4"/>
    <n v="0"/>
    <n v="126287.4"/>
    <n v="130000"/>
  </r>
  <r>
    <x v="1"/>
    <x v="24"/>
    <s v="POLITICA CULTURAL DE TLAJOMULCO DE ZUÑIGA"/>
    <n v="2000"/>
    <s v="NO"/>
    <s v="NO"/>
    <n v="2911"/>
    <s v="HERRAMIENTAS MENORES"/>
    <n v="0"/>
    <s v="SIN DESCRIPCIÓN PARA DESTINOS 00"/>
    <n v="3263.13"/>
    <n v="3263.13"/>
    <n v="3500"/>
    <n v="3500"/>
    <n v="0"/>
    <n v="0"/>
    <n v="0"/>
    <n v="0"/>
    <n v="0"/>
    <n v="0"/>
    <n v="0"/>
  </r>
  <r>
    <x v="3"/>
    <x v="4"/>
    <s v="ADMINISTRACIÓN CENTRAL DE PROTECCIÓN CIVIL Y BOMBEROS"/>
    <n v="2000"/>
    <s v="NO"/>
    <s v="NO"/>
    <n v="2921"/>
    <s v="REFACCIONES Y ACCESORIOS MENORES DE EDIFICIOS"/>
    <n v="0"/>
    <s v="SIN DESCRIPCIÓN PARA DESTINOS 00"/>
    <n v="126.97"/>
    <n v="126.97"/>
    <n v="1000"/>
    <n v="1000"/>
    <n v="0"/>
    <n v="0"/>
    <n v="0"/>
    <n v="0"/>
    <n v="0"/>
    <n v="0"/>
    <n v="0"/>
  </r>
  <r>
    <x v="2"/>
    <x v="2"/>
    <s v="DESPACHO DE LA TESORERÍA MUNICIPAL"/>
    <n v="2000"/>
    <s v="NO"/>
    <s v="NO"/>
    <n v="2921"/>
    <s v="REFACCIONES Y ACCESORIOS MENORES DE EDIFICIOS"/>
    <n v="0"/>
    <s v="SIN DESCRIPCIÓN PARA DESTINOS 00"/>
    <n v="0"/>
    <n v="0"/>
    <n v="953"/>
    <n v="0"/>
    <n v="952.82"/>
    <n v="952.82"/>
    <n v="0"/>
    <n v="952.82"/>
    <n v="0"/>
    <n v="952.82"/>
    <n v="1000"/>
  </r>
  <r>
    <x v="1"/>
    <x v="3"/>
    <s v="RED DE BASES"/>
    <n v="2000"/>
    <s v="NO"/>
    <s v="NO"/>
    <n v="2921"/>
    <s v="REFACCIONES Y ACCESORIOS MENORES DE EDIFICIOS"/>
    <n v="0"/>
    <s v="SIN DESCRIPCIÓN PARA DESTINOS 00"/>
    <n v="0"/>
    <n v="0"/>
    <n v="0"/>
    <n v="50000"/>
    <n v="0"/>
    <n v="0"/>
    <n v="0"/>
    <n v="0"/>
    <n v="0"/>
    <n v="0"/>
    <n v="0"/>
  </r>
  <r>
    <x v="0"/>
    <x v="0"/>
    <s v="BIENES ADQUIRIDOS"/>
    <n v="2000"/>
    <s v="NO"/>
    <s v="NO"/>
    <n v="2921"/>
    <s v="REFACCIONES Y ACCESORIOS MENORES DE EDIFICIOS"/>
    <n v="0"/>
    <s v="SIN DESCRIPCIÓN PARA DESTINOS 00"/>
    <n v="96085.94"/>
    <n v="88499.08"/>
    <n v="45000"/>
    <n v="45000"/>
    <n v="25768.86"/>
    <n v="25768.86"/>
    <n v="0"/>
    <n v="25768.86"/>
    <n v="0"/>
    <n v="25768.86"/>
    <n v="30000"/>
  </r>
  <r>
    <x v="2"/>
    <x v="2"/>
    <s v="DESPACHO DE LA TESORERÍA MUNICIPAL"/>
    <n v="2000"/>
    <s v="NO"/>
    <s v="NO"/>
    <n v="2931"/>
    <s v="REFACCIONES Y ACCESORIOS MENORES DE MOBILIARIO Y EQUIPO DE ADMINISTRACIÓN EDUCACIONAL Y RECREATIVO"/>
    <n v="0"/>
    <s v="SIN DESCRIPCIÓN PARA DESTINOS 00"/>
    <n v="0"/>
    <n v="0"/>
    <n v="26740.03"/>
    <n v="0"/>
    <n v="19140"/>
    <n v="19140"/>
    <n v="0"/>
    <n v="19140"/>
    <n v="0"/>
    <n v="19140"/>
    <n v="20000"/>
  </r>
  <r>
    <x v="4"/>
    <x v="5"/>
    <s v="INFRAESTRUCTURA TECNOLOGICA ENTREGADA"/>
    <n v="2000"/>
    <s v="SI"/>
    <s v="NO"/>
    <n v="2941"/>
    <s v="REFACCIONES Y ACCESORIOS MENORES DE EQUIPO DE CÓMPUTO Y TECNOLOGÍAS DE LA INFORMACIÓN"/>
    <n v="0"/>
    <s v="SIN DESCRIPCIÓN PARA DESTINOS 00"/>
    <n v="227120.72"/>
    <n v="224196.77"/>
    <n v="1099000"/>
    <n v="1137000"/>
    <n v="1047484.59"/>
    <n v="1047484.59"/>
    <n v="22383.359999999986"/>
    <n v="1025101.23"/>
    <n v="487630.58999999997"/>
    <n v="537470.64"/>
    <n v="500000"/>
  </r>
  <r>
    <x v="2"/>
    <x v="2"/>
    <s v="DESPACHO DE LA TESORERÍA MUNICIPAL"/>
    <n v="2000"/>
    <s v="SI"/>
    <s v="NO"/>
    <n v="2941"/>
    <s v="REFACCIONES Y ACCESORIOS MENORES DE EQUIPO DE CÓMPUTO Y TECNOLOGÍAS DE LA INFORMACIÓN"/>
    <n v="0"/>
    <s v="SIN DESCRIPCIÓN PARA DESTINOS 00"/>
    <n v="199"/>
    <n v="199"/>
    <n v="600"/>
    <n v="0"/>
    <n v="0"/>
    <n v="0"/>
    <n v="0"/>
    <n v="0"/>
    <n v="0"/>
    <n v="0"/>
    <n v="600"/>
  </r>
  <r>
    <x v="0"/>
    <x v="0"/>
    <s v="BIENES ADQUIRIDOS"/>
    <n v="2000"/>
    <s v="SI"/>
    <s v="NO"/>
    <n v="2941"/>
    <s v="REFACCIONES Y ACCESORIOS MENORES DE EQUIPO DE CÓMPUTO Y TECNOLOGÍAS DE LA INFORMACIÓN"/>
    <n v="0"/>
    <s v="SIN DESCRIPCIÓN PARA DESTINOS 00"/>
    <n v="0"/>
    <n v="0"/>
    <n v="1050"/>
    <n v="0"/>
    <n v="1040"/>
    <n v="1040"/>
    <n v="0"/>
    <n v="1040"/>
    <n v="0"/>
    <n v="1040"/>
    <n v="0"/>
  </r>
  <r>
    <x v="3"/>
    <x v="4"/>
    <s v="ADMINISTRACIÓN CENTRAL DE PROTECCIÓN CIVIL Y BOMBEROS"/>
    <n v="2000"/>
    <s v="SI"/>
    <s v="NO"/>
    <n v="2961"/>
    <s v="REFACCIONES Y ACCESORIOS MENORES DE EQUIPO DE TRANSPORTE"/>
    <n v="0"/>
    <s v="SIN DESCRIPCIÓN PARA DESTINOS 00"/>
    <n v="13722.8"/>
    <n v="13722.8"/>
    <n v="50000"/>
    <n v="0"/>
    <n v="9918"/>
    <n v="9918"/>
    <n v="0"/>
    <n v="9918"/>
    <n v="0"/>
    <n v="9918"/>
    <n v="0"/>
  </r>
  <r>
    <x v="3"/>
    <x v="11"/>
    <s v="EQUIPAMIENTO"/>
    <n v="2000"/>
    <s v="SI"/>
    <s v="NO"/>
    <n v="2961"/>
    <s v="REFACCIONES Y ACCESORIOS MENORES DE EQUIPO DE TRANSPORTE"/>
    <n v="0"/>
    <s v="SIN DESCRIPCIÓN PARA DESTINOS 00"/>
    <n v="0"/>
    <n v="0"/>
    <n v="3631"/>
    <n v="0"/>
    <n v="3630.62"/>
    <n v="3630.62"/>
    <n v="0"/>
    <n v="3630.62"/>
    <n v="0"/>
    <n v="3630.62"/>
    <n v="0"/>
  </r>
  <r>
    <x v="2"/>
    <x v="2"/>
    <s v="DESPACHO DE LA TESORERÍA MUNICIPAL"/>
    <n v="2000"/>
    <s v="SI"/>
    <s v="NO"/>
    <n v="2961"/>
    <s v="REFACCIONES Y ACCESORIOS MENORES DE EQUIPO DE TRANSPORTE"/>
    <n v="0"/>
    <s v="SIN DESCRIPCIÓN PARA DESTINOS 00"/>
    <n v="0"/>
    <n v="0"/>
    <n v="130"/>
    <n v="0"/>
    <n v="129"/>
    <n v="129"/>
    <n v="0"/>
    <n v="129"/>
    <n v="0"/>
    <n v="129"/>
    <n v="0"/>
  </r>
  <r>
    <x v="0"/>
    <x v="0"/>
    <s v="BIENES ADQUIRIDOS"/>
    <n v="2000"/>
    <s v="SI"/>
    <s v="NO"/>
    <n v="2961"/>
    <s v="REFACCIONES Y ACCESORIOS MENORES DE EQUIPO DE TRANSPORTE"/>
    <n v="0"/>
    <s v="SIN DESCRIPCIÓN PARA DESTINOS 00"/>
    <n v="385463.67"/>
    <n v="370583.19"/>
    <n v="1545466.53"/>
    <n v="1000000"/>
    <n v="648609.01"/>
    <n v="648609.01"/>
    <n v="0"/>
    <n v="648609.01"/>
    <n v="0"/>
    <n v="648609.01"/>
    <n v="400000"/>
  </r>
  <r>
    <x v="0"/>
    <x v="0"/>
    <s v="BIENES ADQUIRIDOS"/>
    <n v="2000"/>
    <s v="SI"/>
    <s v="NO"/>
    <n v="2961"/>
    <s v="REFACCIONES Y ACCESORIOS MENORES DE EQUIPO DE TRANSPORTE"/>
    <n v="0"/>
    <s v="SIN DESCRIPCIÓN PARA DESTINOS 00"/>
    <n v="0"/>
    <n v="0"/>
    <n v="33000"/>
    <n v="0"/>
    <n v="23490"/>
    <n v="23490"/>
    <n v="0"/>
    <n v="23490"/>
    <n v="0"/>
    <n v="23490"/>
    <m/>
  </r>
  <r>
    <x v="5"/>
    <x v="16"/>
    <s v="CONTROL DE FELINOS, CANINOS Y VIDA SILVESTRE EN EL MUNICIPIO"/>
    <n v="2000"/>
    <s v="NO"/>
    <s v="NO"/>
    <n v="2971"/>
    <s v="REFACCIONES Y ACCESORIOS MENORES DE EQUIPO DE DEFE"/>
    <n v="0"/>
    <s v="SIN DESCRIPCIÓN PARA DESTINOS 00"/>
    <n v="11066.4"/>
    <n v="11066.4"/>
    <n v="500"/>
    <n v="60000"/>
    <n v="0"/>
    <n v="0"/>
    <n v="0"/>
    <n v="0"/>
    <n v="0"/>
    <n v="0"/>
    <n v="0"/>
  </r>
  <r>
    <x v="3"/>
    <x v="11"/>
    <s v="EQUIPAMIENTO"/>
    <n v="2000"/>
    <s v="NO"/>
    <s v="NO"/>
    <n v="2971"/>
    <s v="REFACCIONES Y ACCESORIOS MENORES DE EQUIPO DE DEFE"/>
    <n v="0"/>
    <s v="SIN DESCRIPCIÓN PARA DESTINOS 00"/>
    <n v="0"/>
    <n v="0"/>
    <n v="5800"/>
    <n v="0"/>
    <n v="5800"/>
    <n v="5800"/>
    <n v="0"/>
    <n v="5800"/>
    <n v="0"/>
    <n v="5800"/>
    <n v="0"/>
  </r>
  <r>
    <x v="5"/>
    <x v="20"/>
    <s v="SUMINISTRO DE AGUA"/>
    <n v="2000"/>
    <s v="SI"/>
    <s v="NO"/>
    <n v="2981"/>
    <s v="REFACCIONES Y ACCESORIOS MENORES DE MAQUINARIA Y OTROS EQUIPOS"/>
    <n v="0"/>
    <s v="SIN DESCRIPCIÓN PARA DESTINOS 00"/>
    <n v="87672.8"/>
    <n v="87672.8"/>
    <n v="200000"/>
    <n v="200000"/>
    <n v="0"/>
    <n v="0"/>
    <n v="0"/>
    <n v="0"/>
    <n v="0"/>
    <n v="0"/>
    <n v="50000"/>
  </r>
  <r>
    <x v="0"/>
    <x v="0"/>
    <s v="BIENES ADQUIRIDOS"/>
    <n v="2000"/>
    <s v="SI"/>
    <s v="NO"/>
    <n v="2981"/>
    <s v="REFACCIONES Y ACCESORIOS MENORES DE MAQUINARIA Y OTROS EQUIPOS"/>
    <n v="0"/>
    <s v="SIN DESCRIPCIÓN PARA DESTINOS 00"/>
    <n v="809327.38"/>
    <n v="649649.64"/>
    <n v="711398.3"/>
    <n v="698350.4"/>
    <n v="501118.39"/>
    <n v="474960.39"/>
    <n v="0"/>
    <n v="474960.39"/>
    <n v="0"/>
    <n v="474960.39"/>
    <n v="500000"/>
  </r>
  <r>
    <x v="5"/>
    <x v="8"/>
    <s v="SERVICIO DE MANTENIMIENTO EN LOS ESPACIOS PÚBLICOS"/>
    <n v="2000"/>
    <s v="SI"/>
    <s v="NO"/>
    <n v="2981"/>
    <s v="REFACCIONES Y ACCESORIOS MENORES DE MAQUINARIA Y OTROS EQUIPOS"/>
    <n v="0"/>
    <s v="SIN DESCRIPCIÓN PARA DESTINOS 00"/>
    <n v="0"/>
    <n v="0"/>
    <n v="138593.1"/>
    <n v="0"/>
    <n v="1344.42"/>
    <n v="1344.42"/>
    <n v="0"/>
    <n v="1344.42"/>
    <n v="0"/>
    <n v="1344.42"/>
    <n v="0"/>
  </r>
  <r>
    <x v="4"/>
    <x v="5"/>
    <s v="INFRAESTRUCTURA TECNOLOGICA ENTREGADA"/>
    <n v="2000"/>
    <s v="NO"/>
    <s v="NO"/>
    <n v="2991"/>
    <s v="HERRAMIENTAS, REFACCIONES Y ACCESORIOS MENORES"/>
    <n v="0"/>
    <s v="SIN DESCRIPCIÓN PARA DESTINOS 00"/>
    <n v="1624"/>
    <n v="0"/>
    <n v="21624"/>
    <n v="1624"/>
    <n v="4934.3500000000004"/>
    <n v="3542.35"/>
    <n v="0"/>
    <n v="3542.35"/>
    <n v="0"/>
    <n v="3542.35"/>
    <n v="5000"/>
  </r>
  <r>
    <x v="0"/>
    <x v="0"/>
    <s v="BIENES ADQUIRIDOS"/>
    <n v="2000"/>
    <s v="NO"/>
    <s v="NO"/>
    <n v="2991"/>
    <s v="HERRAMIENTAS, REFACCIONES Y ACCESORIOS MENORES"/>
    <n v="0"/>
    <s v="SIN DESCRIPCIÓN PARA DESTINOS 00"/>
    <n v="0"/>
    <n v="0"/>
    <n v="423400"/>
    <n v="0"/>
    <n v="423400"/>
    <n v="423400"/>
    <n v="0"/>
    <n v="423400"/>
    <n v="0"/>
    <n v="423400"/>
    <n v="450000"/>
  </r>
  <r>
    <x v="5"/>
    <x v="20"/>
    <s v="SUMINISTRO DE AGUA"/>
    <n v="3000"/>
    <s v="NO"/>
    <s v="SI"/>
    <n v="3111"/>
    <s v="ENERGÍA ELÉCTRICA"/>
    <n v="0"/>
    <s v="SIN DESCRIPCIÓN PARA DESTINOS 00"/>
    <n v="227063202.06999999"/>
    <n v="227063202.06999999"/>
    <n v="224540000"/>
    <n v="180000000"/>
    <n v="184039306.90000001"/>
    <n v="184039306.90000001"/>
    <n v="0"/>
    <n v="184039306.90000001"/>
    <n v="39035.159999996424"/>
    <n v="184000271.74000001"/>
    <n v="250000000"/>
  </r>
  <r>
    <x v="0"/>
    <x v="0"/>
    <s v="BIENES ADQUIRIDOS"/>
    <n v="3000"/>
    <s v="NO"/>
    <s v="SI"/>
    <n v="3111"/>
    <s v="ENERGÍA ELÉCTRICA"/>
    <n v="0"/>
    <s v="SIN DESCRIPCIÓN PARA DESTINOS 00"/>
    <n v="6601207.9199999999"/>
    <n v="6487775.0099999998"/>
    <n v="5873500"/>
    <n v="5820000"/>
    <n v="5873327.9900000002"/>
    <n v="5014938.34"/>
    <n v="192359.34999999963"/>
    <n v="4822578.99"/>
    <n v="0"/>
    <n v="4822578.99"/>
    <n v="6500000"/>
  </r>
  <r>
    <x v="5"/>
    <x v="23"/>
    <s v="SERVICIO DE MANTENIMIENTO DE ALUMBRADO PÚBLICO"/>
    <n v="3000"/>
    <s v="NO"/>
    <s v="SI"/>
    <n v="3111"/>
    <s v="ENERGÍA ELÉCTRICA"/>
    <n v="0"/>
    <s v="SIN DESCRIPCIÓN PARA DESTINOS 00"/>
    <n v="16500159.109999999"/>
    <n v="16500159.109999999"/>
    <n v="15452580.07"/>
    <n v="8000000"/>
    <n v="0"/>
    <n v="0"/>
    <n v="0"/>
    <n v="0"/>
    <n v="0"/>
    <n v="0"/>
    <n v="60000000"/>
  </r>
  <r>
    <x v="5"/>
    <x v="23"/>
    <s v="SERVICIO DE MANTENIMIENTO DE ALUMBRADO PÚBLICO"/>
    <n v="3000"/>
    <s v="NO"/>
    <s v="SI"/>
    <n v="3111"/>
    <s v="ENERGÍA ELÉCTRICA"/>
    <n v="0"/>
    <s v="SIN DESCRIPCIÓN PARA DESTINOS 00"/>
    <n v="80155711.950000003"/>
    <n v="80155711.950000003"/>
    <n v="87267283.930000007"/>
    <n v="75088733.549999997"/>
    <n v="73124888"/>
    <n v="73124888"/>
    <n v="0"/>
    <n v="73124888"/>
    <n v="0"/>
    <n v="73124888"/>
    <n v="60000000"/>
  </r>
  <r>
    <x v="4"/>
    <x v="5"/>
    <s v="INFRAESTRUCTURA TECNOLOGICA ENTREGADA"/>
    <n v="3000"/>
    <s v="NO"/>
    <s v="NO"/>
    <n v="3141"/>
    <s v="TELEFONÍA TRADICIONAL"/>
    <n v="0"/>
    <s v="SIN DESCRIPCIÓN PARA DESTINOS 00"/>
    <n v="1741466.24"/>
    <n v="1741466.24"/>
    <n v="2000000"/>
    <n v="1000000"/>
    <n v="1286437.68"/>
    <n v="1286437.68"/>
    <n v="0"/>
    <n v="1286437.68"/>
    <n v="146997.52000000002"/>
    <n v="1139440.1599999999"/>
    <n v="2000000"/>
  </r>
  <r>
    <x v="0"/>
    <x v="0"/>
    <s v="BIENES ADQUIRIDOS"/>
    <n v="3000"/>
    <s v="NO"/>
    <s v="NO"/>
    <n v="3141"/>
    <s v="TELEFONÍA TRADICIONAL"/>
    <n v="0"/>
    <s v="SIN DESCRIPCIÓN PARA DESTINOS 00"/>
    <n v="599999.56000000006"/>
    <n v="558291.85"/>
    <n v="720000"/>
    <n v="720000"/>
    <n v="522000"/>
    <n v="522000"/>
    <n v="105387.90999999997"/>
    <n v="416612.09"/>
    <n v="0"/>
    <n v="416612.09"/>
    <n v="700000"/>
  </r>
  <r>
    <x v="4"/>
    <x v="5"/>
    <s v="INFRAESTRUCTURA TECNOLOGICA ENTREGADA"/>
    <n v="3000"/>
    <s v="NO"/>
    <s v="NO"/>
    <n v="3151"/>
    <s v="TELEFONÍA CELULAR"/>
    <n v="0"/>
    <s v="SIN DESCRIPCIÓN PARA DESTINOS 00"/>
    <n v="0"/>
    <n v="0"/>
    <n v="0"/>
    <n v="0"/>
    <n v="0"/>
    <n v="0"/>
    <n v="0"/>
    <n v="0"/>
    <n v="0"/>
    <n v="0"/>
    <n v="0"/>
  </r>
  <r>
    <x v="4"/>
    <x v="5"/>
    <s v="INFRAESTRUCTURA TECNOLOGICA ENTREGADA"/>
    <n v="3000"/>
    <s v="NO"/>
    <s v="NO"/>
    <n v="3161"/>
    <s v="SERVICIOS DE TELECOMUNICACIONES Y SATÉLITES"/>
    <n v="0"/>
    <s v="SIN DESCRIPCIÓN PARA DESTINOS 00"/>
    <n v="97022.399999999994"/>
    <n v="27422.400000000001"/>
    <n v="123522.4"/>
    <n v="1000000"/>
    <n v="90201.600000000006"/>
    <n v="90201.600000000006"/>
    <n v="2193.6800000000076"/>
    <n v="88007.92"/>
    <n v="0"/>
    <n v="88007.92"/>
    <n v="100000"/>
  </r>
  <r>
    <x v="3"/>
    <x v="11"/>
    <s v="EQUIPAMIENTO"/>
    <n v="3000"/>
    <s v="NO"/>
    <s v="NO"/>
    <n v="3161"/>
    <s v="SERVICIOS DE TELECOMUNICACIONES Y SATÉLITES"/>
    <n v="0"/>
    <s v="SIN DESCRIPCIÓN PARA DESTINOS 00"/>
    <n v="163881.9"/>
    <n v="163881.9"/>
    <n v="230000"/>
    <n v="230000"/>
    <n v="163881.9"/>
    <n v="163881.9"/>
    <n v="0"/>
    <n v="163881.9"/>
    <n v="36418.199999999997"/>
    <n v="127463.7"/>
    <n v="200000"/>
  </r>
  <r>
    <x v="0"/>
    <x v="0"/>
    <s v="BIENES ADQUIRIDOS"/>
    <n v="3000"/>
    <s v="NO"/>
    <s v="NO"/>
    <n v="3161"/>
    <s v="SERVICIOS DE TELECOMUNICACIONES Y SATÉLITES"/>
    <n v="0"/>
    <s v="SIN DESCRIPCIÓN PARA DESTINOS 00"/>
    <n v="2643141.2000000002"/>
    <n v="2643141.2000000002"/>
    <n v="2700000"/>
    <n v="2700000"/>
    <n v="1835584"/>
    <n v="1835584"/>
    <n v="601054"/>
    <n v="1234530"/>
    <n v="0"/>
    <n v="1234530"/>
    <n v="2500000"/>
  </r>
  <r>
    <x v="4"/>
    <x v="5"/>
    <s v="INFRAESTRUCTURA TECNOLOGICA ENTREGADA"/>
    <n v="3000"/>
    <s v="NO"/>
    <s v="NO"/>
    <n v="3171"/>
    <s v="SERVICIOS DE ACCESO DE INTERNET, REDES Y PROCESAMIENTO DE INFORMACIÓN"/>
    <n v="0"/>
    <s v="SIN DESCRIPCIÓN PARA DESTINOS 00"/>
    <n v="0"/>
    <n v="0"/>
    <n v="20000"/>
    <n v="0"/>
    <n v="16008"/>
    <n v="16008"/>
    <n v="0"/>
    <n v="16008"/>
    <n v="0"/>
    <n v="16008"/>
    <n v="20000"/>
  </r>
  <r>
    <x v="4"/>
    <x v="5"/>
    <s v="INFRAESTRUCTURA TECNOLOGICA ENTREGADA"/>
    <n v="3000"/>
    <s v="NO"/>
    <s v="NO"/>
    <n v="3181"/>
    <s v="SERVICIOS POSTALES Y TELEGRÁFICOS"/>
    <n v="0"/>
    <s v="SIN DESCRIPCIÓN PARA DESTINOS 00"/>
    <n v="1779.43"/>
    <n v="1779.43"/>
    <n v="1500"/>
    <n v="0"/>
    <n v="1158.31"/>
    <n v="1158.31"/>
    <n v="0"/>
    <n v="1158.31"/>
    <n v="0"/>
    <n v="1158.31"/>
    <n v="0"/>
  </r>
  <r>
    <x v="3"/>
    <x v="11"/>
    <s v="CAPACITACIÓN"/>
    <n v="3000"/>
    <s v="NO"/>
    <s v="NO"/>
    <n v="3181"/>
    <s v="SERVICIOS POSTALES Y TELEGRÁFICOS"/>
    <n v="0"/>
    <s v="SIN DESCRIPCIÓN PARA DESTINOS 00"/>
    <n v="1733"/>
    <n v="1732.28"/>
    <n v="10000"/>
    <n v="10000"/>
    <n v="1093.76"/>
    <n v="1093.76"/>
    <n v="0"/>
    <n v="1093.76"/>
    <n v="0"/>
    <n v="1093.76"/>
    <n v="0"/>
  </r>
  <r>
    <x v="2"/>
    <x v="2"/>
    <s v="DESPACHO DE LA TESORERÍA MUNICIPAL"/>
    <n v="3000"/>
    <s v="NO"/>
    <s v="NO"/>
    <n v="3181"/>
    <s v="SERVICIOS POSTALES Y TELEGRÁFICOS"/>
    <n v="0"/>
    <s v="SIN DESCRIPCIÓN PARA DESTINOS 00"/>
    <n v="3274.18"/>
    <n v="3274.18"/>
    <n v="18000"/>
    <n v="5500"/>
    <n v="9244.9699999999993"/>
    <n v="9244.9699999999993"/>
    <n v="0"/>
    <n v="9244.9699999999993"/>
    <n v="0"/>
    <n v="9244.9699999999993"/>
    <n v="15000"/>
  </r>
  <r>
    <x v="10"/>
    <x v="28"/>
    <s v="COMUNICACIÓN ESTRATÉGICA DEL GOBIERNO"/>
    <n v="3000"/>
    <s v="NO"/>
    <s v="NO"/>
    <n v="3181"/>
    <s v="SERVICIOS POSTALES Y TELEGRÁFICOS"/>
    <n v="0"/>
    <s v="SIN DESCRIPCIÓN PARA DESTINOS 00"/>
    <n v="0"/>
    <n v="0"/>
    <n v="5000"/>
    <n v="5000"/>
    <n v="0"/>
    <n v="0"/>
    <n v="0"/>
    <n v="0"/>
    <n v="0"/>
    <n v="0"/>
    <n v="5000"/>
  </r>
  <r>
    <x v="0"/>
    <x v="0"/>
    <s v="BIENES ADQUIRIDOS"/>
    <n v="3000"/>
    <s v="NO"/>
    <s v="NO"/>
    <n v="3181"/>
    <s v="SERVICIOS POSTALES Y TELEGRÁFICOS"/>
    <n v="0"/>
    <s v="SIN DESCRIPCIÓN PARA DESTINOS 00"/>
    <n v="0"/>
    <n v="0"/>
    <n v="362"/>
    <n v="0"/>
    <n v="361.98"/>
    <n v="361.98"/>
    <n v="0"/>
    <n v="361.98"/>
    <n v="0"/>
    <n v="361.98"/>
    <n v="0"/>
  </r>
  <r>
    <x v="2"/>
    <x v="2"/>
    <s v="DESPACHO DE LA TESORERÍA MUNICIPAL"/>
    <n v="3000"/>
    <s v="NO"/>
    <s v="NO"/>
    <n v="3211"/>
    <s v="ARRENDAMIENTO DE TERRENOS"/>
    <n v="0"/>
    <s v="SIN DESCRIPCIÓN PARA DESTINOS 00"/>
    <n v="0"/>
    <n v="0"/>
    <n v="1056440"/>
    <n v="0"/>
    <n v="0"/>
    <n v="0"/>
    <n v="0"/>
    <n v="0"/>
    <n v="0"/>
    <n v="0"/>
    <n v="0"/>
  </r>
  <r>
    <x v="2"/>
    <x v="2"/>
    <s v="DESPACHO DE LA TESORERÍA MUNICIPAL"/>
    <n v="3000"/>
    <s v="NO"/>
    <s v="NO"/>
    <n v="3211"/>
    <s v="ARRENDAMIENTO DE TERRENOS"/>
    <n v="34"/>
    <s v="PA/442/2021-2024"/>
    <n v="0"/>
    <n v="0"/>
    <n v="2000000"/>
    <n v="0"/>
    <n v="2000000"/>
    <n v="2000000"/>
    <n v="0"/>
    <n v="2000000"/>
    <n v="0"/>
    <n v="2000000"/>
    <n v="2000000"/>
  </r>
  <r>
    <x v="2"/>
    <x v="2"/>
    <s v="DESPACHO DE LA TESORERÍA MUNICIPAL"/>
    <n v="3000"/>
    <s v="NO"/>
    <s v="NO"/>
    <n v="3211"/>
    <s v="ARRENDAMIENTO DE TERRENOS"/>
    <n v="36"/>
    <s v="PA/466/2021-2024"/>
    <n v="0"/>
    <n v="0"/>
    <n v="928551.63"/>
    <n v="0"/>
    <n v="928551.63"/>
    <n v="928551.63"/>
    <n v="0"/>
    <n v="928551.63"/>
    <n v="0"/>
    <n v="928551.63"/>
    <n v="1000000"/>
  </r>
  <r>
    <x v="0"/>
    <x v="0"/>
    <s v="BIENES ADQUIRIDOS"/>
    <n v="3000"/>
    <s v="NO"/>
    <s v="NO"/>
    <n v="3221"/>
    <s v="ARRENDAMIENTO DE EDIFICIOS"/>
    <n v="0"/>
    <s v="SIN DESCRIPCIÓN PARA DESTINOS 00"/>
    <n v="2273560.91"/>
    <n v="2247799.9"/>
    <n v="1824000"/>
    <n v="1500000"/>
    <n v="1695426.17"/>
    <n v="1695426.17"/>
    <n v="66989.899999999907"/>
    <n v="1628436.27"/>
    <n v="27840"/>
    <n v="1600596.27"/>
    <n v="2500000"/>
  </r>
  <r>
    <x v="1"/>
    <x v="24"/>
    <s v="POLITICA CULTURAL DE TLAJOMULCO DE ZUÑIGA"/>
    <n v="3000"/>
    <s v="NO"/>
    <s v="NO"/>
    <n v="3221"/>
    <s v="ARRENDAMIENTO DE EDIFICIOS"/>
    <n v="0"/>
    <s v="SIN DESCRIPCIÓN PARA DESTINOS 00"/>
    <n v="0"/>
    <n v="0"/>
    <n v="0"/>
    <n v="348000"/>
    <n v="0"/>
    <n v="0"/>
    <n v="0"/>
    <n v="0"/>
    <n v="0"/>
    <n v="0"/>
    <n v="0"/>
  </r>
  <r>
    <x v="4"/>
    <x v="5"/>
    <s v="SISTEMAS INFORMATICOS MODERNIZADOS RECIBIDOS"/>
    <n v="3000"/>
    <s v="NO"/>
    <s v="NO"/>
    <n v="3231"/>
    <s v="ARRENDAMIENTO DE MOBILIARIO Y EQUIPO DE ADMINISTRACIÓN, EDUCACIONAL Y RECREATIVO"/>
    <n v="0"/>
    <s v="SERVICIO DE COPIADORAS"/>
    <n v="5445182.6299999999"/>
    <n v="5432424.96"/>
    <n v="5651997"/>
    <n v="1000000"/>
    <n v="4324721.4000000004"/>
    <n v="4135270.2"/>
    <n v="364054.25"/>
    <n v="3771215.95"/>
    <n v="61816.400000000373"/>
    <n v="3709399.55"/>
    <n v="5700000"/>
  </r>
  <r>
    <x v="0"/>
    <x v="0"/>
    <s v="BIENES ADQUIRIDOS"/>
    <n v="3000"/>
    <s v="NO"/>
    <s v="NO"/>
    <n v="3231"/>
    <s v="ARRENDAMIENTO DE MOBILIARIO Y EQUIPO DE ADMINISTRACIÓN, EDUCACIONAL Y RECREATIVO"/>
    <n v="0"/>
    <s v="SIN DESCRIPCIÓN PARA DESTINOS 00"/>
    <n v="0"/>
    <n v="0"/>
    <n v="911199.6"/>
    <n v="3000000"/>
    <n v="0"/>
    <n v="0"/>
    <n v="0"/>
    <n v="0"/>
    <n v="0"/>
    <n v="0"/>
    <n v="0"/>
  </r>
  <r>
    <x v="1"/>
    <x v="10"/>
    <s v="ESPACIOS DE PAZ"/>
    <n v="3000"/>
    <s v="NO"/>
    <s v="NO"/>
    <n v="3251"/>
    <s v="ARRENDAMIENTO DE EQUIPO DE TRANSPORTE"/>
    <n v="0"/>
    <s v="SIN DESCRIPCIÓN PARA DESTINOS 00"/>
    <n v="0"/>
    <n v="0"/>
    <n v="0"/>
    <n v="100000"/>
    <n v="0"/>
    <n v="0"/>
    <n v="0"/>
    <n v="0"/>
    <n v="0"/>
    <n v="0"/>
    <n v="0"/>
  </r>
  <r>
    <x v="0"/>
    <x v="0"/>
    <s v="BIENES ADQUIRIDOS"/>
    <n v="3000"/>
    <s v="NO"/>
    <s v="NO"/>
    <n v="3251"/>
    <s v="ARRENDAMIENTO DE EQUIPO DE TRANSPORTE"/>
    <n v="0"/>
    <s v="SIN DESCRIPCIÓN PARA DESTINOS 00"/>
    <n v="7089180.0300000003"/>
    <n v="260352.75"/>
    <n v="41221201.450000003"/>
    <n v="0"/>
    <n v="41221201.450000003"/>
    <n v="41221201.450000003"/>
    <n v="38806666.090000004"/>
    <n v="2414535.36"/>
    <n v="0"/>
    <n v="2414535.36"/>
    <n v="50000000"/>
  </r>
  <r>
    <x v="3"/>
    <x v="4"/>
    <s v="SERVICIO DE UNIDADES MOVILES ARRENDADAS"/>
    <n v="3000"/>
    <s v="NO"/>
    <s v="NO"/>
    <n v="3251"/>
    <s v="ARRENDAMIENTO DE EQUIPO DE TRANSPORTE"/>
    <n v="0"/>
    <s v="SIN DESCRIPCIÓN PARA DESTINOS 00"/>
    <n v="9003456"/>
    <n v="9003456"/>
    <n v="9003456"/>
    <n v="9003456"/>
    <n v="7202764.7999999998"/>
    <n v="7202764.7999999998"/>
    <n v="600230.39999999944"/>
    <n v="6602534.4000000004"/>
    <n v="0"/>
    <n v="6602534.4000000004"/>
    <n v="7000000"/>
  </r>
  <r>
    <x v="0"/>
    <x v="0"/>
    <s v="BIENES ADQUIRIDOS"/>
    <n v="3000"/>
    <s v="NO"/>
    <s v="SI"/>
    <n v="3251"/>
    <s v="ARRENDAMIENTO DE EQUIPO DE TRANSPORTE"/>
    <n v="0"/>
    <s v="SIN DESCRIPCIÓN PARA DESTINOS 00"/>
    <n v="0"/>
    <n v="0"/>
    <n v="0"/>
    <m/>
    <m/>
    <m/>
    <m/>
    <m/>
    <m/>
    <n v="0"/>
    <n v="60000000"/>
  </r>
  <r>
    <x v="0"/>
    <x v="0"/>
    <s v="BIENES ADQUIRIDOS"/>
    <n v="3000"/>
    <s v="NO"/>
    <s v="NO"/>
    <n v="3251"/>
    <s v="ARRENDAMIENTO DE EQUIPO DE TRANSPORTE"/>
    <n v="0"/>
    <s v="SIN DESCRIPCIÓN PARA DESTINOS 00"/>
    <n v="104900381.19"/>
    <n v="104900381.19"/>
    <n v="79522472.739999995"/>
    <n v="75218705.450000003"/>
    <n v="79522472.739999995"/>
    <n v="79522472.739999995"/>
    <n v="0"/>
    <n v="79522472.739999995"/>
    <n v="556800"/>
    <n v="78965672.739999995"/>
    <n v="50000000"/>
  </r>
  <r>
    <x v="5"/>
    <x v="20"/>
    <s v="SUMINISTRO DE AGUA"/>
    <n v="3000"/>
    <s v="NO"/>
    <s v="NO"/>
    <n v="3261"/>
    <s v="ARRENDAMIENTO DE MAQUINARIA, OTROS EQUIPOS Y HERRAMIENTAS"/>
    <n v="0"/>
    <s v="SIN DESCRIPCIÓN PARA DESTINOS 00"/>
    <n v="63236455.759999998"/>
    <n v="62932118.159999996"/>
    <n v="95200000"/>
    <n v="65000000"/>
    <n v="82713377.760000005"/>
    <n v="79710457.560000002"/>
    <n v="4512012.200000003"/>
    <n v="75198445.359999999"/>
    <n v="659808"/>
    <n v="74538637.359999999"/>
    <n v="63500000"/>
  </r>
  <r>
    <x v="5"/>
    <x v="8"/>
    <s v="SERVICIO DE MANTENIMIENTO EN LOS ESPACIOS PÚBLICOS"/>
    <n v="3000"/>
    <s v="NO"/>
    <s v="NO"/>
    <n v="3261"/>
    <s v="ARRENDAMIENTO DE MAQUINARIA, OTROS EQUIPOS Y HERRAMIENTAS"/>
    <n v="0"/>
    <s v="SIN DESCRIPCIÓN PARA DESTINOS 00"/>
    <n v="17015992.559999999"/>
    <n v="14523230.16"/>
    <n v="25072177.420000002"/>
    <n v="5000000"/>
    <n v="24271518.800000001"/>
    <n v="24271518.800000001"/>
    <n v="3166568"/>
    <n v="21104950.800000001"/>
    <n v="0"/>
    <n v="21104950.800000001"/>
    <n v="15000000"/>
  </r>
  <r>
    <x v="6"/>
    <x v="9"/>
    <s v="APOYO A TRADICIONES"/>
    <n v="3000"/>
    <s v="NO"/>
    <s v="NO"/>
    <n v="3261"/>
    <s v="ARRENDAMIENTO DE MAQUINARIA, OTROS EQUIPOS Y HERRAMIENTAS"/>
    <n v="21"/>
    <s v="LIMPIEZA DE MINAS DE BASALTO"/>
    <n v="495088"/>
    <n v="495088"/>
    <n v="586960"/>
    <n v="800000"/>
    <n v="586960"/>
    <n v="586960"/>
    <n v="0"/>
    <n v="586960"/>
    <n v="0"/>
    <n v="586960"/>
    <n v="600000"/>
  </r>
  <r>
    <x v="2"/>
    <x v="2"/>
    <s v="DESPACHO DE LA TESORERÍA MUNICIPAL"/>
    <n v="3000"/>
    <s v="NO"/>
    <s v="NO"/>
    <n v="3271"/>
    <s v="ARRENDAMIENTO DE ACTIVOS INTANGIBLES"/>
    <n v="0"/>
    <s v="SIN DESCRIPCIÓN PARA DESTINOS 00"/>
    <n v="0"/>
    <n v="0"/>
    <n v="416193.79"/>
    <n v="0"/>
    <n v="406000"/>
    <n v="406000"/>
    <n v="0"/>
    <n v="406000"/>
    <n v="0"/>
    <n v="406000"/>
    <n v="410000"/>
  </r>
  <r>
    <x v="2"/>
    <x v="2"/>
    <s v="DESPACHO DE LA TESORERÍA MUNICIPAL"/>
    <n v="3000"/>
    <s v="NO"/>
    <s v="NO"/>
    <n v="3291"/>
    <s v="OTROS ARRENDAMIENTOS"/>
    <n v="0"/>
    <s v="SIN DESCRIPCIÓN PARA DESTINOS 00"/>
    <n v="208297.02"/>
    <n v="206403.72"/>
    <n v="140000"/>
    <n v="140000"/>
    <n v="102195.07"/>
    <n v="102195.07"/>
    <n v="24705.680000000008"/>
    <n v="77489.39"/>
    <n v="20714.339999999997"/>
    <n v="56775.05"/>
    <n v="140000"/>
  </r>
  <r>
    <x v="8"/>
    <x v="14"/>
    <s v="ATENCIÓN A EVENTOS DEL GOBIERNO MUNICIPAL  Y AGENDA GUBERNAMENTAL"/>
    <n v="3000"/>
    <s v="NO"/>
    <s v="NO"/>
    <n v="3291"/>
    <s v="OTROS ARRENDAMIENTOS"/>
    <n v="0"/>
    <s v="SIN DESCRIPCIÓN PARA DESTINOS 00"/>
    <n v="321686"/>
    <n v="311686"/>
    <n v="0"/>
    <n v="500000"/>
    <n v="0"/>
    <n v="0"/>
    <n v="0"/>
    <n v="0"/>
    <n v="0"/>
    <n v="0"/>
    <n v="0"/>
  </r>
  <r>
    <x v="8"/>
    <x v="14"/>
    <s v="RELACIONES GUBERNAMENTALES"/>
    <n v="3000"/>
    <s v="NO"/>
    <s v="NO"/>
    <n v="3291"/>
    <s v="OTROS ARRENDAMIENTOS"/>
    <n v="0"/>
    <s v="SIN DESCRIPCIÓN PARA DESTINOS 00"/>
    <n v="0"/>
    <n v="0"/>
    <n v="395020"/>
    <n v="0"/>
    <n v="371710.4"/>
    <n v="354890.4"/>
    <n v="19256"/>
    <n v="335634.4"/>
    <n v="0"/>
    <n v="335634.4"/>
    <n v="500000"/>
  </r>
  <r>
    <x v="0"/>
    <x v="0"/>
    <s v="BIENES ADQUIRIDOS"/>
    <n v="3000"/>
    <s v="NO"/>
    <s v="NO"/>
    <n v="3291"/>
    <s v="OTROS ARRENDAMIENTOS"/>
    <n v="0"/>
    <s v="SIN DESCRIPCIÓN PARA DESTINOS 00"/>
    <n v="10000"/>
    <n v="9280"/>
    <n v="34000"/>
    <n v="10000"/>
    <n v="0"/>
    <n v="0"/>
    <n v="0"/>
    <n v="0"/>
    <n v="0"/>
    <n v="0"/>
    <n v="0"/>
  </r>
  <r>
    <x v="6"/>
    <x v="22"/>
    <s v="ADMINISTRACIÓN CENTRAL DE LA COORDINACIÓN GENERAL DE DESARROLLO ECONÓMICO"/>
    <n v="3000"/>
    <s v="NO"/>
    <s v="NO"/>
    <n v="3291"/>
    <s v="OTROS ARRENDAMIENTOS"/>
    <n v="0"/>
    <s v="SIN DESCRIPCIÓN PARA DESTINOS 00"/>
    <n v="0"/>
    <n v="0"/>
    <n v="0"/>
    <n v="42000"/>
    <n v="0"/>
    <n v="0"/>
    <n v="0"/>
    <n v="0"/>
    <n v="0"/>
    <n v="0"/>
    <n v="0"/>
  </r>
  <r>
    <x v="5"/>
    <x v="20"/>
    <s v="SUMINISTRO DE AGUA"/>
    <n v="3000"/>
    <s v="NO"/>
    <s v="NO"/>
    <n v="3311"/>
    <s v="SERVICIOS LEGALES, DE CONTABILIDAD, AUDITORÍA Y RELACIONADOS"/>
    <n v="0"/>
    <s v="SIN DESCRIPCIÓN PARA DESTINOS 00"/>
    <n v="3480000"/>
    <n v="3132000"/>
    <n v="3480000"/>
    <n v="1500000"/>
    <n v="2958000"/>
    <n v="2958000"/>
    <n v="435000"/>
    <n v="2523000"/>
    <n v="0"/>
    <n v="2523000"/>
    <n v="3150000"/>
  </r>
  <r>
    <x v="4"/>
    <x v="5"/>
    <s v="INFRAESTRUCTURA TECNOLOGICA ENTREGADA"/>
    <n v="3000"/>
    <s v="NO"/>
    <s v="NO"/>
    <n v="3311"/>
    <s v="SERVICIOS LEGALES, DE CONTABILIDAD, AUDITORÍA Y RELACIONADOS"/>
    <n v="0"/>
    <s v="SIN DESCRIPCIÓN PARA DESTINOS 00"/>
    <n v="0"/>
    <n v="0"/>
    <n v="13070"/>
    <n v="0"/>
    <n v="13070"/>
    <n v="13070"/>
    <n v="13070"/>
    <n v="0"/>
    <n v="0"/>
    <n v="0"/>
    <n v="0"/>
  </r>
  <r>
    <x v="7"/>
    <x v="13"/>
    <s v="DEFENSORÍA LEGAL"/>
    <n v="3000"/>
    <s v="NO"/>
    <s v="NO"/>
    <n v="3311"/>
    <s v="SERVICIOS LEGALES, DE CONTABILIDAD, AUDITORÍA Y RELACIONADOS"/>
    <n v="0"/>
    <s v="SIN DESCRIPCIÓN PARA DESTINOS 00"/>
    <n v="1844400"/>
    <n v="1844400"/>
    <n v="2367000"/>
    <n v="2367000"/>
    <n v="1357200"/>
    <n v="1357200"/>
    <n v="150800"/>
    <n v="1206400"/>
    <n v="0"/>
    <n v="1206400"/>
    <n v="2000000"/>
  </r>
  <r>
    <x v="2"/>
    <x v="2"/>
    <s v="DESPACHO DE LA TESORERÍA MUNICIPAL"/>
    <n v="3000"/>
    <s v="NO"/>
    <s v="NO"/>
    <n v="3311"/>
    <s v="SERVICIOS LEGALES, DE CONTABILIDAD, AUDITORÍA Y RELACIONADOS"/>
    <n v="0"/>
    <s v="SIN DESCRIPCIÓN PARA DESTINOS 00"/>
    <n v="645538.11"/>
    <n v="645538.11"/>
    <n v="3325000"/>
    <n v="1500000"/>
    <n v="232000"/>
    <n v="232000"/>
    <n v="0"/>
    <n v="232000"/>
    <n v="232000"/>
    <n v="0"/>
    <n v="700000"/>
  </r>
  <r>
    <x v="0"/>
    <x v="0"/>
    <s v="BIENES ADQUIRIDOS"/>
    <n v="3000"/>
    <s v="NO"/>
    <s v="NO"/>
    <n v="3311"/>
    <s v="SERVICIOS LEGALES, DE CONTABILIDAD, AUDITORÍA Y RELACIONADOS"/>
    <n v="0"/>
    <s v="SIN DESCRIPCIÓN PARA DESTINOS 00"/>
    <n v="225620"/>
    <n v="225620"/>
    <n v="247638"/>
    <n v="250000"/>
    <n v="231420"/>
    <n v="231420"/>
    <n v="0"/>
    <n v="231420"/>
    <n v="69426"/>
    <n v="161994"/>
    <n v="250000"/>
  </r>
  <r>
    <x v="5"/>
    <x v="20"/>
    <s v="SUMINISTRO DE AGUA"/>
    <n v="3000"/>
    <s v="NO"/>
    <s v="SI"/>
    <n v="3321"/>
    <s v="SERVICIOS DE DISEÑO, ARQUITECTURA, INGENIERÍA Y ACTIVIDADES RELACIONADAS"/>
    <n v="0"/>
    <s v="SIN DESCRIPCIÓN PARA DESTINOS 00"/>
    <n v="6327644.5599999996"/>
    <n v="6327644.5599999996"/>
    <n v="5400000"/>
    <n v="2500000"/>
    <n v="5315963.32"/>
    <n v="5315963.32"/>
    <n v="0"/>
    <n v="5315963.32"/>
    <n v="0"/>
    <n v="5315963.32"/>
    <n v="5400000"/>
  </r>
  <r>
    <x v="0"/>
    <x v="0"/>
    <s v="BIENES ADQUIRIDOS"/>
    <n v="3000"/>
    <s v="NO"/>
    <s v="NO"/>
    <n v="3321"/>
    <s v="SERVICIOS DE DISEÑO, ARQUITECTURA, INGENIERÍA Y ACTIVIDADES RELACIONADAS"/>
    <n v="0"/>
    <s v="SIN DESCRIPCIÓN PARA DESTINOS 00"/>
    <n v="68987.75"/>
    <n v="68987.75"/>
    <n v="21038"/>
    <n v="69408"/>
    <n v="0"/>
    <n v="0"/>
    <n v="0"/>
    <n v="0"/>
    <n v="0"/>
    <n v="0"/>
    <n v="0"/>
  </r>
  <r>
    <x v="4"/>
    <x v="5"/>
    <s v="SISTEMAS INFORMATICOS MODERNIZADOS RECIBIDOS"/>
    <n v="3000"/>
    <s v="NO"/>
    <s v="NO"/>
    <n v="3331"/>
    <s v="SERVICIOS DE CONSULTORÍA ADMINISTRATIVA, PROCESOS, TÉCNICA Y EN TECNOLOGÍAS DE LA INFORMACIÓN"/>
    <n v="0"/>
    <s v="SIN DESCRIPCIÓN PARA DESTINOS 00"/>
    <n v="10493919.99"/>
    <n v="8966919.9900000002"/>
    <n v="5008924"/>
    <n v="500000"/>
    <n v="2953029.4"/>
    <n v="2953029.4"/>
    <n v="0"/>
    <n v="2953029.4"/>
    <n v="45675"/>
    <n v="2907354.4"/>
    <n v="500000"/>
  </r>
  <r>
    <x v="2"/>
    <x v="2"/>
    <s v="DESPACHO DE LA TESORERÍA MUNICIPAL"/>
    <n v="3000"/>
    <s v="NO"/>
    <s v="NO"/>
    <n v="3331"/>
    <s v="SERVICIOS DE CONSULTORÍA ADMINISTRATIVA, PROCESOS, TÉCNICA Y EN TECNOLOGÍAS DE LA INFORMACIÓN"/>
    <n v="0"/>
    <s v="SIN DESCRIPCIÓN PARA DESTINOS 00"/>
    <n v="2605267.2000000002"/>
    <n v="2605267.2000000002"/>
    <n v="2605268"/>
    <n v="1000000"/>
    <n v="415355.4"/>
    <n v="415355.4"/>
    <n v="46150.600000000035"/>
    <n v="369204.8"/>
    <n v="0"/>
    <n v="369204.8"/>
    <n v="2500000"/>
  </r>
  <r>
    <x v="0"/>
    <x v="0"/>
    <s v="BIENES ADQUIRIDOS"/>
    <n v="3000"/>
    <s v="NO"/>
    <s v="NO"/>
    <n v="3331"/>
    <s v="SERVICIOS DE CONSULTORÍA ADMINISTRATIVA, PROCESOS, TÉCNICA Y EN TECNOLOGÍAS DE LA INFORMACIÓN"/>
    <n v="0"/>
    <s v="SIN DESCRIPCIÓN PARA DESTINOS 00"/>
    <n v="69600"/>
    <n v="69600"/>
    <n v="100000"/>
    <n v="100000"/>
    <n v="36588.300000000003"/>
    <n v="36588.300000000003"/>
    <n v="0"/>
    <n v="36588.300000000003"/>
    <n v="0"/>
    <n v="36588.300000000003"/>
    <n v="50000"/>
  </r>
  <r>
    <x v="11"/>
    <x v="29"/>
    <s v="DESPACHO DE LA SECRETARÍA GENERAL"/>
    <n v="3000"/>
    <s v="NO"/>
    <s v="NO"/>
    <n v="3331"/>
    <s v="SERVICIOS DE CONSULTORÍA ADMINISTRATIVA, PROCESOS, TÉCNICA Y EN TECNOLOGÍAS DE LA INFORMACIÓN"/>
    <n v="0"/>
    <s v="SIN DESCRIPCIÓN PARA DESTINOS 00"/>
    <n v="0"/>
    <n v="0"/>
    <n v="70000"/>
    <n v="340000"/>
    <n v="0"/>
    <n v="0"/>
    <n v="0"/>
    <n v="0"/>
    <n v="0"/>
    <n v="0"/>
    <n v="0"/>
  </r>
  <r>
    <x v="3"/>
    <x v="11"/>
    <s v="CAPACITACIÓN"/>
    <n v="3000"/>
    <s v="SI"/>
    <s v="NO"/>
    <n v="3341"/>
    <s v="SERVICIOS DE CAPACITACIÓN"/>
    <n v="0"/>
    <s v="SIN DESCRIPCIÓN PARA DESTINOS 00"/>
    <n v="0"/>
    <n v="0"/>
    <n v="42000"/>
    <n v="0"/>
    <n v="42000"/>
    <n v="42000"/>
    <n v="0"/>
    <n v="42000"/>
    <n v="42000"/>
    <n v="0"/>
    <n v="0"/>
  </r>
  <r>
    <x v="0"/>
    <x v="0"/>
    <s v="BIENES ADQUIRIDOS"/>
    <n v="3000"/>
    <s v="SI"/>
    <s v="NO"/>
    <n v="3341"/>
    <s v="SERVICIOS DE CAPACITACIÓN"/>
    <n v="0"/>
    <s v="SIN DESCRIPCIÓN PARA DESTINOS 00"/>
    <n v="803403.7"/>
    <n v="803403.7"/>
    <n v="735486"/>
    <n v="735486"/>
    <n v="567282.6"/>
    <n v="567282.6"/>
    <n v="13920"/>
    <n v="553362.6"/>
    <n v="6960"/>
    <n v="546402.6"/>
    <n v="700000"/>
  </r>
  <r>
    <x v="3"/>
    <x v="11"/>
    <s v="CAPACITACIÓN"/>
    <n v="3000"/>
    <s v="SI"/>
    <s v="NO"/>
    <n v="3341"/>
    <s v="SERVICIOS DE CAPACITACIÓN"/>
    <n v="0"/>
    <s v="SIN DESCRIPCIÓN PARA DESTINOS 00"/>
    <n v="2963000"/>
    <n v="2963000"/>
    <n v="3000000"/>
    <n v="3000000"/>
    <n v="2973000"/>
    <n v="2973000"/>
    <n v="1186000"/>
    <n v="1787000"/>
    <n v="0"/>
    <n v="1787000"/>
    <n v="3000000"/>
  </r>
  <r>
    <x v="1"/>
    <x v="25"/>
    <s v="PUESTOS PARA CHAMBEAR"/>
    <n v="3000"/>
    <s v="NO"/>
    <s v="NO"/>
    <n v="3351"/>
    <s v="SERVICIOS DE INVESTIGACION CIENTIFICA Y DESARROLLO"/>
    <n v="0"/>
    <s v="SIN DESCRIPCIÓN PARA DESTINOS 00"/>
    <n v="462979.2"/>
    <n v="462979.2"/>
    <n v="516780"/>
    <n v="470000"/>
    <n v="516780"/>
    <n v="516780"/>
    <n v="3664.4400000000023"/>
    <n v="513115.56"/>
    <n v="0"/>
    <n v="513115.56"/>
    <n v="0"/>
  </r>
  <r>
    <x v="4"/>
    <x v="5"/>
    <s v="SISTEMAS INFORMATICOS MODERNIZADOS RECIBIDOS"/>
    <n v="3000"/>
    <s v="SI"/>
    <s v="NO"/>
    <n v="3361"/>
    <s v="SERVICIOS DE APOYO ADMINISTRATIVO, FOTOCOPIADO E IMPRESIÓN"/>
    <n v="0"/>
    <s v="SIN DESCRIPCIÓN PARA DESTINOS 00"/>
    <n v="0"/>
    <n v="0"/>
    <n v="15080000"/>
    <n v="0"/>
    <n v="15080000"/>
    <n v="15080000"/>
    <n v="6962059.5800000001"/>
    <n v="8117940.4199999999"/>
    <n v="0"/>
    <n v="8117940.4199999999"/>
    <n v="0"/>
  </r>
  <r>
    <x v="3"/>
    <x v="11"/>
    <s v="EQUIPAMIENTO"/>
    <n v="3000"/>
    <s v="SI"/>
    <s v="NO"/>
    <n v="3361"/>
    <s v="SERVICIOS DE APOYO ADMINISTRATIVO, FOTOCOPIADO E IMPRESIÓN"/>
    <n v="0"/>
    <s v="SIN DESCRIPCIÓN PARA DESTINOS 00"/>
    <n v="0"/>
    <n v="0"/>
    <n v="1195469.8999999999"/>
    <n v="30000"/>
    <n v="1195469.8999999999"/>
    <n v="1195469.8999999999"/>
    <n v="0"/>
    <n v="1195469.8999999999"/>
    <n v="0"/>
    <n v="1195469.8999999999"/>
    <n v="100000"/>
  </r>
  <r>
    <x v="3"/>
    <x v="11"/>
    <s v="EQUIPAMIENTO"/>
    <n v="3000"/>
    <s v="SI"/>
    <s v="NO"/>
    <n v="3361"/>
    <s v="SERVICIOS DE APOYO ADMINISTRATIVO, FOTOCOPIADO E IMPRESIÓN"/>
    <n v="35"/>
    <s v="FORMATOS IPH"/>
    <n v="11204"/>
    <n v="11204"/>
    <n v="154512"/>
    <n v="0"/>
    <n v="154512"/>
    <n v="154512"/>
    <n v="0"/>
    <n v="154512"/>
    <n v="0"/>
    <n v="154512"/>
    <n v="200000"/>
  </r>
  <r>
    <x v="2"/>
    <x v="2"/>
    <s v="DESPACHO DE LA TESORERÍA MUNICIPAL"/>
    <n v="3000"/>
    <s v="SI"/>
    <s v="NO"/>
    <n v="3361"/>
    <s v="SERVICIOS DE APOYO ADMINISTRATIVO, FOTOCOPIADO E IMPRESIÓN"/>
    <n v="0"/>
    <s v="SIN DESCRIPCIÓN PARA DESTINOS 00"/>
    <n v="4566"/>
    <n v="4566"/>
    <n v="6878800"/>
    <n v="9566"/>
    <n v="6878800"/>
    <n v="6878800"/>
    <n v="3786599.24"/>
    <n v="3092200.76"/>
    <n v="3092200.76"/>
    <n v="0"/>
    <n v="0"/>
  </r>
  <r>
    <x v="8"/>
    <x v="26"/>
    <s v="DESPACHO DE LA JEFATURA DE GABINETE"/>
    <n v="3000"/>
    <s v="SI"/>
    <s v="NO"/>
    <n v="3361"/>
    <s v="SERVICIOS DE APOYO ADMINISTRATIVO, FOTOCOPIADO E IMPRESIÓN"/>
    <n v="0"/>
    <s v="SIN DESCRIPCIÓN PARA DESTINOS 00"/>
    <n v="14735184.92"/>
    <n v="13530408.92"/>
    <n v="32115265"/>
    <n v="10500000"/>
    <n v="29637070.68"/>
    <n v="29637070.68"/>
    <n v="9.9999979138374329E-3"/>
    <n v="29637070.670000002"/>
    <n v="0"/>
    <n v="29637070.670000002"/>
    <n v="15000000"/>
  </r>
  <r>
    <x v="9"/>
    <x v="27"/>
    <s v="OBRAS DE INFRAESTRUCTURA MUNICIPAL"/>
    <n v="3000"/>
    <s v="SI"/>
    <s v="NO"/>
    <n v="3361"/>
    <s v="SERVICIOS DE APOYO ADMINISTRATIVO, FOTOCOPIADO E IMPRESIÓN"/>
    <n v="0"/>
    <s v="SIN DESCRIPCIÓN PARA DESTINOS 00"/>
    <n v="12318.5"/>
    <n v="12318.5"/>
    <n v="20000"/>
    <n v="20000"/>
    <n v="0"/>
    <n v="0"/>
    <n v="0"/>
    <n v="0"/>
    <n v="0"/>
    <n v="0"/>
    <n v="0"/>
  </r>
  <r>
    <x v="3"/>
    <x v="11"/>
    <s v="EQUIPAMIENTO"/>
    <n v="3000"/>
    <s v="SI"/>
    <s v="NO"/>
    <n v="3361"/>
    <s v="SERVICIOS DE APOYO ADMINISTRATIVO, FOTOCOPIADO E IMPRESIÓN"/>
    <n v="0"/>
    <s v="SIN DESCRIPCIÓN PARA DESTINOS 00"/>
    <n v="0"/>
    <n v="0"/>
    <n v="0"/>
    <n v="0"/>
    <n v="0"/>
    <n v="0"/>
    <n v="0"/>
    <n v="0"/>
    <n v="0"/>
    <n v="0"/>
    <n v="0"/>
  </r>
  <r>
    <x v="3"/>
    <x v="11"/>
    <s v="EQUIPAMIENTO"/>
    <n v="3000"/>
    <s v="SI"/>
    <s v="NO"/>
    <n v="3361"/>
    <s v="SERVICIOS DE APOYO ADMINISTRATIVO, FOTOCOPIADO E IMPRESIÓN"/>
    <n v="0"/>
    <s v="SIN DESCRIPCIÓN PARA DESTINOS 00"/>
    <n v="0"/>
    <n v="0"/>
    <n v="52000"/>
    <n v="0"/>
    <n v="35806.879999999997"/>
    <n v="35806.879999999997"/>
    <n v="0"/>
    <n v="35806.879999999997"/>
    <n v="0"/>
    <n v="35806.879999999997"/>
    <m/>
  </r>
  <r>
    <x v="8"/>
    <x v="26"/>
    <s v="DESPACHO DE LA JEFATURA DE GABINETE"/>
    <n v="3000"/>
    <s v="SI"/>
    <s v="NO"/>
    <n v="3361"/>
    <s v="SERVICIOS DE APOYO ADMINISTRATIVO, FOTOCOPIADO E IMPRESIÓN"/>
    <n v="0"/>
    <s v="SIN DESCRIPCIÓN PARA DESTINOS 00"/>
    <n v="0"/>
    <n v="0"/>
    <n v="0"/>
    <n v="0"/>
    <n v="0"/>
    <n v="0"/>
    <n v="0"/>
    <n v="0"/>
    <n v="0"/>
    <n v="0"/>
    <m/>
  </r>
  <r>
    <x v="0"/>
    <x v="0"/>
    <s v="BIENES ADQUIRIDOS"/>
    <n v="3000"/>
    <s v="NO"/>
    <s v="NO"/>
    <n v="3371"/>
    <s v="SERVICIOS DE PROTECCIÓN Y SEGURIDAD"/>
    <n v="0"/>
    <s v="SIN DESCRIPCIÓN PARA DESTINOS 00"/>
    <n v="20885568"/>
    <n v="20885568"/>
    <n v="20000000"/>
    <n v="20000000"/>
    <n v="19075154.960000001"/>
    <n v="19075154.960000001"/>
    <n v="78590"/>
    <n v="18996564.960000001"/>
    <n v="1821569.620000001"/>
    <n v="17174995.34"/>
    <n v="0"/>
  </r>
  <r>
    <x v="5"/>
    <x v="8"/>
    <s v="SERVICIO DE MANTENIMIENTO EN LOS ESPACIOS PÚBLICOS"/>
    <n v="3000"/>
    <s v="NO"/>
    <s v="NO"/>
    <n v="3371"/>
    <s v="SERVICIOS DE PROTECCIÓN Y SEGURIDAD"/>
    <n v="0"/>
    <s v="SIN DESCRIPCIÓN PARA DESTINOS 00"/>
    <n v="5005632"/>
    <n v="5005632"/>
    <n v="6033929.3899999997"/>
    <n v="5006935"/>
    <n v="5161140.3099999996"/>
    <n v="5161140.3099999996"/>
    <n v="1270846.5299999998"/>
    <n v="3890293.78"/>
    <n v="0"/>
    <n v="3890293.78"/>
    <n v="6000000"/>
  </r>
  <r>
    <x v="5"/>
    <x v="20"/>
    <s v="SUMINISTRO DE AGUA"/>
    <n v="3000"/>
    <s v="NO"/>
    <s v="NO"/>
    <n v="3381"/>
    <s v="SERVICIOS DE VIGILANCIA"/>
    <n v="0"/>
    <s v="SIN DESCRIPCIÓN PARA DESTINOS 00"/>
    <n v="44932600"/>
    <n v="44932600"/>
    <n v="42994257.600000001"/>
    <n v="42000000"/>
    <n v="36510138.829999998"/>
    <n v="36510138.829999998"/>
    <n v="3700442.6899999976"/>
    <n v="32809696.140000001"/>
    <n v="0"/>
    <n v="32809696.140000001"/>
    <n v="43000000"/>
  </r>
  <r>
    <x v="1"/>
    <x v="10"/>
    <s v="ESPACIOS DE PAZ"/>
    <n v="3000"/>
    <s v="NO"/>
    <s v="NO"/>
    <n v="3711"/>
    <s v="PASAJES AÉREOS"/>
    <n v="0"/>
    <s v="SIN DESCRIPCIÓN PARA DESTINOS 00"/>
    <n v="8710"/>
    <n v="8710"/>
    <n v="0"/>
    <n v="0"/>
    <n v="0"/>
    <n v="0"/>
    <n v="0"/>
    <n v="0"/>
    <n v="0"/>
    <n v="0"/>
    <n v="0"/>
  </r>
  <r>
    <x v="1"/>
    <x v="10"/>
    <s v="ESPACIOS DE PAZ"/>
    <n v="3000"/>
    <s v="NO"/>
    <s v="NO"/>
    <n v="3751"/>
    <s v="VIÁTICOS EN EL PAÍS"/>
    <n v="0"/>
    <s v="SIN DESCRIPCIÓN PARA DESTINOS 00"/>
    <n v="1357.98"/>
    <n v="1357.98"/>
    <n v="0"/>
    <n v="0"/>
    <n v="0"/>
    <n v="0"/>
    <n v="0"/>
    <n v="0"/>
    <n v="0"/>
    <n v="0"/>
    <n v="0"/>
  </r>
  <r>
    <x v="1"/>
    <x v="10"/>
    <s v="ESPACIOS DE PAZ"/>
    <n v="3000"/>
    <s v="NO"/>
    <s v="NO"/>
    <n v="3791"/>
    <s v="OTROS SERVICIOS DE TRASLADO Y HOSPEDAJE"/>
    <n v="0"/>
    <s v="SIN DESCRIPCIÓN PARA DESTINOS 00"/>
    <n v="9324.6"/>
    <n v="9324.6"/>
    <n v="0"/>
    <n v="0"/>
    <n v="0"/>
    <n v="0"/>
    <n v="0"/>
    <n v="0"/>
    <n v="0"/>
    <n v="0"/>
    <n v="0"/>
  </r>
  <r>
    <x v="1"/>
    <x v="3"/>
    <s v="RED DE BASES"/>
    <n v="3000"/>
    <s v="NO"/>
    <s v="NO"/>
    <n v="3381"/>
    <s v="SERVICIOS DE VIGILANCIA"/>
    <n v="0"/>
    <s v="SIN DESCRIPCIÓN PARA DESTINOS 00"/>
    <n v="0"/>
    <n v="0"/>
    <n v="5216144"/>
    <n v="1000000"/>
    <n v="5175224"/>
    <n v="5175224"/>
    <n v="808752"/>
    <n v="4366472"/>
    <n v="770240"/>
    <n v="3596232"/>
    <n v="5000000"/>
  </r>
  <r>
    <x v="1"/>
    <x v="30"/>
    <s v="POLÍTICA DE VIVIENDA"/>
    <n v="3000"/>
    <s v="NO"/>
    <s v="NO"/>
    <n v="3391"/>
    <s v="SERVICIOS PROFESIONALES, CIENTÍFICOS Y TÉCNICOS INTEGRALES"/>
    <n v="0"/>
    <s v="SIN DESCRIPCIÓN PARA DESTINOS 00"/>
    <n v="0"/>
    <n v="0"/>
    <n v="500000"/>
    <n v="500000"/>
    <n v="0"/>
    <n v="0"/>
    <n v="0"/>
    <n v="0"/>
    <n v="0"/>
    <n v="0"/>
    <n v="0"/>
  </r>
  <r>
    <x v="1"/>
    <x v="1"/>
    <s v="PROGRAMA DE ECONOMÍA SOLIDARIA TLAJOMULCO &quot;CHAMBA PARA TODOS&quot;"/>
    <n v="3000"/>
    <s v="NO"/>
    <s v="NO"/>
    <n v="3391"/>
    <s v="SERVICIOS PROFESIONALES, CIENTÍFICOS Y TÉCNICOS INTEGRALES"/>
    <n v="0"/>
    <s v="SIN DESCRIPCIÓN PARA DESTINOS 00"/>
    <n v="0"/>
    <n v="0"/>
    <n v="180000"/>
    <n v="230000"/>
    <n v="174000"/>
    <n v="0"/>
    <n v="0"/>
    <n v="0"/>
    <n v="0"/>
    <n v="0"/>
    <n v="0"/>
  </r>
  <r>
    <x v="5"/>
    <x v="20"/>
    <s v="SUMINISTRO DE AGUA"/>
    <n v="3000"/>
    <s v="NO"/>
    <s v="NO"/>
    <n v="3391"/>
    <s v="SERVICIOS PROFESIONALES, CIENTÍFICOS Y TÉCNICOS INTEGRALES"/>
    <n v="0"/>
    <s v="SIN DESCRIPCIÓN PARA DESTINOS 00"/>
    <n v="0"/>
    <n v="0"/>
    <n v="1489.4"/>
    <n v="0"/>
    <n v="0"/>
    <n v="0"/>
    <n v="0"/>
    <n v="0"/>
    <n v="0"/>
    <n v="0"/>
    <n v="0"/>
  </r>
  <r>
    <x v="4"/>
    <x v="5"/>
    <s v="SISTEMAS INFORMATICOS MODERNIZADOS RECIBIDOS"/>
    <n v="3000"/>
    <s v="NO"/>
    <s v="NO"/>
    <n v="3391"/>
    <s v="SERVICIOS PROFESIONALES, CIENTÍFICOS Y TÉCNICOS INTEGRALES"/>
    <n v="0"/>
    <s v="SIN DESCRIPCIÓN PARA DESTINOS 00"/>
    <n v="487200"/>
    <n v="487200"/>
    <n v="600000"/>
    <n v="600000"/>
    <n v="599140"/>
    <n v="599140"/>
    <n v="0"/>
    <n v="599140"/>
    <n v="599140"/>
    <n v="0"/>
    <n v="0"/>
  </r>
  <r>
    <x v="3"/>
    <x v="7"/>
    <s v="SERVICIOS MÉDICOS DE CALIDAD"/>
    <n v="3000"/>
    <s v="NO"/>
    <s v="NO"/>
    <n v="3391"/>
    <s v="SERVICIOS PROFESIONALES, CIENTÍFICOS Y TÉCNICOS INTEGRALES"/>
    <n v="0"/>
    <s v="SIN DESCRIPCIÓN PARA DESTINOS 00"/>
    <n v="10788552.82"/>
    <n v="10570692.279999999"/>
    <n v="12000000"/>
    <n v="4000000"/>
    <n v="6839491.3300000001"/>
    <n v="6839491.3300000001"/>
    <n v="0"/>
    <n v="6839491.3300000001"/>
    <n v="0"/>
    <n v="6839491.3300000001"/>
    <n v="10000000"/>
  </r>
  <r>
    <x v="6"/>
    <x v="9"/>
    <s v="APOYO A TRADICIONES"/>
    <n v="3000"/>
    <s v="NO"/>
    <s v="NO"/>
    <n v="3391"/>
    <s v="SERVICIOS PROFESIONALES, CIENTÍFICOS Y TÉCNICOS INTEGRALES"/>
    <n v="0"/>
    <s v="SIN DESCRIPCIÓN PARA DESTINOS 00"/>
    <n v="0"/>
    <n v="0"/>
    <n v="600000"/>
    <n v="600000"/>
    <n v="0"/>
    <n v="0"/>
    <n v="0"/>
    <n v="0"/>
    <n v="0"/>
    <n v="0"/>
    <n v="0"/>
  </r>
  <r>
    <x v="3"/>
    <x v="11"/>
    <s v="EQUIPAMIENTO"/>
    <n v="3000"/>
    <s v="NO"/>
    <s v="NO"/>
    <n v="3391"/>
    <s v="SERVICIOS PROFESIONALES, CIENTÍFICOS Y TÉCNICOS INTEGRALES"/>
    <n v="0"/>
    <s v="SIN DESCRIPCIÓN PARA DESTINOS 00"/>
    <n v="1900000"/>
    <n v="1500000"/>
    <n v="1900000"/>
    <n v="1900000"/>
    <n v="1281010"/>
    <n v="1281010"/>
    <n v="0"/>
    <n v="1281010"/>
    <n v="0"/>
    <n v="1281010"/>
    <n v="1500000"/>
  </r>
  <r>
    <x v="1"/>
    <x v="3"/>
    <s v="RED DE BASES"/>
    <n v="3000"/>
    <s v="NO"/>
    <s v="NO"/>
    <n v="3391"/>
    <s v="SERVICIOS PROFESIONALES, CIENTÍFICOS Y TÉCNICOS INTEGRALES"/>
    <n v="0"/>
    <s v="SIN DESCRIPCIÓN PARA DESTINOS 00"/>
    <n v="0"/>
    <n v="0"/>
    <n v="1882356"/>
    <n v="500000"/>
    <n v="428320"/>
    <n v="428320"/>
    <n v="0"/>
    <n v="428320"/>
    <n v="0"/>
    <n v="428320"/>
    <n v="800000"/>
  </r>
  <r>
    <x v="1"/>
    <x v="10"/>
    <s v="ESPACIOS DE PAZ"/>
    <n v="3000"/>
    <s v="NO"/>
    <s v="NO"/>
    <n v="3391"/>
    <s v="SERVICIOS PROFESIONALES, CIENTÍFICOS Y TÉCNICOS INTEGRALES"/>
    <n v="0"/>
    <s v="SIN DESCRIPCIÓN PARA DESTINOS 00"/>
    <n v="1070960"/>
    <n v="1050960"/>
    <n v="600000"/>
    <n v="500000"/>
    <n v="584640"/>
    <n v="584640"/>
    <n v="0"/>
    <n v="584640"/>
    <n v="0"/>
    <n v="584640"/>
    <n v="600000"/>
  </r>
  <r>
    <x v="10"/>
    <x v="28"/>
    <s v="COMUNICACIÓN ESTRATÉGICA DEL GOBIERNO"/>
    <n v="3000"/>
    <s v="NO"/>
    <s v="NO"/>
    <n v="3391"/>
    <s v="SERVICIOS PROFESIONALES, CIENTÍFICOS Y TÉCNICOS INTEGRALES"/>
    <n v="0"/>
    <s v="SIN DESCRIPCIÓN PARA DESTINOS 00"/>
    <n v="350400"/>
    <n v="350400"/>
    <n v="450000"/>
    <n v="450000"/>
    <n v="262800"/>
    <n v="262800"/>
    <n v="0"/>
    <n v="262800"/>
    <n v="29200"/>
    <n v="233600"/>
    <n v="450000"/>
  </r>
  <r>
    <x v="11"/>
    <x v="29"/>
    <s v="DESPACHO DE LA SECRETARÍA GENERAL"/>
    <n v="3000"/>
    <s v="NO"/>
    <s v="NO"/>
    <n v="3391"/>
    <s v="SERVICIOS PROFESIONALES, CIENTÍFICOS Y TÉCNICOS INTEGRALES"/>
    <n v="0"/>
    <s v="SIN DESCRIPCIÓN PARA DESTINOS 00"/>
    <n v="1447508.01"/>
    <n v="1447508"/>
    <n v="200000"/>
    <n v="500000"/>
    <n v="0"/>
    <n v="0"/>
    <n v="0"/>
    <n v="0"/>
    <n v="0"/>
    <n v="0"/>
    <n v="200000"/>
  </r>
  <r>
    <x v="4"/>
    <x v="15"/>
    <s v="PROCESOS ESTADISTICOS DEL MUNICIPIO"/>
    <n v="3000"/>
    <s v="NO"/>
    <s v="NO"/>
    <n v="3391"/>
    <s v="SERVICIOS PROFESIONALES, CIENTÍFICOS Y TÉCNICOS INTEGRALES"/>
    <n v="0"/>
    <s v="SIN DESCRIPCIÓN PARA DESTINOS 00"/>
    <n v="2111015.56"/>
    <n v="1732776.01"/>
    <n v="3000000"/>
    <n v="1570000"/>
    <n v="2582239.5499999998"/>
    <n v="2582239.5499999998"/>
    <n v="0"/>
    <n v="2582239.5499999998"/>
    <n v="550999.99999999977"/>
    <n v="2031239.55"/>
    <n v="2000000"/>
  </r>
  <r>
    <x v="2"/>
    <x v="2"/>
    <s v="DESPACHO DE LA TESORERÍA MUNICIPAL"/>
    <n v="3000"/>
    <s v="NO"/>
    <s v="NO"/>
    <n v="3391"/>
    <s v="SERVICIOS PROFESIONALES, CIENTÍFICOS Y TÉCNICOS INTEGRALES"/>
    <n v="0"/>
    <s v="SIN DESCRIPCIÓN PARA DESTINOS 00"/>
    <n v="10000"/>
    <n v="9725.44"/>
    <n v="0"/>
    <n v="0"/>
    <n v="0"/>
    <n v="0"/>
    <n v="0"/>
    <n v="0"/>
    <n v="0"/>
    <n v="0"/>
    <n v="0"/>
  </r>
  <r>
    <x v="2"/>
    <x v="2"/>
    <s v="DESPACHO DE LA TESORERÍA MUNICIPAL"/>
    <n v="3000"/>
    <s v="NO"/>
    <s v="NO"/>
    <n v="3411"/>
    <s v="SERVICIOS FINANCIEROS Y BANCARIOS"/>
    <n v="0"/>
    <s v="SIN DESCRIPCIÓN PARA DESTINOS 00"/>
    <n v="13523302.5"/>
    <n v="13523302.5"/>
    <n v="25764300"/>
    <n v="7000000"/>
    <n v="12252380.58"/>
    <n v="12252380.58"/>
    <n v="0"/>
    <n v="12252380.58"/>
    <n v="0"/>
    <n v="12252380.58"/>
    <n v="17000000"/>
  </r>
  <r>
    <x v="0"/>
    <x v="0"/>
    <s v="BIENES ADQUIRIDOS"/>
    <n v="3000"/>
    <s v="NO"/>
    <s v="NO"/>
    <n v="3411"/>
    <s v="SERVICIOS FINANCIEROS Y BANCARIOS"/>
    <n v="0"/>
    <s v="SIN DESCRIPCIÓN PARA DESTINOS 00"/>
    <n v="0"/>
    <n v="0"/>
    <n v="2000"/>
    <n v="0"/>
    <n v="121.3"/>
    <n v="121.3"/>
    <n v="0"/>
    <n v="121.3"/>
    <n v="0"/>
    <n v="121.3"/>
    <n v="0"/>
  </r>
  <r>
    <x v="0"/>
    <x v="0"/>
    <s v="SERVICIOS PERSONALES"/>
    <n v="3000"/>
    <s v="NO"/>
    <s v="NO"/>
    <n v="3411"/>
    <s v="SERVICIOS FINANCIEROS Y BANCARIOS"/>
    <n v="0"/>
    <s v="SIN DESCRIPCIÓN PARA DESTINOS 00"/>
    <n v="5254532.8600000003"/>
    <n v="5254532.8600000003"/>
    <n v="67497510.510000005"/>
    <n v="1000000"/>
    <n v="59858568.219999999"/>
    <n v="59858568.219999999"/>
    <n v="0"/>
    <n v="59858568.219999999"/>
    <n v="0"/>
    <n v="59858568.219999999"/>
    <n v="0"/>
  </r>
  <r>
    <x v="11"/>
    <x v="29"/>
    <s v="DESPACHO DE LA SECRETARÍA GENERAL"/>
    <n v="3000"/>
    <s v="NO"/>
    <s v="NO"/>
    <n v="3411"/>
    <s v="SERVICIOS FINANCIEROS Y BANCARIOS"/>
    <n v="0"/>
    <s v="SIN DESCRIPCIÓN PARA DESTINOS 00"/>
    <n v="2096912.6"/>
    <n v="2096912.6"/>
    <n v="1200000"/>
    <n v="1000000"/>
    <n v="966883.28"/>
    <n v="966883.28"/>
    <n v="0"/>
    <n v="966883.28"/>
    <n v="0"/>
    <n v="966883.28"/>
    <n v="1200000"/>
  </r>
  <r>
    <x v="2"/>
    <x v="2"/>
    <s v="DESPACHO DE LA TESORERÍA MUNICIPAL"/>
    <n v="3000"/>
    <s v="NO"/>
    <s v="NO"/>
    <n v="3421"/>
    <s v="SERVICIOS DE COBRANZA, INVESTIGACIÓN CREDITICIA Y SIMILAR"/>
    <n v="0"/>
    <s v="SIN DESCRIPCIÓN PARA DESTINOS 00"/>
    <n v="64859142.780000001"/>
    <n v="62464392.420000002"/>
    <n v="78853560"/>
    <n v="30000000"/>
    <n v="44560152.75"/>
    <n v="44560152.75"/>
    <n v="3425069.2100000009"/>
    <n v="41135083.539999999"/>
    <n v="0"/>
    <n v="41135083.539999999"/>
    <n v="40000000"/>
  </r>
  <r>
    <x v="2"/>
    <x v="2"/>
    <s v="DESPACHO DE LA TESORERÍA MUNICIPAL"/>
    <n v="3000"/>
    <s v="NO"/>
    <s v="NO"/>
    <n v="3431"/>
    <s v="SERVICIOS DE RECAUDACIÓN, TRASLADO Y CUSTODIA DE VALORES"/>
    <n v="0"/>
    <s v="SIN DESCRIPCIÓN PARA DESTINOS 00"/>
    <n v="1700000"/>
    <n v="1592837.36"/>
    <n v="1950000"/>
    <n v="850000"/>
    <n v="1930000"/>
    <n v="1700000"/>
    <n v="643385.48"/>
    <n v="1056614.52"/>
    <n v="236634.91000000003"/>
    <n v="819979.61"/>
    <n v="0"/>
  </r>
  <r>
    <x v="0"/>
    <x v="0"/>
    <s v="BIENES ADQUIRIDOS"/>
    <n v="3000"/>
    <s v="NO"/>
    <s v="NO"/>
    <n v="3441"/>
    <s v="SEGUROS DE RESPONSABILIDAD PATRIMONIAL Y FIANZAS"/>
    <n v="0"/>
    <s v="SIN DESCRIPCIÓN PARA DESTINOS 00"/>
    <n v="138003.72"/>
    <n v="126403.72"/>
    <n v="160000"/>
    <n v="160000"/>
    <n v="139176.79999999999"/>
    <n v="139176.79999999999"/>
    <n v="577.35999999998603"/>
    <n v="138599.44"/>
    <n v="0"/>
    <n v="138599.44"/>
    <n v="150000"/>
  </r>
  <r>
    <x v="0"/>
    <x v="0"/>
    <s v="BIENES ADQUIRIDOS"/>
    <n v="3000"/>
    <s v="NO"/>
    <s v="NO"/>
    <n v="3451"/>
    <s v="SEGURO DE BIENES PATRIMONIALES"/>
    <n v="0"/>
    <s v="SIN DESCRIPCIÓN PARA DESTINOS 00"/>
    <n v="5375561.7699999996"/>
    <n v="5374582.1200000001"/>
    <n v="6000000"/>
    <n v="6000000"/>
    <n v="4706853.3600000003"/>
    <n v="4706853.3600000003"/>
    <n v="0"/>
    <n v="4706853.3600000003"/>
    <n v="0"/>
    <n v="4706853.3600000003"/>
    <n v="5000000"/>
  </r>
  <r>
    <x v="4"/>
    <x v="5"/>
    <s v="INFRAESTRUCTURA TECNOLOGICA ENTREGADA"/>
    <n v="3000"/>
    <s v="NO"/>
    <s v="NO"/>
    <n v="3471"/>
    <s v="FLETES Y MANIOBRAS"/>
    <n v="0"/>
    <s v="SIN DESCRIPCIÓN PARA DESTINOS 00"/>
    <n v="6960"/>
    <n v="6960"/>
    <n v="70"/>
    <n v="400000"/>
    <n v="0"/>
    <n v="0"/>
    <n v="0"/>
    <n v="0"/>
    <n v="0"/>
    <n v="0"/>
    <n v="0"/>
  </r>
  <r>
    <x v="0"/>
    <x v="0"/>
    <s v="BIENES ADQUIRIDOS"/>
    <n v="3000"/>
    <s v="NO"/>
    <s v="NO"/>
    <n v="3481"/>
    <s v="COMISIONES POR VENTAS"/>
    <n v="0"/>
    <s v="SIN DESCRIPCIÓN PARA DESTINOS 00"/>
    <n v="1039983.8"/>
    <n v="1039983.8"/>
    <n v="1180000"/>
    <n v="1180000"/>
    <n v="662785.91"/>
    <n v="662785.91"/>
    <n v="1.0000000009313226E-2"/>
    <n v="662785.9"/>
    <n v="0"/>
    <n v="662785.9"/>
    <n v="1100000"/>
  </r>
  <r>
    <x v="2"/>
    <x v="2"/>
    <s v="MODERNIZACION CATASTRAL"/>
    <n v="3000"/>
    <s v="NO"/>
    <s v="NO"/>
    <n v="3391"/>
    <s v="SERVICIOS PROFESIONALES, CIENTÍFICOS Y TÉCNICOS INTEGRALES"/>
    <n v="0"/>
    <s v="SIN DESCRIPCIÓN PARA DESTINOS 00"/>
    <n v="0"/>
    <n v="0"/>
    <n v="0"/>
    <n v="0"/>
    <n v="0"/>
    <n v="0"/>
    <n v="0"/>
    <n v="0"/>
    <n v="0"/>
    <n v="0"/>
    <n v="15000000"/>
  </r>
  <r>
    <x v="2"/>
    <x v="2"/>
    <s v="DESPACHO DE LA TESORERÍA MUNICIPAL"/>
    <n v="3000"/>
    <s v="NO"/>
    <s v="NO"/>
    <n v="3511"/>
    <s v="CONSERVACIÓN Y MANTENIMIENTO MENOR DE INMUEBLES"/>
    <n v="0"/>
    <s v="CAT"/>
    <n v="17977837.739999998"/>
    <n v="17977837.739999998"/>
    <n v="21370861"/>
    <n v="18000000"/>
    <n v="14053751.75"/>
    <n v="14053751.75"/>
    <n v="0"/>
    <n v="14053751.75"/>
    <n v="0"/>
    <n v="14053751.75"/>
    <n v="20000000"/>
  </r>
  <r>
    <x v="1"/>
    <x v="25"/>
    <s v="MEJORAMIENTO URBANO (MULTI ANUAL)"/>
    <n v="3000"/>
    <s v="NO"/>
    <s v="NO"/>
    <n v="3511"/>
    <s v="CONSERVACIÓN Y MANTENIMIENTO MENOR DE INMUEBLES"/>
    <s v="x"/>
    <s v="SIN DESCRIPCIÓN PARA DESTINOS 00"/>
    <n v="0"/>
    <n v="0"/>
    <n v="0"/>
    <n v="0"/>
    <n v="0"/>
    <n v="0"/>
    <n v="0"/>
    <n v="0"/>
    <n v="0"/>
    <n v="0"/>
    <n v="30226080"/>
  </r>
  <r>
    <x v="0"/>
    <x v="0"/>
    <s v="BIENES ADQUIRIDOS"/>
    <n v="3000"/>
    <s v="NO"/>
    <s v="NO"/>
    <n v="3511"/>
    <s v="CONSERVACIÓN Y MANTENIMIENTO MENOR DE INMUEBLES"/>
    <n v="0"/>
    <s v="SIN DESCRIPCIÓN PARA DESTINOS 00"/>
    <n v="126578.04"/>
    <n v="126578.04"/>
    <n v="235740"/>
    <n v="685740"/>
    <n v="143933.53"/>
    <n v="143933.53"/>
    <n v="49000"/>
    <n v="94933.53"/>
    <n v="0"/>
    <n v="94933.53"/>
    <n v="120000"/>
  </r>
  <r>
    <x v="3"/>
    <x v="4"/>
    <s v="ADMINISTRACIÓN CENTRAL DE PROTECCIÓN CIVIL Y BOMBEROS"/>
    <n v="3000"/>
    <s v="NO"/>
    <s v="NO"/>
    <n v="3521"/>
    <s v="INSTALACIÓN, REPARACIÓN Y MANTENIMIENTO DE MOBILIARIO Y EQUIPO DE ADMINISTRACIÓN, EDUCACIONAL Y RECREATIVO"/>
    <n v="0"/>
    <s v="SIN DESCRIPCIÓN PARA DESTINOS 00"/>
    <n v="0"/>
    <n v="0"/>
    <n v="40000"/>
    <n v="0"/>
    <n v="22177.05"/>
    <n v="22177.05"/>
    <n v="0"/>
    <n v="22177.05"/>
    <n v="0"/>
    <n v="22177.05"/>
    <n v="40000"/>
  </r>
  <r>
    <x v="4"/>
    <x v="5"/>
    <s v="INFRAESTRUCTURA TECNOLOGICA ENTREGADA"/>
    <n v="3000"/>
    <s v="NO"/>
    <s v="NO"/>
    <n v="3521"/>
    <s v="INSTALACIÓN, REPARACIÓN Y MANTENIMIENTO DE MOBILIARIO Y EQUIPO DE ADMINISTRACIÓN, EDUCACIONAL Y RECREATIVO"/>
    <n v="0"/>
    <s v="SIN DESCRIPCIÓN PARA DESTINOS 00"/>
    <n v="4988"/>
    <n v="4988"/>
    <n v="45074"/>
    <n v="25000"/>
    <n v="44684"/>
    <n v="44684"/>
    <n v="0"/>
    <n v="44684"/>
    <n v="0"/>
    <n v="44684"/>
    <n v="20000"/>
  </r>
  <r>
    <x v="7"/>
    <x v="13"/>
    <s v="DEFENSORÍA LEGAL"/>
    <n v="3000"/>
    <s v="NO"/>
    <s v="NO"/>
    <n v="3521"/>
    <s v="INSTALACIÓN, REPARACIÓN Y MANTENIMIENTO DE MOBILIARIO Y EQUIPO DE ADMINISTRACIÓN, EDUCACIONAL Y RECREATIVO"/>
    <n v="0"/>
    <s v="SIN DESCRIPCIÓN PARA DESTINOS 00"/>
    <n v="7656"/>
    <n v="0"/>
    <n v="8000"/>
    <n v="8000"/>
    <n v="0"/>
    <n v="0"/>
    <n v="0"/>
    <n v="0"/>
    <n v="0"/>
    <n v="0"/>
    <n v="0"/>
  </r>
  <r>
    <x v="2"/>
    <x v="2"/>
    <s v="DESPACHO DE LA TESORERÍA MUNICIPAL"/>
    <n v="3000"/>
    <s v="NO"/>
    <s v="NO"/>
    <n v="3521"/>
    <s v="INSTALACIÓN, REPARACIÓN Y MANTENIMIENTO DE MOBILIARIO Y EQUIPO DE ADMINISTRACIÓN, EDUCACIONAL Y RECREATIVO"/>
    <n v="0"/>
    <s v="SIN DESCRIPCIÓN PARA DESTINOS 00"/>
    <n v="0"/>
    <n v="0"/>
    <n v="348"/>
    <n v="0"/>
    <n v="348"/>
    <n v="348"/>
    <n v="0"/>
    <n v="348"/>
    <n v="0"/>
    <n v="348"/>
    <n v="0"/>
  </r>
  <r>
    <x v="0"/>
    <x v="0"/>
    <s v="BIENES ADQUIRIDOS"/>
    <n v="3000"/>
    <s v="NO"/>
    <s v="NO"/>
    <n v="3521"/>
    <s v="INSTALACIÓN, REPARACIÓN Y MANTENIMIENTO DE MOBILIARIO Y EQUIPO DE ADMINISTRACIÓN, EDUCACIONAL Y RECREATIVO"/>
    <n v="0"/>
    <s v="SIN DESCRIPCIÓN PARA DESTINOS 00"/>
    <n v="14913.43"/>
    <n v="14913.42"/>
    <n v="26000"/>
    <n v="26000"/>
    <n v="0"/>
    <n v="0"/>
    <n v="0"/>
    <n v="0"/>
    <n v="0"/>
    <n v="0"/>
    <n v="0"/>
  </r>
  <r>
    <x v="4"/>
    <x v="5"/>
    <s v="INFRAESTRUCTURA TECNOLOGICA ENTREGADA"/>
    <n v="3000"/>
    <s v="NO"/>
    <s v="NO"/>
    <n v="3531"/>
    <s v="INSTALACIÓN, REPARACIÓN Y MANTENIMIENTO DE EQUIPO DE CÓMPUTO Y TECNOLOGÍA DE LA INFORMACIÓN"/>
    <n v="0"/>
    <s v="SIN DESCRIPCIÓN PARA DESTINOS 00"/>
    <n v="128155.02"/>
    <n v="105169.62"/>
    <n v="375919"/>
    <n v="129193"/>
    <n v="374574.73"/>
    <n v="374574.73"/>
    <n v="0"/>
    <n v="374574.73"/>
    <n v="0"/>
    <n v="374574.73"/>
    <n v="300000"/>
  </r>
  <r>
    <x v="3"/>
    <x v="7"/>
    <s v="SERVICIOS MÉDICOS DE CALIDAD"/>
    <n v="3000"/>
    <s v="NO"/>
    <s v="NO"/>
    <n v="3541"/>
    <s v="INSTALACIÓN, REPARACIÓN Y MANTENIMIENTO DE EQUIPO E INSTRUMENTAL MÉDICO Y DE LABORATORIO"/>
    <n v="0"/>
    <s v="SIN DESCRIPCIÓN PARA DESTINOS 00"/>
    <n v="626843.77"/>
    <n v="625973.76000000001"/>
    <n v="650000"/>
    <n v="650000"/>
    <n v="468827.83"/>
    <n v="468827.83"/>
    <n v="52091.989999999991"/>
    <n v="416735.84"/>
    <n v="0"/>
    <n v="416735.84"/>
    <n v="500000"/>
  </r>
  <r>
    <x v="3"/>
    <x v="11"/>
    <s v="EQUIPAMIENTO"/>
    <n v="3000"/>
    <s v="SI"/>
    <s v="NO"/>
    <n v="3551"/>
    <s v="REPARACIÓN Y MANTENIMIENTO DE EQUIPO DE TRANSPORTE"/>
    <n v="0"/>
    <s v="SIN DESCRIPCIÓN PARA DESTINOS 00"/>
    <n v="0"/>
    <n v="0"/>
    <n v="1276"/>
    <n v="0"/>
    <n v="1276"/>
    <n v="1276"/>
    <n v="0"/>
    <n v="1276"/>
    <n v="0"/>
    <n v="1276"/>
    <n v="0"/>
  </r>
  <r>
    <x v="0"/>
    <x v="0"/>
    <s v="BIENES ADQUIRIDOS"/>
    <n v="3000"/>
    <s v="SI"/>
    <s v="SI"/>
    <n v="3551"/>
    <s v="REPARACIÓN Y MANTENIMIENTO DE EQUIPO DE TRANSPORTE"/>
    <n v="0"/>
    <s v="SIN DESCRIPCIÓN PARA DESTINOS 00"/>
    <n v="14398484.73"/>
    <n v="14340111.109999999"/>
    <n v="18276120.739999998"/>
    <n v="7000000"/>
    <n v="18245692.09"/>
    <n v="18245692.09"/>
    <n v="-7.0000000298023224E-2"/>
    <n v="18245692.16"/>
    <n v="1219749.5"/>
    <n v="17025942.66"/>
    <n v="15000000"/>
  </r>
  <r>
    <x v="3"/>
    <x v="7"/>
    <s v="SERVICIOS MÉDICOS DE CALIDAD"/>
    <n v="3000"/>
    <s v="NO"/>
    <s v="NO"/>
    <n v="3561"/>
    <s v="REPARACIÓN Y MANTENIMIENTO DE EQUIPO DE DEFENSA Y SEGURIDAD"/>
    <n v="0"/>
    <s v="SIN DESCRIPCIÓN PARA DESTINOS 00"/>
    <n v="13058.12"/>
    <n v="13058.12"/>
    <n v="30000"/>
    <n v="30000"/>
    <n v="11109.32"/>
    <n v="8209.32"/>
    <n v="0"/>
    <n v="8209.32"/>
    <n v="8209.32"/>
    <n v="0"/>
    <n v="0"/>
  </r>
  <r>
    <x v="5"/>
    <x v="20"/>
    <s v="SUMINISTRO DE AGUA"/>
    <n v="3000"/>
    <s v="SI"/>
    <s v="SI"/>
    <n v="3571"/>
    <s v="INSTALACIÓN, REPARACIÓN Y MANTENIMIENTO DE MAQUINARIA, OTROS EQUIPOS Y HERRAMIENTA"/>
    <n v="0"/>
    <s v="SIN DESCRIPCIÓN PARA DESTINOS 00"/>
    <n v="210431209.46000001"/>
    <n v="210431209.46000001"/>
    <n v="251819047.43000001"/>
    <n v="61975132.049999997"/>
    <n v="207339421.69999999"/>
    <n v="206909293.69999999"/>
    <n v="10038269.199999988"/>
    <n v="196871024.5"/>
    <n v="395182.94999998808"/>
    <n v="196475841.55000001"/>
    <n v="215000000"/>
  </r>
  <r>
    <x v="3"/>
    <x v="4"/>
    <s v="ADMINISTRACIÓN CENTRAL DE PROTECCIÓN CIVIL Y BOMBEROS"/>
    <n v="3000"/>
    <s v="SI"/>
    <s v="NO"/>
    <n v="3571"/>
    <s v="INSTALACIÓN, REPARACIÓN Y MANTENIMIENTO DE MAQUINARIA, OTROS EQUIPOS Y HERRAMIENTA"/>
    <n v="0"/>
    <s v="SIN DESCRIPCIÓN PARA DESTINOS 00"/>
    <n v="20000"/>
    <n v="0"/>
    <n v="40000"/>
    <n v="80000"/>
    <n v="0"/>
    <n v="0"/>
    <n v="0"/>
    <n v="0"/>
    <n v="0"/>
    <n v="0"/>
    <n v="0"/>
  </r>
  <r>
    <x v="0"/>
    <x v="0"/>
    <s v="BIENES ADQUIRIDOS"/>
    <n v="3000"/>
    <s v="SI"/>
    <s v="SI"/>
    <n v="3571"/>
    <s v="INSTALACIÓN, REPARACIÓN Y MANTENIMIENTO DE MAQUINARIA, OTROS EQUIPOS Y HERRAMIENTA"/>
    <n v="0"/>
    <s v="SIN DESCRIPCIÓN PARA DESTINOS 00"/>
    <n v="31110042.100000001"/>
    <n v="30387685.75"/>
    <n v="20000000"/>
    <n v="10000000"/>
    <n v="20005039.600000001"/>
    <n v="19916478.239999998"/>
    <n v="498075.79999999702"/>
    <n v="19418402.440000001"/>
    <n v="9343841.4300000016"/>
    <n v="10074561.01"/>
    <n v="20000000"/>
  </r>
  <r>
    <x v="5"/>
    <x v="18"/>
    <s v="SACRIFICIO DE BOVINOS Y PORCINOS EN EL RASTRO MUNICIPAL"/>
    <n v="3000"/>
    <s v="SI"/>
    <s v="NO"/>
    <n v="3571"/>
    <s v="INSTALACIÓN, REPARACIÓN Y MANTENIMIENTO DE MAQUINARIA, OTROS EQUIPOS Y HERRAMIENTA"/>
    <n v="0"/>
    <s v="SIN DESCRIPCIÓN PARA DESTINOS 00"/>
    <n v="197664"/>
    <n v="197664"/>
    <n v="100000"/>
    <n v="300000"/>
    <n v="93960"/>
    <n v="93960"/>
    <n v="93960"/>
    <n v="0"/>
    <n v="0"/>
    <n v="0"/>
    <n v="100000"/>
  </r>
  <r>
    <x v="5"/>
    <x v="16"/>
    <s v="CONTROL DE FELINOS, CANINOS Y VIDA SILVESTRE EN EL MUNICIPIO"/>
    <n v="3000"/>
    <s v="NO"/>
    <s v="NO"/>
    <n v="3581"/>
    <s v="SERVICIOS DE LIMPIEZA Y MANEJO DE DESECHOS"/>
    <n v="0"/>
    <s v="SIN DESCRIPCIÓN PARA DESTINOS 00"/>
    <n v="0"/>
    <n v="0"/>
    <n v="0"/>
    <n v="80000"/>
    <n v="0"/>
    <n v="0"/>
    <n v="0"/>
    <n v="0"/>
    <n v="0"/>
    <n v="0"/>
    <n v="0"/>
  </r>
  <r>
    <x v="5"/>
    <x v="6"/>
    <s v="RECOLECCION DE RESIDUOS SOLIDOS  URBANOS"/>
    <n v="3000"/>
    <s v="NO"/>
    <s v="SI"/>
    <n v="3581"/>
    <s v="SERVICIOS DE LIMPIEZA Y MANEJO DE DESECHOS"/>
    <n v="0"/>
    <s v="SIN DESCRIPCIÓN PARA DESTINOS 00"/>
    <n v="63446338.829999998"/>
    <n v="63446338.060000002"/>
    <n v="42277287.939999998"/>
    <n v="10000000"/>
    <n v="42277287.939999998"/>
    <n v="42277287.939999998"/>
    <n v="0"/>
    <n v="42277287.939999998"/>
    <n v="0"/>
    <n v="42277287.939999998"/>
    <n v="0"/>
  </r>
  <r>
    <x v="3"/>
    <x v="7"/>
    <s v="SERVICIOS MÉDICOS DE CALIDAD"/>
    <n v="3000"/>
    <s v="NO"/>
    <s v="NO"/>
    <n v="3581"/>
    <s v="SERVICIOS DE LIMPIEZA Y MANEJO DE DESECHOS"/>
    <n v="0"/>
    <s v="SIN DESCRIPCIÓN PARA DESTINOS 00"/>
    <n v="994604.12"/>
    <n v="744924.39"/>
    <n v="1000000"/>
    <n v="1000000"/>
    <n v="998329.24"/>
    <n v="998329.24"/>
    <n v="505013.68"/>
    <n v="493315.56"/>
    <n v="0"/>
    <n v="493315.56"/>
    <n v="700000"/>
  </r>
  <r>
    <x v="8"/>
    <x v="14"/>
    <s v="ATENCIÓN A EVENTOS DEL GOBIERNO MUNICIPAL  Y AGENDA GUBERNAMENTAL"/>
    <n v="5000"/>
    <s v="NO"/>
    <s v="NO"/>
    <n v="5121"/>
    <s v="MUEBLES, EXCEPTO DE OFICINA Y ESTANTERÍA"/>
    <n v="0"/>
    <s v="SIN DESCRIPCIÓN PARA DESTINOS 00"/>
    <n v="0"/>
    <n v="0"/>
    <n v="0"/>
    <n v="0"/>
    <n v="0"/>
    <n v="0"/>
    <n v="0"/>
    <n v="0"/>
    <n v="0"/>
    <n v="0"/>
    <n v="500000"/>
  </r>
  <r>
    <x v="8"/>
    <x v="14"/>
    <s v="ATENCIÓN A EVENTOS DEL GOBIERNO MUNICIPAL  Y AGENDA GUBERNAMENTAL"/>
    <n v="3000"/>
    <s v="NO"/>
    <s v="NO"/>
    <n v="3581"/>
    <s v="SERVICIOS DE LIMPIEZA Y MANEJO DE DESECHOS"/>
    <n v="0"/>
    <s v="SIN DESCRIPCIÓN PARA DESTINOS 00"/>
    <n v="2295.84"/>
    <n v="2087.04"/>
    <n v="15000"/>
    <n v="0"/>
    <n v="820.82"/>
    <n v="820.82"/>
    <n v="0"/>
    <n v="820.82"/>
    <n v="0"/>
    <n v="820.82"/>
    <n v="10000"/>
  </r>
  <r>
    <x v="5"/>
    <x v="6"/>
    <s v="RECOLECCION DE RESIDUOS SOLIDOS  URBANOS"/>
    <n v="3000"/>
    <s v="NO"/>
    <s v="SI"/>
    <n v="3581"/>
    <s v="SERVICIOS DE LIMPIEZA Y MANEJO DE DESECHOS"/>
    <n v="0"/>
    <s v="SIN DESCRIPCIÓN PARA DESTINOS 00"/>
    <n v="132529588.31"/>
    <n v="132529588.31"/>
    <n v="189500950.12"/>
    <n v="100000000"/>
    <n v="148782052.33000001"/>
    <n v="148782052.33000001"/>
    <n v="1.0000020265579224E-2"/>
    <n v="148782052.31999999"/>
    <n v="0"/>
    <n v="148782052.31999999"/>
    <n v="255000000"/>
  </r>
  <r>
    <x v="10"/>
    <x v="28"/>
    <s v="COMUNICACIÓN ESTRATÉGICA DEL GOBIERNO"/>
    <n v="3000"/>
    <s v="NO"/>
    <s v="NO"/>
    <n v="3611"/>
    <s v="DIFUSIÓN POR RADIO, TELEVISIÓN Y OTROS MEDIOS DE MENSAJES SOBRE PROGRAMAS Y ACTIVIDADES GUBERNAMENTALES"/>
    <n v="0"/>
    <s v="SIN DESCRIPCIÓN PARA DESTINOS 00"/>
    <n v="33460043.5"/>
    <n v="33436725.870000001"/>
    <n v="35000000"/>
    <n v="27900000"/>
    <n v="25957882"/>
    <n v="25957882"/>
    <n v="207371.62999999896"/>
    <n v="25750510.370000001"/>
    <n v="6882578.2100000009"/>
    <n v="18867932.16"/>
    <n v="30000000"/>
  </r>
  <r>
    <x v="10"/>
    <x v="28"/>
    <s v="COMUNICACIÓN ESTRATÉGICA DEL GOBIERNO"/>
    <n v="3000"/>
    <s v="NO"/>
    <s v="NO"/>
    <n v="3611"/>
    <s v="DIFUSIÓN POR RADIO, TELEVISIÓN Y OTROS MEDIOS DE MENSAJES SOBRE PROGRAMAS Y ACTIVIDADES GUBERNAMENTALES"/>
    <n v="1"/>
    <s v="TRAILER CONCERT"/>
    <n v="1740000"/>
    <n v="1740000"/>
    <n v="1740000"/>
    <n v="1500000"/>
    <n v="0"/>
    <n v="0"/>
    <n v="0"/>
    <n v="0"/>
    <n v="0"/>
    <n v="0"/>
    <n v="0"/>
  </r>
  <r>
    <x v="10"/>
    <x v="28"/>
    <s v="COMUNICACIÓN ESTRATÉGICA DEL GOBIERNO"/>
    <n v="3000"/>
    <s v="NO"/>
    <s v="NO"/>
    <n v="3631"/>
    <s v="SERVICIOS DE CREATIVIDAD, PREPRODUCCIÓN Y PRODUCCIÓN DE PUBLICIDAD, EXCEPTO INTERNET"/>
    <n v="0"/>
    <s v="SIN DESCRIPCIÓN PARA DESTINOS 00"/>
    <n v="4866666.5999999996"/>
    <n v="4866666.5999999996"/>
    <n v="4866666.55"/>
    <n v="4866666.55"/>
    <n v="3649999.82"/>
    <n v="3649999.82"/>
    <n v="0"/>
    <n v="3649999.82"/>
    <n v="405555.48"/>
    <n v="3244444.34"/>
    <n v="4870000"/>
  </r>
  <r>
    <x v="10"/>
    <x v="28"/>
    <s v="COMUNICACIÓN ESTRATÉGICA DEL GOBIERNO"/>
    <n v="3000"/>
    <s v="NO"/>
    <s v="NO"/>
    <n v="3651"/>
    <s v="SERVICIOS DE LA INDUSTRIA FÍLMICA, DEL SONIDO Y DEL VIDEO"/>
    <n v="0"/>
    <s v="SIN DESCRIPCIÓN PARA DESTINOS 00"/>
    <n v="3115200"/>
    <n v="3115200"/>
    <n v="4728216"/>
    <n v="3000000"/>
    <n v="2336400"/>
    <n v="2336400"/>
    <n v="0"/>
    <n v="2336400"/>
    <n v="259600"/>
    <n v="2076800"/>
    <n v="3200000"/>
  </r>
  <r>
    <x v="10"/>
    <x v="28"/>
    <s v="COMUNICACIÓN ESTRATÉGICA DEL GOBIERNO"/>
    <n v="3000"/>
    <s v="NO"/>
    <s v="NO"/>
    <n v="3661"/>
    <s v="SERVICIO DE CREACIÓN Y DIFUSIÓN DE CONTENIDO EXCLUSIVAMENTE A  TRAVÉS DE INTERNET"/>
    <n v="0"/>
    <s v="SIN DESCRIPCIÓN PARA DESTINOS 00"/>
    <n v="6171220.2999999998"/>
    <n v="6171220.2999999998"/>
    <n v="8995784"/>
    <n v="7000000"/>
    <n v="5421165.9800000004"/>
    <n v="5421165.9800000004"/>
    <n v="2.0000000484287739E-2"/>
    <n v="5421165.96"/>
    <n v="269018.44000000041"/>
    <n v="5152147.5199999996"/>
    <n v="6200000"/>
  </r>
  <r>
    <x v="4"/>
    <x v="5"/>
    <s v="INFRAESTRUCTURA TECNOLOGICA ENTREGADA"/>
    <n v="3000"/>
    <s v="NO"/>
    <s v="NO"/>
    <n v="3711"/>
    <s v="PASAJES AÉREOS"/>
    <n v="0"/>
    <s v="SIN DESCRIPCIÓN PARA DESTINOS 00"/>
    <n v="2839.3"/>
    <n v="2839.3"/>
    <n v="30000"/>
    <n v="0"/>
    <n v="19611"/>
    <n v="19611"/>
    <n v="17056"/>
    <n v="2555"/>
    <n v="0"/>
    <n v="2555"/>
    <n v="0"/>
  </r>
  <r>
    <x v="3"/>
    <x v="11"/>
    <s v="EQUIPAMIENTO"/>
    <n v="3000"/>
    <s v="NO"/>
    <s v="NO"/>
    <n v="3711"/>
    <s v="PASAJES AÉREOS"/>
    <n v="0"/>
    <s v="SIN DESCRIPCIÓN PARA DESTINOS 00"/>
    <n v="6755"/>
    <n v="6755"/>
    <n v="35000"/>
    <n v="0"/>
    <n v="25193.52"/>
    <n v="25193.52"/>
    <n v="0"/>
    <n v="25193.52"/>
    <n v="0"/>
    <n v="25193.52"/>
    <n v="35000"/>
  </r>
  <r>
    <x v="2"/>
    <x v="2"/>
    <s v="DESPACHO DE LA TESORERÍA MUNICIPAL"/>
    <n v="3000"/>
    <s v="NO"/>
    <s v="NO"/>
    <n v="3711"/>
    <s v="PASAJES AÉREOS"/>
    <n v="0"/>
    <s v="SIN DESCRIPCIÓN PARA DESTINOS 00"/>
    <n v="27083.9"/>
    <n v="27069.9"/>
    <n v="8960"/>
    <n v="8960"/>
    <n v="0"/>
    <n v="0"/>
    <n v="0"/>
    <n v="0"/>
    <n v="0"/>
    <n v="0"/>
    <n v="25000"/>
  </r>
  <r>
    <x v="8"/>
    <x v="26"/>
    <s v="DESPACHO DE LA JEFATURA DE GABINETE"/>
    <n v="3000"/>
    <s v="NO"/>
    <s v="NO"/>
    <n v="3711"/>
    <s v="PASAJES AÉREOS"/>
    <n v="0"/>
    <s v="SIN DESCRIPCIÓN PARA DESTINOS 00"/>
    <n v="18400.04"/>
    <n v="18400.04"/>
    <n v="14707.69"/>
    <n v="14707.69"/>
    <n v="0"/>
    <n v="0"/>
    <n v="0"/>
    <n v="0"/>
    <n v="0"/>
    <n v="0"/>
    <n v="25000"/>
  </r>
  <r>
    <x v="11"/>
    <x v="29"/>
    <s v="DESPACHO DE LA SECRETARÍA GENERAL"/>
    <n v="3000"/>
    <s v="NO"/>
    <s v="NO"/>
    <n v="3711"/>
    <s v="PASAJES AÉREOS"/>
    <n v="0"/>
    <s v="SIN DESCRIPCIÓN PARA DESTINOS 00"/>
    <n v="0"/>
    <n v="0"/>
    <n v="7200"/>
    <n v="0"/>
    <n v="6250"/>
    <n v="6250"/>
    <n v="0"/>
    <n v="6250"/>
    <n v="0"/>
    <n v="6250"/>
    <n v="7200"/>
  </r>
  <r>
    <x v="4"/>
    <x v="15"/>
    <s v="PROCESOS ESTADISTICOS DEL MUNICIPIO"/>
    <n v="3000"/>
    <s v="NO"/>
    <s v="NO"/>
    <n v="3711"/>
    <s v="PASAJES AÉREOS"/>
    <n v="0"/>
    <s v="SIN DESCRIPCIÓN PARA DESTINOS 00"/>
    <n v="0"/>
    <n v="0"/>
    <n v="18100"/>
    <n v="0"/>
    <n v="15804"/>
    <n v="15804"/>
    <n v="0"/>
    <n v="15804"/>
    <n v="0"/>
    <n v="15804"/>
    <n v="0"/>
  </r>
  <r>
    <x v="5"/>
    <x v="16"/>
    <s v="CONTROL DE FELINOS, CANINOS Y VIDA SILVESTRE EN EL MUNICIPIO"/>
    <n v="3000"/>
    <s v="NO"/>
    <s v="NO"/>
    <n v="3721"/>
    <s v="PASAJES TERRESTRES"/>
    <n v="0"/>
    <s v="SIN DESCRIPCIÓN PARA DESTINOS 00"/>
    <n v="0"/>
    <n v="0"/>
    <n v="3000"/>
    <n v="0"/>
    <n v="2220"/>
    <n v="2220"/>
    <n v="0"/>
    <n v="2220"/>
    <n v="0"/>
    <n v="2220"/>
    <n v="3000"/>
  </r>
  <r>
    <x v="3"/>
    <x v="11"/>
    <s v="CAPACITACIÓN"/>
    <n v="3000"/>
    <s v="NO"/>
    <s v="NO"/>
    <n v="3721"/>
    <s v="PASAJES TERRESTRES"/>
    <n v="0"/>
    <s v="SIN DESCRIPCIÓN PARA DESTINOS 00"/>
    <n v="0"/>
    <n v="0"/>
    <n v="15000"/>
    <n v="0"/>
    <n v="6755.56"/>
    <n v="6755.56"/>
    <n v="0"/>
    <n v="6755.56"/>
    <n v="0"/>
    <n v="6755.56"/>
    <n v="15000"/>
  </r>
  <r>
    <x v="2"/>
    <x v="2"/>
    <s v="DESPACHO DE LA TESORERÍA MUNICIPAL"/>
    <n v="3000"/>
    <s v="NO"/>
    <s v="NO"/>
    <n v="3721"/>
    <s v="PASAJES TERRESTRES"/>
    <n v="0"/>
    <s v="SIN DESCRIPCIÓN PARA DESTINOS 00"/>
    <n v="0"/>
    <n v="0"/>
    <n v="2480"/>
    <n v="2480"/>
    <n v="0"/>
    <n v="0"/>
    <n v="0"/>
    <n v="0"/>
    <n v="0"/>
    <n v="0"/>
    <n v="0"/>
  </r>
  <r>
    <x v="4"/>
    <x v="15"/>
    <s v="PROCESOS ESTADISTICOS DEL MUNICIPIO"/>
    <n v="3000"/>
    <s v="NO"/>
    <s v="NO"/>
    <n v="3721"/>
    <s v="PASAJES TERRESTRES"/>
    <n v="0"/>
    <s v="SIN DESCRIPCIÓN PARA DESTINOS 00"/>
    <n v="0"/>
    <n v="0"/>
    <n v="4617.5"/>
    <n v="0"/>
    <n v="4617"/>
    <n v="4617"/>
    <n v="0"/>
    <n v="4617"/>
    <n v="0"/>
    <n v="4617"/>
    <n v="0"/>
  </r>
  <r>
    <x v="4"/>
    <x v="5"/>
    <s v="INFRAESTRUCTURA TECNOLOGICA ENTREGADA"/>
    <n v="3000"/>
    <s v="NO"/>
    <s v="NO"/>
    <n v="3751"/>
    <s v="VIÁTICOS EN EL PAÍS"/>
    <n v="0"/>
    <s v="SIN DESCRIPCIÓN PARA DESTINOS 00"/>
    <n v="2192.4"/>
    <n v="2192.4"/>
    <n v="28006"/>
    <n v="0"/>
    <n v="28006"/>
    <n v="28006"/>
    <n v="24380.760000000002"/>
    <n v="3625.24"/>
    <n v="0"/>
    <n v="3625.24"/>
    <n v="0"/>
  </r>
  <r>
    <x v="3"/>
    <x v="11"/>
    <s v="EQUIPAMIENTO"/>
    <n v="3000"/>
    <s v="NO"/>
    <s v="NO"/>
    <n v="3751"/>
    <s v="VIÁTICOS EN EL PAÍS"/>
    <n v="0"/>
    <s v="SIN DESCRIPCIÓN PARA DESTINOS 00"/>
    <n v="1036"/>
    <n v="1035"/>
    <n v="35000"/>
    <n v="0"/>
    <n v="19848.97"/>
    <n v="19848.97"/>
    <n v="0"/>
    <n v="19848.97"/>
    <n v="0"/>
    <n v="19848.97"/>
    <n v="35000"/>
  </r>
  <r>
    <x v="8"/>
    <x v="26"/>
    <s v="DESPACHO DE LA JEFATURA DE GABINETE"/>
    <n v="3000"/>
    <s v="NO"/>
    <s v="NO"/>
    <n v="3751"/>
    <s v="VIÁTICOS EN EL PAÍS"/>
    <n v="0"/>
    <s v="SIN DESCRIPCIÓN PARA DESTINOS 00"/>
    <n v="12309.98"/>
    <n v="12309.98"/>
    <n v="11397.95"/>
    <n v="11397.95"/>
    <n v="0"/>
    <n v="0"/>
    <n v="0"/>
    <n v="0"/>
    <n v="0"/>
    <n v="0"/>
    <n v="20000"/>
  </r>
  <r>
    <x v="11"/>
    <x v="29"/>
    <s v="DESPACHO DE LA SECRETARÍA GENERAL"/>
    <n v="3000"/>
    <s v="NO"/>
    <s v="NO"/>
    <n v="3751"/>
    <s v="VIÁTICOS EN EL PAÍS"/>
    <n v="0"/>
    <s v="SIN DESCRIPCIÓN PARA DESTINOS 00"/>
    <n v="0"/>
    <n v="0"/>
    <n v="5300"/>
    <n v="0"/>
    <n v="1165.96"/>
    <n v="1165.96"/>
    <n v="0"/>
    <n v="1165.96"/>
    <n v="0"/>
    <n v="1165.96"/>
    <n v="5300"/>
  </r>
  <r>
    <x v="4"/>
    <x v="15"/>
    <s v="PROCESOS ESTADISTICOS DEL MUNICIPIO"/>
    <n v="3000"/>
    <s v="NO"/>
    <s v="NO"/>
    <n v="3751"/>
    <s v="VIÁTICOS EN EL PAÍS"/>
    <n v="0"/>
    <s v="SIN DESCRIPCIÓN PARA DESTINOS 00"/>
    <n v="0"/>
    <n v="0"/>
    <n v="7282.5"/>
    <n v="0"/>
    <n v="7281.96"/>
    <n v="7281.96"/>
    <n v="0"/>
    <n v="7281.96"/>
    <n v="0"/>
    <n v="7281.96"/>
    <n v="0"/>
  </r>
  <r>
    <x v="2"/>
    <x v="2"/>
    <s v="DESPACHO DE LA TESORERÍA MUNICIPAL"/>
    <n v="3000"/>
    <s v="NO"/>
    <s v="NO"/>
    <n v="3751"/>
    <s v="VIÁTICOS EN EL PAÍS"/>
    <n v="0"/>
    <s v="SIN DESCRIPCIÓN PARA DESTINOS 00"/>
    <n v="5173.8900000000003"/>
    <n v="5173.8900000000003"/>
    <n v="0"/>
    <n v="0"/>
    <n v="0"/>
    <n v="0"/>
    <n v="0"/>
    <n v="0"/>
    <n v="0"/>
    <n v="0"/>
    <n v="0"/>
  </r>
  <r>
    <x v="2"/>
    <x v="2"/>
    <s v="DESPACHO DE LA TESORERÍA MUNICIPAL"/>
    <n v="3000"/>
    <s v="NO"/>
    <s v="NO"/>
    <n v="3791"/>
    <s v="OTROS SERVICIOS DE TRASLADO Y HOSPEDAJE"/>
    <n v="0"/>
    <s v="SIN DESCRIPCIÓN PARA DESTINOS 00"/>
    <n v="1771"/>
    <n v="1771"/>
    <n v="3500"/>
    <n v="3500"/>
    <n v="0"/>
    <n v="0"/>
    <n v="0"/>
    <n v="0"/>
    <n v="0"/>
    <n v="0"/>
    <n v="0"/>
  </r>
  <r>
    <x v="11"/>
    <x v="29"/>
    <s v="DESPACHO DE LA SECRETARÍA GENERAL"/>
    <n v="3000"/>
    <s v="NO"/>
    <s v="NO"/>
    <n v="3791"/>
    <s v="OTROS SERVICIOS DE TRASLADO Y HOSPEDAJE"/>
    <n v="0"/>
    <s v="SIN DESCRIPCIÓN PARA DESTINOS 00"/>
    <n v="0"/>
    <n v="0"/>
    <n v="8000"/>
    <n v="0"/>
    <n v="0"/>
    <n v="0"/>
    <n v="0"/>
    <n v="0"/>
    <n v="0"/>
    <n v="0"/>
    <n v="8000"/>
  </r>
  <r>
    <x v="5"/>
    <x v="16"/>
    <s v="CONTROL DE FELINOS, CANINOS Y VIDA SILVESTRE EN EL MUNICIPIO"/>
    <n v="3000"/>
    <s v="NO"/>
    <s v="NO"/>
    <n v="3821"/>
    <s v="GASTOS DE ORDEN  SOCIAL Y CULTURAL"/>
    <n v="0"/>
    <s v="SIN DESCRIPCIÓN PARA DESTINOS 00"/>
    <n v="56004.800000000003"/>
    <n v="56004.800000000003"/>
    <n v="177000"/>
    <n v="100000"/>
    <n v="174000"/>
    <n v="174000"/>
    <n v="174000"/>
    <n v="0"/>
    <n v="0"/>
    <n v="0"/>
    <n v="200000"/>
  </r>
  <r>
    <x v="3"/>
    <x v="4"/>
    <s v="ADMINISTRACIÓN CENTRAL DE PROTECCIÓN CIVIL Y BOMBEROS"/>
    <n v="3000"/>
    <s v="NO"/>
    <s v="NO"/>
    <n v="3821"/>
    <s v="GASTOS DE ORDEN  SOCIAL Y CULTURAL"/>
    <n v="0"/>
    <s v="SIN DESCRIPCIÓN PARA DESTINOS 00"/>
    <n v="47281.599999999999"/>
    <n v="47281.599999999999"/>
    <n v="200000"/>
    <n v="200000"/>
    <n v="192844.2"/>
    <n v="192844.2"/>
    <n v="0"/>
    <n v="192844.2"/>
    <n v="192844.2"/>
    <n v="0"/>
    <n v="0"/>
  </r>
  <r>
    <x v="1"/>
    <x v="31"/>
    <s v="APOYO A LAS AGENCIAS Y DELEGACIONES DEL MUNICIPIO"/>
    <n v="3000"/>
    <s v="NO"/>
    <s v="NO"/>
    <n v="3821"/>
    <s v="GASTOS DE ORDEN  SOCIAL Y CULTURAL"/>
    <n v="0"/>
    <s v="SIN DESCRIPCIÓN PARA DESTINOS 00"/>
    <n v="4000000"/>
    <n v="3943600"/>
    <n v="4000000"/>
    <n v="4000000"/>
    <n v="3942260"/>
    <n v="3942260"/>
    <n v="0"/>
    <n v="3942260"/>
    <n v="0"/>
    <n v="3942260"/>
    <n v="4000000"/>
  </r>
  <r>
    <x v="1"/>
    <x v="21"/>
    <s v="PUESTOS PARA CHAMBEAR"/>
    <n v="3000"/>
    <s v="NO"/>
    <s v="SI"/>
    <n v="4411"/>
    <s v="AYUDAS SOCIALES A PERSONAS"/>
    <n v="0"/>
    <s v="SIN DESCRIPCIÓN PARA DESTINOS 00"/>
    <n v="0"/>
    <n v="0"/>
    <n v="0"/>
    <n v="0"/>
    <n v="0"/>
    <n v="0"/>
    <n v="0"/>
    <n v="0"/>
    <n v="0"/>
    <n v="0"/>
    <n v="20000000"/>
  </r>
  <r>
    <x v="6"/>
    <x v="9"/>
    <s v="APOYO A TRADICIONES"/>
    <n v="3000"/>
    <s v="NO"/>
    <s v="NO"/>
    <n v="3821"/>
    <s v="GASTOS DE ORDEN  SOCIAL Y CULTURAL"/>
    <n v="0"/>
    <s v="SIN DESCRIPCIÓN PARA DESTINOS 00"/>
    <n v="619981"/>
    <n v="619981"/>
    <n v="619981"/>
    <n v="619981"/>
    <n v="0"/>
    <n v="0"/>
    <n v="0"/>
    <n v="0"/>
    <n v="0"/>
    <n v="0"/>
    <n v="0"/>
  </r>
  <r>
    <x v="2"/>
    <x v="2"/>
    <s v="DESPACHO DE LA TESORERÍA MUNICIPAL"/>
    <n v="3000"/>
    <s v="NO"/>
    <s v="NO"/>
    <n v="3821"/>
    <s v="GASTOS DE ORDEN  SOCIAL Y CULTURAL"/>
    <n v="0"/>
    <s v="SIN DESCRIPCIÓN PARA DESTINOS 00"/>
    <n v="0"/>
    <n v="0"/>
    <n v="1000000"/>
    <n v="1000000"/>
    <n v="0"/>
    <n v="0"/>
    <n v="0"/>
    <n v="0"/>
    <n v="0"/>
    <n v="0"/>
    <n v="1000000"/>
  </r>
  <r>
    <x v="1"/>
    <x v="3"/>
    <s v="RED DE BASES"/>
    <n v="3000"/>
    <s v="NO"/>
    <s v="NO"/>
    <n v="3821"/>
    <s v="GASTOS DE ORDEN  SOCIAL Y CULTURAL"/>
    <n v="0"/>
    <s v="SIN DESCRIPCIÓN PARA DESTINOS 00"/>
    <n v="4800000.08"/>
    <n v="0"/>
    <n v="1946800"/>
    <n v="1000000"/>
    <n v="1896600"/>
    <n v="1896600"/>
    <n v="0"/>
    <n v="1896600"/>
    <n v="684400"/>
    <n v="1212200"/>
    <n v="1800000"/>
  </r>
  <r>
    <x v="1"/>
    <x v="10"/>
    <s v="ESPACIOS DE PAZ"/>
    <n v="3000"/>
    <s v="NO"/>
    <s v="NO"/>
    <n v="3821"/>
    <s v="GASTOS DE ORDEN  SOCIAL Y CULTURAL"/>
    <n v="0"/>
    <s v="SIN DESCRIPCIÓN PARA DESTINOS 00"/>
    <n v="3226408"/>
    <n v="3181408"/>
    <n v="2000000"/>
    <n v="1000000"/>
    <n v="603200"/>
    <n v="603200"/>
    <n v="0"/>
    <n v="603200"/>
    <n v="0"/>
    <n v="603200"/>
    <n v="1000000"/>
  </r>
  <r>
    <x v="8"/>
    <x v="14"/>
    <s v="ATENCIÓN A EVENTOS DEL GOBIERNO MUNICIPAL  Y AGENDA GUBERNAMENTAL"/>
    <n v="3000"/>
    <s v="NO"/>
    <s v="NO"/>
    <n v="3821"/>
    <s v="GASTOS DE ORDEN  SOCIAL Y CULTURAL"/>
    <n v="0"/>
    <s v="SIN DESCRIPCIÓN PARA DESTINOS 00"/>
    <n v="3905238.23"/>
    <n v="3837474.23"/>
    <n v="0"/>
    <n v="850588.4"/>
    <n v="0"/>
    <n v="0"/>
    <n v="0"/>
    <n v="0"/>
    <n v="0"/>
    <n v="0"/>
    <n v="0"/>
  </r>
  <r>
    <x v="8"/>
    <x v="14"/>
    <s v="ATENCIÓN A EVENTOS DEL GOBIERNO MUNICIPAL  Y AGENDA GUBERNAMENTAL"/>
    <n v="3000"/>
    <s v="NO"/>
    <s v="NO"/>
    <n v="3821"/>
    <s v="GASTOS DE ORDEN  SOCIAL Y CULTURAL"/>
    <n v="0"/>
    <s v="SIN DESCRIPCIÓN PARA DESTINOS 00"/>
    <n v="612595"/>
    <n v="606794.19999999995"/>
    <n v="1255568.3999999999"/>
    <n v="500000"/>
    <n v="1135744.3999999999"/>
    <n v="535792.4"/>
    <n v="0"/>
    <n v="535792.4"/>
    <n v="0"/>
    <n v="535792.4"/>
    <n v="1000000"/>
  </r>
  <r>
    <x v="8"/>
    <x v="14"/>
    <s v="RELACIONES GUBERNAMENTALES"/>
    <n v="3000"/>
    <s v="NO"/>
    <s v="NO"/>
    <n v="3821"/>
    <s v="GASTOS DE ORDEN  SOCIAL Y CULTURAL"/>
    <n v="32"/>
    <s v="INFORME DE GOBIERNO"/>
    <n v="0"/>
    <n v="0"/>
    <n v="750000"/>
    <n v="0"/>
    <n v="743560"/>
    <n v="743560"/>
    <n v="0"/>
    <n v="743560"/>
    <n v="0"/>
    <n v="743560"/>
    <n v="750000"/>
  </r>
  <r>
    <x v="8"/>
    <x v="14"/>
    <s v="ATENCIÓN A EVENTOS DEL GOBIERNO MUNICIPAL  Y AGENDA GUBERNAMENTAL"/>
    <n v="3000"/>
    <s v="NO"/>
    <s v="NO"/>
    <n v="3821"/>
    <s v="GASTOS DE ORDEN  SOCIAL Y CULTURAL"/>
    <n v="40"/>
    <s v="POSADA GENERAL"/>
    <n v="0"/>
    <n v="0"/>
    <n v="1000000"/>
    <n v="0"/>
    <n v="0"/>
    <n v="0"/>
    <n v="0"/>
    <n v="0"/>
    <n v="0"/>
    <n v="0"/>
    <n v="1000000"/>
  </r>
  <r>
    <x v="0"/>
    <x v="0"/>
    <s v="BIENES ADQUIRIDOS"/>
    <n v="3000"/>
    <s v="NO"/>
    <s v="NO"/>
    <n v="3821"/>
    <s v="GASTOS DE ORDEN  SOCIAL Y CULTURAL"/>
    <n v="0"/>
    <s v="SIN DESCRIPCIÓN PARA DESTINOS 00"/>
    <n v="784437.28"/>
    <n v="776354.39"/>
    <n v="639567.19999999995"/>
    <n v="639567.19999999995"/>
    <n v="514777.21"/>
    <n v="514777.21"/>
    <n v="0"/>
    <n v="514777.21"/>
    <n v="24631.97000000003"/>
    <n v="490145.24"/>
    <n v="450000"/>
  </r>
  <r>
    <x v="11"/>
    <x v="29"/>
    <s v="DESPACHO DE LA SECRETARÍA GENERAL"/>
    <n v="3000"/>
    <s v="NO"/>
    <s v="NO"/>
    <n v="3821"/>
    <s v="GASTOS DE ORDEN  SOCIAL Y CULTURAL"/>
    <n v="0"/>
    <s v="SIN DESCRIPCIÓN PARA DESTINOS 00"/>
    <n v="364187.8"/>
    <n v="131385.79999999999"/>
    <n v="145000"/>
    <n v="160000"/>
    <n v="14000.01"/>
    <n v="14000.01"/>
    <n v="0"/>
    <n v="14000.01"/>
    <n v="0"/>
    <n v="14000.01"/>
    <n v="145000"/>
  </r>
  <r>
    <x v="6"/>
    <x v="22"/>
    <s v="ADMINISTRACIÓN CENTRAL DE LA COORDINACIÓN GENERAL DE DESARROLLO ECONÓMICO"/>
    <n v="3000"/>
    <s v="NO"/>
    <s v="NO"/>
    <n v="3391"/>
    <s v="SERVICIOS PROFESIONALES, CIENTÍFICOS Y TÉCNICOS INTEGRALES"/>
    <n v="0"/>
    <s v="SIN DESCRIPCIÓN PARA DESTINOS 00"/>
    <n v="41064"/>
    <n v="41064"/>
    <n v="0"/>
    <n v="0"/>
    <n v="0"/>
    <n v="0"/>
    <n v="0"/>
    <n v="0"/>
    <n v="0"/>
    <n v="0"/>
    <n v="0"/>
  </r>
  <r>
    <x v="6"/>
    <x v="22"/>
    <s v="ADMINISTRACIÓN CENTRAL DE LA COORDINACIÓN GENERAL DE DESARROLLO ECONÓMICO"/>
    <n v="3000"/>
    <s v="NO"/>
    <s v="NO"/>
    <n v="3821"/>
    <s v="GASTOS DE ORDEN  SOCIAL Y CULTURAL"/>
    <n v="0"/>
    <s v="SIN DESCRIPCIÓN PARA DESTINOS 00"/>
    <n v="1154680"/>
    <n v="1102480"/>
    <n v="3758000"/>
    <n v="500000"/>
    <n v="3717080"/>
    <n v="3717080"/>
    <n v="150000"/>
    <n v="3567080"/>
    <n v="0"/>
    <n v="3567080"/>
    <n v="1500000"/>
  </r>
  <r>
    <x v="6"/>
    <x v="9"/>
    <s v="APOYO A TRADICIONES"/>
    <n v="3000"/>
    <s v="NO"/>
    <s v="NO"/>
    <n v="3821"/>
    <s v="GASTOS DE ORDEN  SOCIAL Y CULTURAL"/>
    <n v="23"/>
    <s v="CABALGATA"/>
    <n v="445000"/>
    <n v="445000"/>
    <n v="740080"/>
    <n v="500000"/>
    <n v="740080"/>
    <n v="740080"/>
    <n v="0"/>
    <n v="740080"/>
    <n v="0"/>
    <n v="740080"/>
    <n v="750000"/>
  </r>
  <r>
    <x v="6"/>
    <x v="19"/>
    <s v="ADMINISTRACIÓN CENTRAL DE LA COORDINACIÓN GENERAL DE DESARROLLO ECONÓMICO"/>
    <n v="3000"/>
    <s v="NO"/>
    <s v="NO"/>
    <n v="3821"/>
    <s v="GASTOS DE ORDEN  SOCIAL Y CULTURAL"/>
    <n v="24"/>
    <s v="EXPO AGROPECUARIA"/>
    <n v="448000"/>
    <n v="448000"/>
    <n v="640000"/>
    <n v="500000"/>
    <n v="640000"/>
    <n v="640000"/>
    <n v="0"/>
    <n v="640000"/>
    <n v="0"/>
    <n v="640000"/>
    <n v="500000"/>
  </r>
  <r>
    <x v="6"/>
    <x v="9"/>
    <s v="APOYO A TRADICIONES"/>
    <n v="3000"/>
    <s v="NO"/>
    <s v="NO"/>
    <n v="3821"/>
    <s v="GASTOS DE ORDEN  SOCIAL Y CULTURAL"/>
    <n v="25"/>
    <s v="CHARRERIA"/>
    <n v="497495"/>
    <n v="497495"/>
    <n v="1287600"/>
    <n v="615000"/>
    <n v="1287600"/>
    <n v="1287600"/>
    <n v="0"/>
    <n v="1287600"/>
    <n v="0"/>
    <n v="1287600"/>
    <n v="1300000"/>
  </r>
  <r>
    <x v="6"/>
    <x v="9"/>
    <s v="APOYO A TRADICIONES"/>
    <n v="3000"/>
    <s v="NO"/>
    <s v="NO"/>
    <n v="3821"/>
    <s v="GASTOS DE ORDEN  SOCIAL Y CULTURAL"/>
    <n v="26"/>
    <s v="MICTLAN"/>
    <n v="744720"/>
    <n v="744720"/>
    <n v="0"/>
    <n v="735000"/>
    <n v="0"/>
    <n v="0"/>
    <n v="0"/>
    <n v="0"/>
    <n v="0"/>
    <n v="0"/>
    <n v="1500000"/>
  </r>
  <r>
    <x v="6"/>
    <x v="22"/>
    <s v="ADMINISTRACIÓN CENTRAL DE LA COORDINACIÓN GENERAL DE DESARROLLO ECONÓMICO"/>
    <n v="3000"/>
    <s v="NO"/>
    <s v="NO"/>
    <n v="3821"/>
    <s v="GASTOS DE ORDEN  SOCIAL Y CULTURAL"/>
    <n v="27"/>
    <s v="ARBOL NAVIDEÑO"/>
    <n v="449500"/>
    <n v="440800"/>
    <n v="0"/>
    <n v="450000"/>
    <n v="0"/>
    <n v="0"/>
    <n v="0"/>
    <n v="0"/>
    <n v="0"/>
    <n v="0"/>
    <n v="500000"/>
  </r>
  <r>
    <x v="6"/>
    <x v="9"/>
    <s v="APOYO A TRADICIONES"/>
    <n v="3000"/>
    <s v="NO"/>
    <s v="NO"/>
    <n v="3821"/>
    <s v="GASTOS DE ORDEN  SOCIAL Y CULTURAL"/>
    <n v="28"/>
    <s v="ROSCA DE REYES"/>
    <n v="200000"/>
    <n v="200000"/>
    <n v="200000"/>
    <n v="200000"/>
    <n v="200000"/>
    <n v="200000"/>
    <n v="0"/>
    <n v="200000"/>
    <n v="0"/>
    <n v="200000"/>
    <n v="200000"/>
  </r>
  <r>
    <x v="1"/>
    <x v="24"/>
    <s v="POLITICA CULTURAL DE TLAJOMULCO DE ZUÑIGA"/>
    <n v="3000"/>
    <s v="NO"/>
    <s v="NO"/>
    <n v="3841"/>
    <s v="EXPOSICIONES"/>
    <n v="0"/>
    <s v="SIN DESCRIPCIÓN PARA DESTINOS 00"/>
    <n v="570000"/>
    <n v="570000"/>
    <n v="0"/>
    <n v="0"/>
    <n v="0"/>
    <n v="0"/>
    <n v="0"/>
    <n v="0"/>
    <n v="0"/>
    <n v="0"/>
    <n v="0"/>
  </r>
  <r>
    <x v="1"/>
    <x v="24"/>
    <s v="POLITICA CULTURAL DE TLAJOMULCO DE ZUÑIGA"/>
    <n v="3000"/>
    <s v="NO"/>
    <s v="NO"/>
    <n v="3821"/>
    <s v="GASTOS DE ORDEN  SOCIAL Y CULTURAL"/>
    <n v="0"/>
    <s v="SIN DESCRIPCIÓN PARA DESTINOS 00"/>
    <n v="1246600"/>
    <n v="1171600"/>
    <n v="332000"/>
    <n v="400000"/>
    <n v="74611.199999999997"/>
    <n v="74611.199999999997"/>
    <n v="0"/>
    <n v="74611.199999999997"/>
    <n v="0"/>
    <n v="74611.199999999997"/>
    <n v="200000"/>
  </r>
  <r>
    <x v="1"/>
    <x v="24"/>
    <s v="POLITICA CULTURAL DE TLAJOMULCO DE ZUÑIGA"/>
    <n v="3000"/>
    <s v="NO"/>
    <s v="NO"/>
    <n v="3821"/>
    <s v="GASTOS DE ORDEN  SOCIAL Y CULTURAL"/>
    <n v="15"/>
    <s v="FESTIVAL MAROMETA"/>
    <n v="1996400"/>
    <n v="1496400"/>
    <n v="1500000"/>
    <n v="1500000"/>
    <n v="1492920"/>
    <n v="1492920"/>
    <n v="0"/>
    <n v="1492920"/>
    <n v="0"/>
    <n v="1492920"/>
    <n v="1500000"/>
  </r>
  <r>
    <x v="1"/>
    <x v="24"/>
    <s v="POLITICA CULTURAL DE TLAJOMULCO DE ZUÑIGA"/>
    <n v="3000"/>
    <s v="NO"/>
    <s v="NO"/>
    <n v="3821"/>
    <s v="GASTOS DE ORDEN  SOCIAL Y CULTURAL"/>
    <n v="16"/>
    <s v="DIA DEL MAESTRO"/>
    <n v="665928.16"/>
    <n v="665928.16"/>
    <n v="600000"/>
    <n v="600000"/>
    <n v="589860"/>
    <n v="589860"/>
    <n v="0"/>
    <n v="589860"/>
    <n v="0"/>
    <n v="589860"/>
    <n v="650000"/>
  </r>
  <r>
    <x v="6"/>
    <x v="9"/>
    <s v="APOYO A TRADICIONES"/>
    <n v="3000"/>
    <s v="NO"/>
    <s v="NO"/>
    <n v="3821"/>
    <s v="GASTOS DE ORDEN  SOCIAL Y CULTURAL"/>
    <n v="22"/>
    <s v="ESCUELA DE CHARRERIA"/>
    <n v="591600"/>
    <n v="591600"/>
    <n v="0"/>
    <n v="700000"/>
    <n v="0"/>
    <n v="0"/>
    <n v="0"/>
    <n v="0"/>
    <n v="0"/>
    <n v="0"/>
    <n v="0"/>
  </r>
  <r>
    <x v="3"/>
    <x v="11"/>
    <s v="EQUIPAMIENTO"/>
    <n v="3000"/>
    <s v="NO"/>
    <s v="NO"/>
    <n v="3831"/>
    <s v="CONGRESOS Y CONVENCIONES"/>
    <n v="0"/>
    <s v="SIN DESCRIPCIÓN PARA DESTINOS 00"/>
    <n v="0"/>
    <n v="0"/>
    <n v="25100"/>
    <n v="0"/>
    <n v="0"/>
    <n v="0"/>
    <n v="0"/>
    <n v="0"/>
    <n v="0"/>
    <n v="0"/>
    <n v="0"/>
  </r>
  <r>
    <x v="0"/>
    <x v="0"/>
    <s v="BIENES ADQUIRIDOS"/>
    <n v="3000"/>
    <s v="NO"/>
    <s v="NO"/>
    <n v="3911"/>
    <s v="SERVICIOS FUNERARIOS Y DE CEMENTERIOS"/>
    <n v="0"/>
    <s v="SIN DESCRIPCIÓN PARA DESTINOS 00"/>
    <n v="769294.64"/>
    <n v="528693.30000000005"/>
    <n v="700000"/>
    <n v="700000"/>
    <n v="445766.8"/>
    <n v="445766.8"/>
    <n v="0"/>
    <n v="445766.8"/>
    <n v="0"/>
    <n v="445766.8"/>
    <n v="500000"/>
  </r>
  <r>
    <x v="2"/>
    <x v="32"/>
    <s v="PROYECTO DE PRESUPUESTO"/>
    <n v="3000"/>
    <s v="NO"/>
    <s v="NO"/>
    <n v="3921"/>
    <s v="Reintegro de Remanentes de Recursos Federales y Estatales"/>
    <n v="0"/>
    <s v="SIN DESCRIPCIÓN PARA DESTINOS 00"/>
    <n v="0"/>
    <n v="0"/>
    <n v="38913"/>
    <n v="0"/>
    <n v="38913"/>
    <n v="38913"/>
    <n v="0"/>
    <n v="38913"/>
    <n v="0"/>
    <n v="38913"/>
    <n v="0"/>
  </r>
  <r>
    <x v="2"/>
    <x v="32"/>
    <s v="PROYECTO DE PRESUPUESTO"/>
    <n v="3000"/>
    <s v="NO"/>
    <s v="NO"/>
    <n v="3921"/>
    <s v="Reintegro de Remanentes de Recursos Federales y Estatales"/>
    <n v="0"/>
    <s v="SIN DESCRIPCIÓN PARA DESTINOS 00"/>
    <n v="0"/>
    <n v="0"/>
    <n v="0"/>
    <n v="0"/>
    <n v="29337.03"/>
    <n v="29337.03"/>
    <n v="0"/>
    <n v="29337.03"/>
    <n v="0"/>
    <n v="29337.03"/>
    <n v="0"/>
  </r>
  <r>
    <x v="2"/>
    <x v="32"/>
    <s v="PROYECTO DE PRESUPUESTO"/>
    <n v="3000"/>
    <s v="NO"/>
    <s v="NO"/>
    <n v="3921"/>
    <s v="Reintegro de Remanentes de Recursos Federales y Estatales"/>
    <n v="0"/>
    <s v="SIN DESCRIPCIÓN PARA DESTINOS 00"/>
    <n v="0"/>
    <n v="0"/>
    <n v="7445.91"/>
    <n v="0"/>
    <n v="7445.91"/>
    <n v="7445.91"/>
    <n v="0"/>
    <n v="7445.91"/>
    <n v="0"/>
    <n v="7445.91"/>
    <n v="0"/>
  </r>
  <r>
    <x v="2"/>
    <x v="32"/>
    <s v="PROYECTO DE PRESUPUESTO"/>
    <n v="3000"/>
    <s v="NO"/>
    <s v="NO"/>
    <n v="3921"/>
    <s v="Reintegro de Remanentes de Recursos Federales y Estatales"/>
    <n v="0"/>
    <s v="SIN DESCRIPCIÓN PARA DESTINOS 00"/>
    <n v="0"/>
    <n v="0"/>
    <n v="167669.15"/>
    <n v="0"/>
    <n v="167669.15"/>
    <n v="167669.15"/>
    <n v="0"/>
    <n v="167669.15"/>
    <n v="0"/>
    <n v="167669.15"/>
    <n v="0"/>
  </r>
  <r>
    <x v="2"/>
    <x v="32"/>
    <s v="PROYECTO DE PRESUPUESTO"/>
    <n v="3000"/>
    <s v="NO"/>
    <s v="NO"/>
    <n v="3921"/>
    <s v="Reintegro de Remanentes de Recursos Federales y Estatales"/>
    <n v="0"/>
    <s v="SIN DESCRIPCIÓN PARA DESTINOS 00"/>
    <n v="0"/>
    <n v="0"/>
    <n v="2224784.9500000002"/>
    <n v="0"/>
    <n v="2224784.9500000002"/>
    <n v="2224784.9500000002"/>
    <n v="0"/>
    <n v="2224784.9500000002"/>
    <n v="0"/>
    <n v="2224784.9500000002"/>
    <n v="0"/>
  </r>
  <r>
    <x v="2"/>
    <x v="32"/>
    <s v="PROYECTO DE PRESUPUESTO"/>
    <n v="3000"/>
    <s v="NO"/>
    <s v="NO"/>
    <n v="3921"/>
    <s v="Reintegro de Remanentes de Recursos Federales y Estatales"/>
    <n v="0"/>
    <s v="SIN DESCRIPCIÓN PARA DESTINOS 00"/>
    <n v="0"/>
    <n v="0"/>
    <n v="2676.88"/>
    <n v="0"/>
    <n v="2676.88"/>
    <n v="2676.88"/>
    <n v="0"/>
    <n v="2676.88"/>
    <n v="0"/>
    <n v="2676.88"/>
    <n v="0"/>
  </r>
  <r>
    <x v="2"/>
    <x v="32"/>
    <s v="PROYECTO DE PRESUPUESTO"/>
    <n v="3000"/>
    <s v="NO"/>
    <s v="NO"/>
    <n v="3921"/>
    <s v="Reintegro de Remanentes de Recursos Federales y Estatales"/>
    <n v="0"/>
    <s v="SIN DESCRIPCIÓN PARA DESTINOS 00"/>
    <n v="0"/>
    <n v="0"/>
    <n v="921278.58"/>
    <n v="0"/>
    <n v="921278.58"/>
    <n v="921278.58"/>
    <n v="0"/>
    <n v="921278.58"/>
    <n v="0"/>
    <n v="921278.58"/>
    <n v="0"/>
  </r>
  <r>
    <x v="2"/>
    <x v="32"/>
    <s v="PROYECTO DE PRESUPUESTO"/>
    <n v="3000"/>
    <s v="NO"/>
    <s v="NO"/>
    <n v="3921"/>
    <s v="Reintegro de Remanentes de Recursos Federales y Estatales"/>
    <n v="0"/>
    <s v="SIN DESCRIPCIÓN PARA DESTINOS 00"/>
    <n v="0"/>
    <n v="0"/>
    <n v="0"/>
    <n v="0"/>
    <n v="0"/>
    <n v="0"/>
    <n v="0"/>
    <n v="0"/>
    <n v="0"/>
    <n v="0"/>
    <n v="0"/>
  </r>
  <r>
    <x v="2"/>
    <x v="32"/>
    <s v="PROYECTO DE PRESUPUESTO"/>
    <n v="3000"/>
    <s v="NO"/>
    <s v="NO"/>
    <n v="3921"/>
    <s v="Reintegro de Remanentes de Recursos Federales y Estatales"/>
    <n v="0"/>
    <s v="SIN DESCRIPCIÓN PARA DESTINOS 00"/>
    <n v="0"/>
    <n v="0"/>
    <n v="1770.05"/>
    <n v="0"/>
    <n v="1770.05"/>
    <n v="1770.05"/>
    <n v="0"/>
    <n v="1770.05"/>
    <n v="0"/>
    <n v="1770.05"/>
    <n v="0"/>
  </r>
  <r>
    <x v="2"/>
    <x v="32"/>
    <s v="PROYECTO DE PRESUPUESTO"/>
    <n v="3000"/>
    <s v="NO"/>
    <s v="NO"/>
    <n v="3921"/>
    <s v="Reintegro de Remanentes de Recursos Federales y Estatales"/>
    <n v="0"/>
    <s v="SIN DESCRIPCIÓN PARA DESTINOS 00"/>
    <n v="0"/>
    <n v="0"/>
    <n v="981350"/>
    <n v="0"/>
    <n v="981335.69"/>
    <n v="981335.69"/>
    <n v="0"/>
    <n v="981335.69"/>
    <n v="0"/>
    <n v="981335.69"/>
    <n v="0"/>
  </r>
  <r>
    <x v="2"/>
    <x v="32"/>
    <s v="PROYECTO DE PRESUPUESTO"/>
    <n v="3000"/>
    <s v="NO"/>
    <s v="NO"/>
    <n v="3921"/>
    <s v="Reintegro de Remanentes de Recursos Federales y Estatales"/>
    <n v="0"/>
    <s v="SIN DESCRIPCIÓN PARA DESTINOS 00"/>
    <n v="0"/>
    <n v="0"/>
    <n v="1135715.3"/>
    <n v="0"/>
    <n v="1135715.3"/>
    <n v="1135715.3"/>
    <n v="0"/>
    <n v="1135715.3"/>
    <n v="0"/>
    <n v="1135715.3"/>
    <n v="0"/>
  </r>
  <r>
    <x v="2"/>
    <x v="32"/>
    <s v="PROYECTO DE PRESUPUESTO"/>
    <n v="3000"/>
    <s v="NO"/>
    <s v="NO"/>
    <n v="3921"/>
    <s v="Reintegro de Remanentes de Recursos Federales y Estatales"/>
    <n v="0"/>
    <s v="SIN DESCRIPCIÓN PARA DESTINOS 00"/>
    <n v="0"/>
    <n v="0"/>
    <n v="1000247.19"/>
    <n v="0"/>
    <n v="1000247.19"/>
    <n v="1000247.19"/>
    <n v="0"/>
    <n v="1000247.19"/>
    <n v="0"/>
    <n v="1000247.19"/>
    <n v="0"/>
  </r>
  <r>
    <x v="2"/>
    <x v="32"/>
    <s v="PROYECTO DE PRESUPUESTO"/>
    <n v="3000"/>
    <s v="NO"/>
    <s v="NO"/>
    <n v="3921"/>
    <s v="Reintegro de Remanentes de Recursos Federales y Estatales"/>
    <n v="0"/>
    <s v="SIN DESCRIPCIÓN PARA DESTINOS 00"/>
    <n v="0"/>
    <n v="0"/>
    <n v="104076.75"/>
    <n v="0"/>
    <n v="104076.75"/>
    <n v="104076.75"/>
    <n v="0"/>
    <n v="104076.75"/>
    <n v="0"/>
    <n v="104076.75"/>
    <n v="0"/>
  </r>
  <r>
    <x v="5"/>
    <x v="20"/>
    <s v="SUMINISTRO DE AGUA"/>
    <n v="3000"/>
    <s v="NO"/>
    <s v="NO"/>
    <n v="3922"/>
    <s v="IMPUESTOS Y DERECHOS"/>
    <n v="0"/>
    <s v="SIN DESCRIPCIÓN PARA DESTINOS 00"/>
    <n v="9375698"/>
    <n v="9328218"/>
    <n v="9300000"/>
    <n v="7000000"/>
    <n v="7668267"/>
    <n v="7668267"/>
    <n v="0"/>
    <n v="7668267"/>
    <n v="0"/>
    <n v="7668267"/>
    <n v="9300000"/>
  </r>
  <r>
    <x v="0"/>
    <x v="0"/>
    <s v="BIENES ADQUIRIDOS"/>
    <n v="3000"/>
    <s v="NO"/>
    <s v="NO"/>
    <n v="3922"/>
    <s v="IMPUESTOS Y DERECHOS"/>
    <n v="0"/>
    <s v="SIN DESCRIPCIÓN PARA DESTINOS 00"/>
    <n v="764694.38"/>
    <n v="733050.38"/>
    <n v="1300938.06"/>
    <n v="1000000"/>
    <n v="1115936.99"/>
    <n v="1115936.99"/>
    <n v="570802.05999999994"/>
    <n v="545134.93000000005"/>
    <n v="0"/>
    <n v="545134.93000000005"/>
    <n v="1000000"/>
  </r>
  <r>
    <x v="11"/>
    <x v="29"/>
    <s v="DESPACHO DE LA SECRETARÍA GENERAL"/>
    <n v="5000"/>
    <s v="NO"/>
    <s v="NO"/>
    <n v="5111"/>
    <s v="EQUIPAMIENTO DEL ARCHIVO"/>
    <s v="x"/>
    <s v="ARCHIVO MUNICIPAL"/>
    <m/>
    <m/>
    <m/>
    <m/>
    <m/>
    <m/>
    <m/>
    <m/>
    <m/>
    <m/>
    <n v="4000000"/>
  </r>
  <r>
    <x v="11"/>
    <x v="29"/>
    <s v="DESPACHO DE LA SECRETARÍA GENERAL"/>
    <n v="3000"/>
    <s v="NO"/>
    <s v="NO"/>
    <n v="3922"/>
    <s v="IMPUESTOS Y DERECHOS"/>
    <n v="0"/>
    <s v="SIN DESCRIPCIÓN PARA DESTINOS 00"/>
    <n v="654168.37"/>
    <n v="327084.45"/>
    <n v="1594500"/>
    <n v="500000"/>
    <n v="1216175.0900000001"/>
    <n v="1216175.0900000001"/>
    <n v="292327.65000000014"/>
    <n v="923847.44"/>
    <n v="262902.29999999993"/>
    <n v="660945.14"/>
    <n v="1000000"/>
  </r>
  <r>
    <x v="3"/>
    <x v="11"/>
    <s v="CAPACITACIÓN"/>
    <n v="3000"/>
    <s v="NO"/>
    <s v="NO"/>
    <n v="3941"/>
    <s v="SENTENCIAS Y RESOLUCIONES POR AUTORIDAD COMPETENTE"/>
    <n v="0"/>
    <s v="SIN DESCRIPCIÓN PARA DESTINOS 00"/>
    <n v="0"/>
    <n v="0"/>
    <n v="70021"/>
    <n v="50000"/>
    <n v="0"/>
    <n v="0"/>
    <n v="0"/>
    <n v="0"/>
    <n v="0"/>
    <n v="0"/>
    <n v="0"/>
  </r>
  <r>
    <x v="2"/>
    <x v="32"/>
    <s v="PROYECTO DE PRESUPUESTO"/>
    <n v="3000"/>
    <s v="NO"/>
    <s v="NO"/>
    <n v="3921"/>
    <s v="Reintegro de Remanentes de Recursos Federales y Estatales"/>
    <n v="0"/>
    <s v="INTERESES DE FISM"/>
    <n v="2368336.42"/>
    <n v="2368336.42"/>
    <n v="0"/>
    <n v="0"/>
    <n v="0"/>
    <n v="0"/>
    <n v="0"/>
    <n v="0"/>
    <n v="0"/>
    <n v="0"/>
    <n v="0"/>
  </r>
  <r>
    <x v="2"/>
    <x v="2"/>
    <s v="DESPACHO DE LA TESORERÍA MUNICIPAL"/>
    <n v="3000"/>
    <s v="NO"/>
    <s v="NO"/>
    <n v="3941"/>
    <s v="SENTENCIAS Y RESOLUCIONES POR AUTORIDAD COMPETENTE"/>
    <n v="0"/>
    <s v="SIN DESCRIPCIÓN PARA DESTINOS 00"/>
    <n v="1661937.89"/>
    <n v="1661937.89"/>
    <n v="1661937.89"/>
    <n v="1661937.89"/>
    <n v="55672"/>
    <n v="55672"/>
    <n v="0"/>
    <n v="55672"/>
    <n v="0"/>
    <n v="55672"/>
    <n v="1000000"/>
  </r>
  <r>
    <x v="0"/>
    <x v="0"/>
    <s v="BIENES ADQUIRIDOS"/>
    <n v="3000"/>
    <s v="NO"/>
    <s v="NO"/>
    <n v="3941"/>
    <s v="SENTENCIAS Y RESOLUCIONES POR AUTORIDAD COMPETENTE"/>
    <n v="0"/>
    <s v="SIN DESCRIPCIÓN PARA DESTINOS 00"/>
    <n v="19109339.18"/>
    <n v="18119512.100000001"/>
    <n v="10270000"/>
    <n v="10000000"/>
    <n v="9572131.9800000004"/>
    <n v="9572131.9800000004"/>
    <n v="0"/>
    <n v="9572131.9800000004"/>
    <n v="0"/>
    <n v="9572131.9800000004"/>
    <n v="20000000"/>
  </r>
  <r>
    <x v="2"/>
    <x v="12"/>
    <s v="RECURSOS RECAUDADOS DE MANERA EFICIENTE PROGRAMADOS"/>
    <n v="3000"/>
    <s v="NO"/>
    <s v="NO"/>
    <n v="3942"/>
    <s v="DIVERSAS DEVOLUCIONES"/>
    <n v="0"/>
    <s v="SIN DESCRIPCIÓN PARA DESTINOS 00"/>
    <n v="679879.74"/>
    <n v="679800.39"/>
    <n v="450000"/>
    <n v="450000"/>
    <n v="251899.07"/>
    <n v="251899.07"/>
    <n v="0"/>
    <n v="251899.07"/>
    <n v="0"/>
    <n v="251899.07"/>
    <n v="500000"/>
  </r>
  <r>
    <x v="2"/>
    <x v="12"/>
    <s v="RECURSOS RECAUDADOS DE MANERA EFICIENTE PROGRAMADOS"/>
    <n v="3000"/>
    <s v="NO"/>
    <s v="NO"/>
    <n v="3951"/>
    <s v="PENAS, MULTAS, ACCESORIOS Y ACTUALIZACIONES"/>
    <n v="0"/>
    <s v="SIN DESCRIPCIÓN PARA DESTINOS 00"/>
    <n v="0"/>
    <n v="0"/>
    <n v="300000"/>
    <n v="300000"/>
    <n v="0"/>
    <n v="0"/>
    <n v="0"/>
    <n v="0"/>
    <n v="0"/>
    <n v="0"/>
    <n v="0"/>
  </r>
  <r>
    <x v="2"/>
    <x v="2"/>
    <s v="DESPACHO DE LA TESORERÍA MUNICIPAL"/>
    <n v="3000"/>
    <s v="NO"/>
    <s v="NO"/>
    <n v="3961"/>
    <s v="OTROS GASTOS POR RESPONSABILIDADES"/>
    <n v="0"/>
    <s v="SIN DESCRIPCIÓN PARA DESTINOS 00"/>
    <n v="15940"/>
    <n v="15940"/>
    <n v="69639"/>
    <n v="18000"/>
    <n v="69637.899999999994"/>
    <n v="69637.899999999994"/>
    <n v="0"/>
    <n v="69637.899999999994"/>
    <n v="0"/>
    <n v="69637.899999999994"/>
    <n v="80000"/>
  </r>
  <r>
    <x v="3"/>
    <x v="11"/>
    <s v="CAPACITACIÓN"/>
    <n v="3000"/>
    <s v="NO"/>
    <s v="NO"/>
    <n v="3922"/>
    <s v="IMPUESTOS Y DERECHOS"/>
    <n v="0"/>
    <s v="SIN DESCRIPCIÓN PARA DESTINOS 00"/>
    <n v="25000"/>
    <n v="0"/>
    <n v="0"/>
    <n v="0"/>
    <n v="0"/>
    <n v="0"/>
    <n v="0"/>
    <n v="0"/>
    <n v="0"/>
    <n v="0"/>
    <n v="0"/>
  </r>
  <r>
    <x v="3"/>
    <x v="11"/>
    <s v="CAPACITACIÓN"/>
    <n v="3000"/>
    <s v="NO"/>
    <s v="NO"/>
    <n v="3941"/>
    <s v="SENTENCIAS Y RESOLUCIONES POR AUTORIDAD COMPETENTE"/>
    <n v="0"/>
    <s v="SIN DESCRIPCIÓN PARA DESTINOS 00"/>
    <n v="35121"/>
    <n v="0"/>
    <n v="0"/>
    <n v="0"/>
    <n v="0"/>
    <n v="0"/>
    <n v="0"/>
    <n v="0"/>
    <n v="0"/>
    <n v="0"/>
    <n v="0"/>
  </r>
  <r>
    <x v="3"/>
    <x v="11"/>
    <s v="EQUIPAMIENTO"/>
    <n v="5000"/>
    <s v="SI"/>
    <s v="NO"/>
    <n v="5151"/>
    <s v="EQUIPO DE CÓMPUTO DE TECNOLOGÍAS DE LA INFORMACIÓN"/>
    <n v="0"/>
    <s v="SIN DESCRIPCIÓN PARA DESTINOS 00"/>
    <n v="1628"/>
    <n v="1627.01"/>
    <n v="0"/>
    <n v="0"/>
    <n v="0"/>
    <n v="0"/>
    <n v="0"/>
    <n v="0"/>
    <n v="0"/>
    <n v="0"/>
    <n v="0"/>
  </r>
  <r>
    <x v="3"/>
    <x v="11"/>
    <s v="EQUIPAMIENTO"/>
    <n v="3000"/>
    <s v="NO"/>
    <s v="NO"/>
    <n v="3962"/>
    <s v="DIVERSOS GASTOS POR INCIDENTE VIAL"/>
    <n v="0"/>
    <s v="SIN DESCRIPCIÓN PARA DESTINOS 00"/>
    <n v="86820"/>
    <n v="21243"/>
    <n v="118724"/>
    <n v="120000"/>
    <n v="70215.72"/>
    <n v="70215.72"/>
    <n v="21513.360000000001"/>
    <n v="48702.36"/>
    <n v="0"/>
    <n v="48702.36"/>
    <n v="200000"/>
  </r>
  <r>
    <x v="0"/>
    <x v="0"/>
    <s v="BIENES ADQUIRIDOS"/>
    <n v="3000"/>
    <s v="NO"/>
    <s v="NO"/>
    <n v="3962"/>
    <s v="DIVERSOS GASTOS POR INCIDENTE VIAL"/>
    <n v="0"/>
    <s v="SIN DESCRIPCIÓN PARA DESTINOS 00"/>
    <n v="11698"/>
    <n v="11697"/>
    <n v="100000"/>
    <n v="100000"/>
    <n v="83080.800000000003"/>
    <n v="83080.800000000003"/>
    <n v="0"/>
    <n v="83080.800000000003"/>
    <n v="0"/>
    <n v="83080.800000000003"/>
    <n v="100000"/>
  </r>
  <r>
    <x v="12"/>
    <x v="33"/>
    <s v="PROGRAMAS Y ACCIONES CULTURALES, RECREATIVOS Y DEPORTIVAS"/>
    <n v="4000"/>
    <s v="NO"/>
    <s v="SI"/>
    <n v="4211"/>
    <s v="TRANSFERENCIAS OTORGADAS A ENTIDADES PARAESTATALES NO EMPRESARIALES Y NO FINANCIERAS"/>
    <n v="0"/>
    <s v="SIN DESCRIPCIÓN PARA DESTINOS 00"/>
    <n v="14625430"/>
    <n v="14625430"/>
    <n v="14778438.16"/>
    <n v="12778438.16"/>
    <n v="7111151.6500000004"/>
    <n v="7111151.6500000004"/>
    <n v="0"/>
    <n v="7111151.6500000004"/>
    <n v="0"/>
    <n v="7111151.6500000004"/>
    <n v="9360000"/>
  </r>
  <r>
    <x v="9"/>
    <x v="17"/>
    <s v="POLITICA DE INTEGRAL DE LA CIUDAD"/>
    <n v="4000"/>
    <s v="NO"/>
    <s v="NO"/>
    <n v="4211"/>
    <s v="TRANSFERENCIAS OTORGADAS A ENTIDADES PARAESTATALES NO EMPRESARIALES Y NO FINANCIERAS"/>
    <n v="0"/>
    <s v="SIN DESCRIPCIÓN PARA DESTINOS 00"/>
    <n v="398400"/>
    <n v="398400"/>
    <n v="199200"/>
    <n v="199200"/>
    <n v="0"/>
    <n v="0"/>
    <n v="0"/>
    <n v="0"/>
    <n v="0"/>
    <n v="0"/>
    <n v="200000"/>
  </r>
  <r>
    <x v="2"/>
    <x v="32"/>
    <s v="PROYECTO DE PRESUPUESTO"/>
    <n v="4000"/>
    <s v="NO"/>
    <s v="NO"/>
    <n v="4211"/>
    <s v="TRANSFERENCIAS OTORGADAS A ENTIDADES PARAESTATALES NO EMPRESARIALES Y NO FINANCIERAS"/>
    <n v="0"/>
    <s v="SIN DESCRIPCIÓN PARA DESTINOS 00"/>
    <n v="2105566.7599999998"/>
    <n v="2105566.7599999998"/>
    <n v="2200000"/>
    <n v="2200000"/>
    <n v="2105566.7599999998"/>
    <n v="2105566.7599999998"/>
    <n v="0"/>
    <n v="2105566.7599999998"/>
    <n v="0"/>
    <n v="2105566.7599999998"/>
    <n v="2500000"/>
  </r>
  <r>
    <x v="13"/>
    <x v="34"/>
    <s v="ATENCION A MUJERES DEL MUNICIPIO"/>
    <n v="4000"/>
    <s v="NO"/>
    <s v="SI"/>
    <n v="4211"/>
    <s v="TRANSFERENCIAS OTORGADAS A ENTIDADES PARAESTATALES NO EMPRESARIALES Y NO FINANCIERAS"/>
    <n v="0"/>
    <s v="SIN DESCRIPCIÓN PARA DESTINOS 00"/>
    <n v="5910000"/>
    <n v="5910000"/>
    <n v="6135546.4699999997"/>
    <n v="6135546.4699999997"/>
    <n v="4309295.12"/>
    <n v="4309295.12"/>
    <n v="0"/>
    <n v="4309295.12"/>
    <n v="0"/>
    <n v="4309295.12"/>
    <n v="6380968.3288000003"/>
  </r>
  <r>
    <x v="14"/>
    <x v="35"/>
    <s v="ATENCIÓN PARA PERSONAS CON DISCAPACIDAD INTELECTUAL"/>
    <n v="4000"/>
    <s v="NO"/>
    <s v="SI"/>
    <n v="4211"/>
    <s v="TRANSFERENCIAS OTORGADAS A ENTIDADES PARAESTATALES NO EMPRESARIALES Y NO FINANCIERAS"/>
    <n v="0"/>
    <s v="SIN DESCRIPCIÓN PARA DESTINOS 00"/>
    <n v="10000000"/>
    <n v="10000000"/>
    <n v="13523208.92"/>
    <n v="10523208.92"/>
    <n v="6666666.6399999997"/>
    <n v="6666666.6399999997"/>
    <n v="0"/>
    <n v="6666666.6399999997"/>
    <n v="0"/>
    <n v="6666666.6399999997"/>
    <n v="14064137.276800001"/>
  </r>
  <r>
    <x v="15"/>
    <x v="36"/>
    <s v="ACTIVIDADES DEPORTIVAS Y RECREATIVAS EN EL MUNICIPIO"/>
    <n v="4000"/>
    <s v="NO"/>
    <s v="SI"/>
    <n v="4211"/>
    <s v="TRANSFERENCIAS OTORGADAS A ENTIDADES PARAESTATALES NO EMPRESARIALES Y NO FINANCIERAS"/>
    <n v="0"/>
    <s v="SIN DESCRIPCIÓN PARA DESTINOS 00"/>
    <n v="16510000"/>
    <n v="16510000"/>
    <n v="17127649.879999999"/>
    <n v="17059649.879999999"/>
    <n v="14944832.48"/>
    <n v="14944832.48"/>
    <n v="0"/>
    <n v="14944832.48"/>
    <n v="0"/>
    <n v="14944832.48"/>
    <n v="17813000"/>
  </r>
  <r>
    <x v="16"/>
    <x v="37"/>
    <s v="SISTEMA INTEGRAL PARA EL DESARROLLO DE LA FAMILIA"/>
    <n v="4000"/>
    <s v="NO"/>
    <s v="SI"/>
    <n v="4211"/>
    <s v="TRANSFERENCIAS OTORGADAS A ENTIDADES PARAESTATALES NO EMPRESARIALES Y NO FINANCIERAS"/>
    <n v="0"/>
    <s v="SIN DESCRIPCIÓN PARA DESTINOS 00"/>
    <n v="66533232.560000002"/>
    <n v="66533232.560000002"/>
    <n v="68471532.379999995"/>
    <n v="68471532.379999995"/>
    <n v="56108616.799999997"/>
    <n v="56108616.799999997"/>
    <n v="0"/>
    <n v="56108616.799999997"/>
    <n v="0"/>
    <n v="56108616.799999997"/>
    <n v="80000000"/>
  </r>
  <r>
    <x v="2"/>
    <x v="32"/>
    <s v="PROYECTO DE PRESUPUESTO"/>
    <n v="4000"/>
    <s v="NO"/>
    <s v="SI"/>
    <n v="4251"/>
    <s v="TRANSFERENCIAS A FIDEICOMISOS DE ENTIDADES FEDERATIVAS Y MUNICIPIOS"/>
    <n v="0"/>
    <s v="SIN DESCRIPCIÓN PARA DESTINOS 00"/>
    <n v="12473485.050000001"/>
    <n v="12473485.050000001"/>
    <n v="8888535.4499999993"/>
    <n v="5000000"/>
    <n v="2752974.18"/>
    <n v="2752974.18"/>
    <n v="0"/>
    <n v="2752974.18"/>
    <n v="0"/>
    <n v="2752974.18"/>
    <n v="14000000"/>
  </r>
  <r>
    <x v="2"/>
    <x v="32"/>
    <s v="PROYECTO DE PRESUPUESTO"/>
    <n v="4000"/>
    <s v="NO"/>
    <s v="SI"/>
    <n v="4251"/>
    <s v="TRANSFERENCIAS A FIDEICOMISOS DE ENTIDADES FEDERATIVAS Y MUNICIPIOS"/>
    <n v="0"/>
    <s v="SIN DESCRIPCIÓN PARA DESTINOS 00"/>
    <n v="0"/>
    <n v="0"/>
    <n v="7000000"/>
    <n v="0"/>
    <n v="6229289.2599999998"/>
    <n v="6229289.2599999998"/>
    <n v="0"/>
    <n v="6229289.2599999998"/>
    <n v="0"/>
    <n v="6229289.2599999998"/>
    <n v="0"/>
  </r>
  <r>
    <x v="2"/>
    <x v="32"/>
    <s v="PROYECTO DE PRESUPUESTO"/>
    <n v="4000"/>
    <s v="NO"/>
    <s v="SI"/>
    <n v="4251"/>
    <s v="TRANSFERENCIAS A FIDEICOMISOS DE ENTIDADES FEDERATIVAS Y MUNICIPIOS"/>
    <n v="0"/>
    <s v="SIN DESCRIPCIÓN PARA DESTINOS 00"/>
    <n v="0"/>
    <n v="0"/>
    <n v="5000000"/>
    <n v="0"/>
    <n v="4112309.88"/>
    <n v="4112309.88"/>
    <n v="0"/>
    <n v="4112309.88"/>
    <n v="0"/>
    <n v="4112309.88"/>
    <n v="0"/>
  </r>
  <r>
    <x v="6"/>
    <x v="19"/>
    <s v="CAL AGRÍCOLA"/>
    <n v="4000"/>
    <s v="NO"/>
    <s v="SI"/>
    <n v="4311"/>
    <s v="SUBSIDIOS A LA PRODUCCIÓN"/>
    <n v="0"/>
    <s v="SIN DESCRIPCIÓN PARA DESTINOS 00"/>
    <n v="1950000"/>
    <n v="1950000"/>
    <n v="3000000"/>
    <n v="3000000"/>
    <n v="2978400"/>
    <n v="2978400"/>
    <n v="0"/>
    <n v="2978400"/>
    <n v="0"/>
    <n v="2978400"/>
    <n v="3200000"/>
  </r>
  <r>
    <x v="6"/>
    <x v="19"/>
    <s v="INDEMINIZACIÓN AL PRODUCTOR GANADERO"/>
    <n v="4000"/>
    <s v="NO"/>
    <s v="NO"/>
    <n v="4311"/>
    <s v="SUBSIDIOS A LA PRODUCCIÓN"/>
    <n v="0"/>
    <s v="SIN DESCRIPCIÓN PARA DESTINOS 00"/>
    <n v="300000"/>
    <n v="295000"/>
    <n v="400000"/>
    <n v="400000"/>
    <n v="345000"/>
    <n v="345000"/>
    <n v="0"/>
    <n v="345000"/>
    <n v="0"/>
    <n v="345000"/>
    <n v="350000"/>
  </r>
  <r>
    <x v="6"/>
    <x v="19"/>
    <s v="PAQUETE AGROECOLÓGICO"/>
    <n v="4000"/>
    <s v="NO"/>
    <s v="NO"/>
    <n v="4311"/>
    <s v="SUBSIDIOS A LA PRODUCCIÓN"/>
    <n v="0"/>
    <s v="SIN DESCRIPCIÓN PARA DESTINOS 00"/>
    <n v="0"/>
    <n v="0"/>
    <n v="0"/>
    <n v="0"/>
    <n v="0"/>
    <n v="0"/>
    <n v="0"/>
    <n v="0"/>
    <n v="0"/>
    <n v="0"/>
    <n v="0"/>
  </r>
  <r>
    <x v="1"/>
    <x v="30"/>
    <s v="POLÍTICA DE VIVIENDA"/>
    <n v="4000"/>
    <s v="NO"/>
    <s v="NO"/>
    <n v="4411"/>
    <s v="AYUDAS SOCIALES A PERSONAS"/>
    <n v="7"/>
    <s v="RENTA TU CASA"/>
    <n v="3432000"/>
    <n v="2463946.11"/>
    <n v="3500000"/>
    <n v="3500000"/>
    <n v="1110651.25"/>
    <n v="1110651.25"/>
    <n v="103201.48999999999"/>
    <n v="1007449.76"/>
    <n v="39000"/>
    <n v="968449.76"/>
    <n v="2000000"/>
  </r>
  <r>
    <x v="1"/>
    <x v="30"/>
    <s v="POLÍTICA DE VIVIENDA"/>
    <n v="4000"/>
    <s v="NO"/>
    <s v="NO"/>
    <n v="4411"/>
    <s v="AYUDAS SOCIALES A PERSONAS"/>
    <n v="8"/>
    <s v="VIVIENDA PROTEGIDA"/>
    <n v="1000000"/>
    <n v="767572"/>
    <n v="1000000"/>
    <n v="1000000"/>
    <n v="225649"/>
    <n v="225649"/>
    <n v="38008.910000000003"/>
    <n v="187640.09"/>
    <n v="0"/>
    <n v="187640.09"/>
    <n v="500000"/>
  </r>
  <r>
    <x v="1"/>
    <x v="1"/>
    <s v="PROGRAMA DE ECONOMÍA SOLIDARIA TLAJOMULCO &quot;CHAMBA PARA TODOS&quot;"/>
    <n v="4000"/>
    <s v="NO"/>
    <s v="NO"/>
    <n v="4411"/>
    <s v="AYUDAS SOCIALES A PERSONAS"/>
    <n v="0"/>
    <s v="SIN DESCRIPCIÓN PARA DESTINOS 00"/>
    <n v="5689448.2000000002"/>
    <n v="4980000"/>
    <n v="5600000"/>
    <n v="5600000"/>
    <n v="5600000"/>
    <n v="5600000"/>
    <n v="0"/>
    <n v="5600000"/>
    <n v="0"/>
    <n v="5600000"/>
    <n v="5600000"/>
  </r>
  <r>
    <x v="1"/>
    <x v="10"/>
    <s v="TLAJOMULCO CUIDA A QUIEN CUIDA"/>
    <n v="4000"/>
    <s v="NO"/>
    <s v="NO"/>
    <n v="4411"/>
    <s v="AYUDAS SOCIALES A PERSONAS"/>
    <n v="0"/>
    <s v="SIN DESCRIPCIÓN PARA DESTINOS 00"/>
    <n v="200000"/>
    <n v="200000"/>
    <n v="1200000"/>
    <n v="1200000"/>
    <n v="1200000"/>
    <n v="1200000"/>
    <n v="0"/>
    <n v="1200000"/>
    <n v="0"/>
    <n v="1200000"/>
    <n v="500000"/>
  </r>
  <r>
    <x v="1"/>
    <x v="25"/>
    <s v="APOYO A LAS ESTANCIAS INFANTILES"/>
    <n v="4000"/>
    <s v="NO"/>
    <s v="SI"/>
    <n v="4411"/>
    <s v="AYUDAS SOCIALES A PERSONAS"/>
    <n v="0"/>
    <s v="SIN DESCRIPCIÓN PARA DESTINOS 00"/>
    <n v="1000000"/>
    <n v="974380.22"/>
    <n v="1000000"/>
    <n v="1000000"/>
    <n v="544966.42000000004"/>
    <n v="544966.42000000004"/>
    <n v="0"/>
    <n v="544966.42000000004"/>
    <n v="27500.000000000058"/>
    <n v="517466.42"/>
    <n v="1000000"/>
  </r>
  <r>
    <x v="1"/>
    <x v="25"/>
    <s v="PUESTOS PARA CHAMBEAR"/>
    <n v="4000"/>
    <s v="NO"/>
    <s v="SI"/>
    <n v="4411"/>
    <s v="AYUDAS SOCIALES A PERSONAS"/>
    <n v="0"/>
    <s v="SIN DESCRIPCIÓN PARA DESTINOS 00"/>
    <n v="10164530"/>
    <n v="10164530"/>
    <n v="12074530"/>
    <n v="12074530"/>
    <n v="11964000"/>
    <n v="11964000"/>
    <n v="0"/>
    <n v="11964000"/>
    <n v="0"/>
    <n v="11964000"/>
    <n v="20000000"/>
  </r>
  <r>
    <x v="1"/>
    <x v="25"/>
    <s v="MOCHILAS Y ÚTILES ESCOLARES"/>
    <n v="4000"/>
    <s v="NO"/>
    <s v="SI"/>
    <n v="4411"/>
    <s v="AYUDAS SOCIALES A PERSONAS"/>
    <n v="0"/>
    <s v="SIN DESCRIPCIÓN PARA DESTINOS 00"/>
    <n v="55156794.43"/>
    <n v="55046596.689999998"/>
    <n v="72216447.640000001"/>
    <n v="54793475.799999997"/>
    <n v="52216447.640000001"/>
    <n v="52216447.640000001"/>
    <n v="0"/>
    <n v="52216447.640000001"/>
    <n v="0"/>
    <n v="52216447.640000001"/>
    <n v="53000000"/>
  </r>
  <r>
    <x v="1"/>
    <x v="25"/>
    <s v="UNIFORMES ESCOLARES"/>
    <n v="4000"/>
    <s v="NO"/>
    <s v="SI"/>
    <n v="4411"/>
    <s v="AYUDAS SOCIALES A PERSONAS"/>
    <n v="0"/>
    <s v="SIN DESCRIPCIÓN PARA DESTINOS 00"/>
    <n v="14162986.199999999"/>
    <n v="14162986.199999999"/>
    <n v="17662452.359999999"/>
    <n v="15085424.199999999"/>
    <n v="17603613.140000001"/>
    <n v="17603613.140000001"/>
    <n v="0"/>
    <n v="17603613.140000001"/>
    <n v="0"/>
    <n v="17603613.140000001"/>
    <n v="18000000"/>
  </r>
  <r>
    <x v="9"/>
    <x v="17"/>
    <s v="POLITICA DE INTEGRAL DE LA CIUDAD"/>
    <n v="4000"/>
    <s v="NO"/>
    <s v="NO"/>
    <n v="4411"/>
    <s v="AYUDAS SOCIALES A PERSONAS"/>
    <n v="30"/>
    <s v="PROGRAMA DE APOYO A LADRILLEROS"/>
    <n v="361439.79"/>
    <n v="166298.76"/>
    <n v="450000"/>
    <n v="450000"/>
    <n v="287797.15999999997"/>
    <n v="287797.15999999997"/>
    <n v="0"/>
    <n v="287797.15999999997"/>
    <n v="0"/>
    <n v="287797.15999999997"/>
    <n v="300000"/>
  </r>
  <r>
    <x v="17"/>
    <x v="38"/>
    <s v="APOYO ECONÓMICO A PERSONAS FÍSICAS, ASOCIACIONES E INSTITUCIONES SIN FINES DE LUCRO"/>
    <n v="4000"/>
    <s v="NO"/>
    <s v="SI"/>
    <n v="4411"/>
    <s v="AYUDAS SOCIALES A PERSONAS"/>
    <n v="0"/>
    <s v="SIN DESCRIPCIÓN PARA DESTINOS 00"/>
    <n v="3405746"/>
    <n v="3227209"/>
    <n v="2163246"/>
    <n v="2163246"/>
    <n v="1724091.89"/>
    <n v="1724091.89"/>
    <n v="0"/>
    <n v="1724091.89"/>
    <n v="90000"/>
    <n v="1634091.89"/>
    <n v="2200000"/>
  </r>
  <r>
    <x v="17"/>
    <x v="38"/>
    <s v="APOYO ECONÓMICO A PERSONAS FÍSICAS, ASOCIACIONES E INSTITUCIONES SIN FINES DE LUCRO"/>
    <n v="4000"/>
    <s v="NO"/>
    <s v="NO"/>
    <n v="4411"/>
    <s v="AYUDAS SOCIALES A PERSONAS"/>
    <n v="2"/>
    <s v="LAS CORONELAS"/>
    <n v="211500"/>
    <n v="186000"/>
    <n v="324000"/>
    <n v="324000"/>
    <n v="165000"/>
    <n v="165000"/>
    <n v="0"/>
    <n v="165000"/>
    <n v="4500"/>
    <n v="160500"/>
    <n v="324000"/>
  </r>
  <r>
    <x v="17"/>
    <x v="38"/>
    <s v="APOYO ECONÓMICO A PERSONAS FÍSICAS, ASOCIACIONES E INSTITUCIONES SIN FINES DE LUCRO"/>
    <n v="4000"/>
    <s v="NO"/>
    <s v="NO"/>
    <n v="4411"/>
    <s v="AYUDAS SOCIALES A PERSONAS"/>
    <n v="37"/>
    <s v="COMUNIDAD SOGUEROS DE SAN MIGUEL CUYUTLAN"/>
    <n v="0"/>
    <n v="0"/>
    <n v="205000"/>
    <n v="0"/>
    <n v="0"/>
    <n v="0"/>
    <n v="0"/>
    <n v="0"/>
    <n v="0"/>
    <n v="0"/>
    <n v="205000"/>
  </r>
  <r>
    <x v="1"/>
    <x v="25"/>
    <s v="APOYO A INSTITUCIONES EDUCATIVAS"/>
    <n v="4000"/>
    <s v="NO"/>
    <s v="SI"/>
    <n v="4411"/>
    <s v="AYUDAS SOCIALES A PERSONAS"/>
    <n v="0"/>
    <s v="SIN DESCRIPCIÓN PARA DESTINOS 00"/>
    <n v="0"/>
    <n v="0"/>
    <n v="100000"/>
    <n v="100000"/>
    <n v="100000"/>
    <n v="100000"/>
    <n v="0"/>
    <n v="100000"/>
    <n v="0"/>
    <n v="100000"/>
    <n v="0"/>
  </r>
  <r>
    <x v="6"/>
    <x v="9"/>
    <s v="APOYO A TRADICIONES"/>
    <n v="4000"/>
    <s v="NO"/>
    <s v="NO"/>
    <n v="4411"/>
    <s v="AYUDAS SOCIALES A PERSONAS"/>
    <n v="29"/>
    <s v="APOYO A LAS TRADICIONES"/>
    <n v="50000"/>
    <n v="50000"/>
    <n v="100000"/>
    <n v="100000"/>
    <n v="100000"/>
    <n v="100000"/>
    <n v="0"/>
    <n v="100000"/>
    <n v="0"/>
    <n v="100000"/>
    <n v="200000"/>
  </r>
  <r>
    <x v="1"/>
    <x v="39"/>
    <s v="PROGRAMA ABC Y REZAGO EDUCATIVO"/>
    <n v="4000"/>
    <s v="NO"/>
    <s v="NO"/>
    <n v="4421"/>
    <s v="BECAS Y OTRAS AYUDAS PARA PROGRAMAS DE CAPACITACIÓN"/>
    <n v="0"/>
    <s v="SIN DESCRIPCIÓN PARA DESTINOS 00"/>
    <n v="200000"/>
    <n v="200000"/>
    <n v="200000"/>
    <n v="200000"/>
    <n v="124000"/>
    <n v="124000"/>
    <n v="0"/>
    <n v="124000"/>
    <n v="0"/>
    <n v="124000"/>
    <n v="200000"/>
  </r>
  <r>
    <x v="1"/>
    <x v="25"/>
    <s v="APOYO A INSTITUCIONES EDUCATIVAS"/>
    <n v="4000"/>
    <s v="NO"/>
    <s v="SI"/>
    <n v="4431"/>
    <s v="AYUDAS SOCIALES A INSTITUCIONES DE ENSEÑANZA"/>
    <n v="0"/>
    <s v="SIN DESCRIPCIÓN PARA DESTINOS 00"/>
    <n v="3853743.78"/>
    <n v="3489091"/>
    <n v="3900000"/>
    <n v="3900000"/>
    <n v="2780362"/>
    <n v="2780362"/>
    <n v="0"/>
    <n v="2780362"/>
    <n v="385766"/>
    <n v="2394596"/>
    <n v="3900000"/>
  </r>
  <r>
    <x v="1"/>
    <x v="25"/>
    <s v="APOYO A INSTITUCIONES EDUCATIVAS"/>
    <n v="4000"/>
    <s v="NO"/>
    <s v="NO"/>
    <n v="4431"/>
    <s v="AYUDAS SOCIALES A INSTITUCIONES DE ENSEÑANZA"/>
    <n v="17"/>
    <s v="RENOVANDO TU ESCUELA EN COMUNIDAD"/>
    <n v="298941.28000000003"/>
    <n v="298941.28000000003"/>
    <n v="400000"/>
    <n v="400000"/>
    <n v="160064"/>
    <n v="160064"/>
    <n v="0"/>
    <n v="160064"/>
    <n v="160064"/>
    <n v="0"/>
    <n v="0"/>
  </r>
  <r>
    <x v="1"/>
    <x v="31"/>
    <s v="APOYO A LAS AGENCIAS Y DELEGACIONES DEL MUNICIPIO"/>
    <n v="4000"/>
    <s v="NO"/>
    <s v="NO"/>
    <n v="4451"/>
    <s v="AYUDAS SOCIALES A INSTITUCIONES SIN FINES DE LUCRO"/>
    <n v="18"/>
    <s v="RECONSTRUCCIÓN DEL TEJIDO SOCIAL"/>
    <n v="29847740.09"/>
    <n v="29847740.09"/>
    <n v="0"/>
    <n v="10000000"/>
    <n v="0"/>
    <n v="0"/>
    <n v="0"/>
    <n v="0"/>
    <n v="0"/>
    <n v="0"/>
    <n v="0"/>
  </r>
  <r>
    <x v="8"/>
    <x v="26"/>
    <s v="APOYO A INSTITUCIONES"/>
    <n v="4000"/>
    <s v="NO"/>
    <s v="NO"/>
    <n v="4451"/>
    <s v="AYUDAS SOCIALES A INSTITUCIONES SIN FINES DE LUCRO"/>
    <n v="9"/>
    <s v="FIL"/>
    <n v="700000"/>
    <n v="500000"/>
    <n v="750000"/>
    <n v="760500"/>
    <n v="0"/>
    <n v="0"/>
    <n v="0"/>
    <n v="0"/>
    <n v="0"/>
    <n v="0"/>
    <n v="500000"/>
  </r>
  <r>
    <x v="1"/>
    <x v="29"/>
    <s v="APOYO A INSTITUCIONES"/>
    <n v="4000"/>
    <s v="NO"/>
    <s v="NO"/>
    <n v="4451"/>
    <s v="AYUDAS SOCIALES A INSTITUCIONES SIN FINES DE LUCRO"/>
    <n v="10"/>
    <s v="CLAD"/>
    <n v="210000"/>
    <n v="0"/>
    <n v="210000"/>
    <n v="199500"/>
    <n v="0"/>
    <n v="0"/>
    <n v="0"/>
    <n v="0"/>
    <n v="0"/>
    <n v="0"/>
    <n v="0"/>
  </r>
  <r>
    <x v="17"/>
    <x v="38"/>
    <s v="APOYO ECONÓMICO A PERSONAS FÍSICAS, ASOCIACIONES E INSTITUCIONES SIN FINES DE LUCRO"/>
    <n v="4000"/>
    <s v="NO"/>
    <s v="SI"/>
    <n v="4451"/>
    <s v="AYUDAS SOCIALES A INSTITUCIONES SIN FINES DE LUCRO"/>
    <n v="0"/>
    <s v="SIN DESCRIPCIÓN PARA DESTINOS 00"/>
    <n v="260000"/>
    <n v="235000"/>
    <n v="910000"/>
    <n v="640000"/>
    <n v="330000"/>
    <n v="330000"/>
    <n v="0"/>
    <n v="330000"/>
    <n v="60000"/>
    <n v="270000"/>
    <n v="910000"/>
  </r>
  <r>
    <x v="17"/>
    <x v="38"/>
    <s v="APOYO ECONÓMICO A PERSONAS FÍSICAS, ASOCIACIONES E INSTITUCIONES SIN FINES DE LUCRO"/>
    <n v="4000"/>
    <s v="NO"/>
    <s v="NO"/>
    <n v="4451"/>
    <s v="AYUDAS SOCIALES A INSTITUCIONES SIN FINES DE LUCRO"/>
    <n v="3"/>
    <s v="ALDEA PASITOS"/>
    <n v="180000"/>
    <n v="165000"/>
    <n v="180000"/>
    <n v="180000"/>
    <n v="135000"/>
    <n v="135000"/>
    <n v="0"/>
    <n v="135000"/>
    <n v="0"/>
    <n v="135000"/>
    <n v="180000"/>
  </r>
  <r>
    <x v="17"/>
    <x v="38"/>
    <s v="APOYO ECONÓMICO A PERSONAS FÍSICAS, ASOCIACIONES E INSTITUCIONES SIN FINES DE LUCRO"/>
    <n v="4000"/>
    <s v="NO"/>
    <s v="NO"/>
    <n v="4451"/>
    <s v="AYUDAS SOCIALES A INSTITUCIONES SIN FINES DE LUCRO"/>
    <n v="4"/>
    <s v="FESTIVAL DEL CINE EN GUADALAJARA"/>
    <n v="0"/>
    <n v="0"/>
    <n v="300000"/>
    <n v="300000"/>
    <n v="0"/>
    <n v="0"/>
    <n v="0"/>
    <n v="0"/>
    <n v="0"/>
    <n v="0"/>
    <n v="0"/>
  </r>
  <r>
    <x v="17"/>
    <x v="38"/>
    <s v="APOYO ECONÓMICO A PERSONAS FÍSICAS, ASOCIACIONES E INSTITUCIONES SIN FINES DE LUCRO"/>
    <n v="4000"/>
    <s v="NO"/>
    <s v="NO"/>
    <n v="4451"/>
    <s v="AYUDAS SOCIALES A INSTITUCIONES SIN FINES DE LUCRO"/>
    <n v="5"/>
    <s v="TELETON"/>
    <n v="1000000"/>
    <n v="1000000"/>
    <n v="1000000"/>
    <n v="1000000"/>
    <n v="0"/>
    <n v="0"/>
    <n v="0"/>
    <n v="0"/>
    <n v="0"/>
    <n v="0"/>
    <n v="1000000"/>
  </r>
  <r>
    <x v="17"/>
    <x v="38"/>
    <s v="APOYO ECONÓMICO A PERSONAS FÍSICAS, ASOCIACIONES E INSTITUCIONES SIN FINES DE LUCRO"/>
    <n v="4000"/>
    <s v="NO"/>
    <s v="NO"/>
    <n v="4451"/>
    <s v="AYUDAS SOCIALES A INSTITUCIONES SIN FINES DE LUCRO"/>
    <n v="6"/>
    <s v="MÉXICO DANZA"/>
    <n v="70000"/>
    <n v="70000"/>
    <n v="70000"/>
    <n v="70000"/>
    <n v="70000"/>
    <n v="70000"/>
    <n v="0"/>
    <n v="70000"/>
    <n v="0"/>
    <n v="70000"/>
    <n v="70000"/>
  </r>
  <r>
    <x v="1"/>
    <x v="29"/>
    <s v="APOYO A INSTITUCIONES"/>
    <n v="4000"/>
    <s v="NO"/>
    <s v="NO"/>
    <n v="4451"/>
    <s v="AYUDAS SOCIALES A INSTITUCIONES SIN FINES DE LUCRO"/>
    <s v="X"/>
    <s v="FESTIVAL PAPIROLAS"/>
    <n v="50000"/>
    <n v="0"/>
    <n v="0"/>
    <n v="0"/>
    <n v="0"/>
    <n v="0"/>
    <n v="0"/>
    <n v="0"/>
    <n v="0"/>
    <n v="0"/>
    <n v="0"/>
  </r>
  <r>
    <x v="17"/>
    <x v="38"/>
    <s v="FOEDEN"/>
    <n v="4000"/>
    <s v="NO"/>
    <s v="NO"/>
    <n v="4481"/>
    <s v="AYUDAS POR DESASTRES NATURALES Y OTROS SINIESTROS"/>
    <n v="0"/>
    <s v="SIN DESCRIPCIÓN PARA DESTINOS 00"/>
    <n v="1458174.06"/>
    <n v="1458174.06"/>
    <n v="1000000"/>
    <n v="1000000"/>
    <n v="0"/>
    <n v="0"/>
    <n v="0"/>
    <n v="0"/>
    <n v="0"/>
    <n v="0"/>
    <n v="1000000"/>
  </r>
  <r>
    <x v="2"/>
    <x v="2"/>
    <s v="DESPACHO DE LA TESORERÍA MUNICIPAL"/>
    <n v="5000"/>
    <s v="SI"/>
    <s v="NO"/>
    <n v="5111"/>
    <s v="MUEBLES DE OFICINA Y ESTANTERÍA"/>
    <n v="0"/>
    <s v="SIN DESCRIPCIÓN PARA DESTINOS 00"/>
    <n v="384189.25"/>
    <n v="7598"/>
    <n v="84344.75"/>
    <n v="0"/>
    <n v="0"/>
    <n v="0"/>
    <n v="0"/>
    <n v="0"/>
    <n v="0"/>
    <n v="0"/>
    <n v="0"/>
  </r>
  <r>
    <x v="0"/>
    <x v="0"/>
    <s v="BIENES ADQUIRIDOS"/>
    <n v="5000"/>
    <s v="SI"/>
    <s v="NO"/>
    <n v="5111"/>
    <s v="MUEBLES DE OFICINA Y ESTANTERÍA"/>
    <n v="0"/>
    <s v="SIN DESCRIPCIÓN PARA DESTINOS 00"/>
    <n v="621837.72"/>
    <n v="621837.72"/>
    <n v="567187.25"/>
    <n v="1185000"/>
    <n v="432826.51"/>
    <n v="432826.51"/>
    <n v="329421.44"/>
    <n v="103405.07"/>
    <n v="19503.87000000001"/>
    <n v="83901.2"/>
    <n v="200000"/>
  </r>
  <r>
    <x v="0"/>
    <x v="0"/>
    <s v="BIENES ADQUIRIDOS"/>
    <n v="5000"/>
    <s v="NO"/>
    <s v="NO"/>
    <n v="5121"/>
    <s v="MUEBLES, EXCEPTO DE OFICINA Y ESTANTERÍA"/>
    <n v="0"/>
    <s v="SIN DESCRIPCIÓN PARA DESTINOS 00"/>
    <n v="0"/>
    <n v="0"/>
    <n v="264480"/>
    <n v="0"/>
    <n v="264480"/>
    <n v="264480"/>
    <n v="135497.28"/>
    <n v="128982.72"/>
    <n v="6960"/>
    <n v="122022.72"/>
    <n v="200000"/>
  </r>
  <r>
    <x v="6"/>
    <x v="22"/>
    <s v="ADMINISTRACIÓN CENTRAL DE LA COORDINACIÓN GENERAL DE DESARROLLO ECONÓMICO"/>
    <n v="5000"/>
    <s v="NO"/>
    <s v="NO"/>
    <n v="5121"/>
    <s v="MUEBLES, EXCEPTO DE OFICINA Y ESTANTERÍA"/>
    <n v="0"/>
    <s v="SIN DESCRIPCIÓN PARA DESTINOS 00"/>
    <n v="0"/>
    <n v="0"/>
    <n v="0"/>
    <n v="100000"/>
    <n v="0"/>
    <n v="0"/>
    <n v="0"/>
    <n v="0"/>
    <n v="0"/>
    <n v="0"/>
    <n v="0"/>
  </r>
  <r>
    <x v="4"/>
    <x v="5"/>
    <s v="INFRAESTRUCTURA TECNOLOGICA ENTREGADA"/>
    <n v="5000"/>
    <s v="NO"/>
    <s v="NO"/>
    <n v="5131"/>
    <s v="BIENES ARTÍSTICOS CULTURALES Y CIENTÍFICOS"/>
    <n v="0"/>
    <s v="SIN DESCRIPCIÓN PARA DESTINOS 00"/>
    <n v="20893.919999999998"/>
    <n v="0"/>
    <n v="0"/>
    <n v="0"/>
    <n v="0"/>
    <n v="0"/>
    <n v="0"/>
    <n v="0"/>
    <n v="0"/>
    <n v="0"/>
    <n v="0"/>
  </r>
  <r>
    <x v="4"/>
    <x v="5"/>
    <s v="INFRAESTRUCTURA TECNOLOGICA ENTREGADA"/>
    <n v="5000"/>
    <s v="SI"/>
    <s v="NO"/>
    <n v="5151"/>
    <s v="EQUIPO DE CÓMPUTO DE TECNOLOGÍAS DE LA INFORMACIÓN"/>
    <n v="0"/>
    <s v="SIN DESCRIPCIÓN PARA DESTINOS 00"/>
    <n v="1229061.83"/>
    <n v="1190602.3"/>
    <n v="869388.94"/>
    <n v="645000"/>
    <n v="869388.94"/>
    <n v="869388.94"/>
    <n v="0"/>
    <n v="869388.94"/>
    <n v="0"/>
    <n v="869388.94"/>
    <n v="1000000"/>
  </r>
  <r>
    <x v="2"/>
    <x v="2"/>
    <s v="DESPACHO DE LA TESORERÍA MUNICIPAL"/>
    <n v="5000"/>
    <s v="SI"/>
    <s v="NO"/>
    <n v="5151"/>
    <s v="EQUIPO DE CÓMPUTO DE TECNOLOGÍAS DE LA INFORMACIÓN"/>
    <n v="0"/>
    <s v="SIN DESCRIPCIÓN PARA DESTINOS 00"/>
    <n v="3852.81"/>
    <n v="3852.81"/>
    <n v="30000"/>
    <n v="0"/>
    <n v="0"/>
    <n v="0"/>
    <n v="0"/>
    <n v="0"/>
    <n v="0"/>
    <n v="0"/>
    <n v="200000"/>
  </r>
  <r>
    <x v="5"/>
    <x v="16"/>
    <s v="CONTROL DE FELINOS, CANINOS Y VIDA SILVESTRE EN EL MUNICIPIO"/>
    <n v="5000"/>
    <s v="NO"/>
    <s v="NO"/>
    <n v="5191"/>
    <s v="OTROS MOBILIARIOS Y EQUIPOS DE ADMINISTRACIÓN"/>
    <n v="0"/>
    <s v="SIN DESCRIPCIÓN PARA DESTINOS 00"/>
    <n v="0"/>
    <n v="0"/>
    <n v="32000"/>
    <n v="0"/>
    <n v="29889.72"/>
    <n v="29889.72"/>
    <n v="0"/>
    <n v="29889.72"/>
    <n v="0"/>
    <n v="29889.72"/>
    <n v="32000"/>
  </r>
  <r>
    <x v="4"/>
    <x v="5"/>
    <s v="INFRAESTRUCTURA TECNOLOGICA ENTREGADA"/>
    <n v="5000"/>
    <s v="NO"/>
    <s v="NO"/>
    <n v="5191"/>
    <s v="OTROS MOBILIARIOS Y EQUIPOS DE ADMINISTRACIÓN"/>
    <n v="0"/>
    <s v="SIN DESCRIPCIÓN PARA DESTINOS 00"/>
    <n v="13618.4"/>
    <n v="13618.4"/>
    <n v="0"/>
    <n v="0"/>
    <n v="0"/>
    <n v="0"/>
    <n v="0"/>
    <n v="0"/>
    <n v="0"/>
    <n v="0"/>
    <n v="0"/>
  </r>
  <r>
    <x v="4"/>
    <x v="5"/>
    <s v="INFRAESTRUCTURA TECNOLOGICA ENTREGADA"/>
    <n v="5000"/>
    <s v="NO"/>
    <s v="NO"/>
    <n v="5191"/>
    <s v="OTROS MOBILIARIOS Y EQUIPOS DE ADMINISTRACIÓN"/>
    <n v="31"/>
    <s v="EXPEDICION DE PASAPORTES"/>
    <n v="0"/>
    <n v="0"/>
    <n v="249342"/>
    <n v="1135081"/>
    <n v="240584"/>
    <n v="240584"/>
    <n v="0"/>
    <n v="240584"/>
    <n v="67164"/>
    <n v="173420"/>
    <n v="0"/>
  </r>
  <r>
    <x v="1"/>
    <x v="3"/>
    <s v="RED DE BASES"/>
    <n v="5000"/>
    <s v="NO"/>
    <s v="NO"/>
    <n v="5191"/>
    <s v="OTROS MOBILIARIOS Y EQUIPOS DE ADMINISTRACIÓN"/>
    <n v="0"/>
    <s v="SIN DESCRIPCIÓN PARA DESTINOS 00"/>
    <n v="0"/>
    <n v="0"/>
    <n v="25000"/>
    <n v="0"/>
    <n v="24821.68"/>
    <n v="24821.68"/>
    <n v="0"/>
    <n v="24821.68"/>
    <n v="0"/>
    <n v="24821.68"/>
    <n v="0"/>
  </r>
  <r>
    <x v="0"/>
    <x v="0"/>
    <s v="BIENES ADQUIRIDOS"/>
    <n v="5000"/>
    <s v="NO"/>
    <s v="NO"/>
    <n v="5191"/>
    <s v="OTROS MOBILIARIOS Y EQUIPOS DE ADMINISTRACIÓN"/>
    <n v="0"/>
    <s v="SIN DESCRIPCIÓN PARA DESTINOS 00"/>
    <n v="0"/>
    <n v="0"/>
    <n v="56991"/>
    <n v="68041"/>
    <n v="35517.79"/>
    <n v="35517.79"/>
    <n v="0"/>
    <n v="35517.79"/>
    <n v="0"/>
    <n v="35517.79"/>
    <n v="50000"/>
  </r>
  <r>
    <x v="4"/>
    <x v="5"/>
    <s v="INFRAESTRUCTURA TECNOLOGICA ENTREGADA"/>
    <n v="5000"/>
    <s v="NO"/>
    <s v="NO"/>
    <n v="5211"/>
    <s v="EQUIPOS Y APARATOS AUDIOVISUALES"/>
    <n v="0"/>
    <s v="SIN DESCRIPCIÓN PARA DESTINOS 00"/>
    <n v="28433.919999999998"/>
    <n v="22065.52"/>
    <n v="14704.71"/>
    <n v="0"/>
    <n v="14704.71"/>
    <n v="14704.71"/>
    <n v="9.9999999983992893E-3"/>
    <n v="14704.7"/>
    <n v="0"/>
    <n v="14704.7"/>
    <n v="0"/>
  </r>
  <r>
    <x v="0"/>
    <x v="0"/>
    <s v="BIENES ADQUIRIDOS"/>
    <n v="5000"/>
    <s v="NO"/>
    <s v="NO"/>
    <n v="5211"/>
    <s v="EQUIPOS Y APARATOS AUDIOVISUALES"/>
    <n v="0"/>
    <s v="SIN DESCRIPCIÓN PARA DESTINOS 00"/>
    <n v="108130.56"/>
    <n v="108130.56"/>
    <n v="150000"/>
    <n v="0"/>
    <n v="29232"/>
    <n v="0"/>
    <n v="0"/>
    <n v="0"/>
    <n v="0"/>
    <n v="0"/>
    <n v="0"/>
  </r>
  <r>
    <x v="4"/>
    <x v="5"/>
    <s v="INFRAESTRUCTURA TECNOLOGICA ENTREGADA"/>
    <n v="5000"/>
    <s v="NO"/>
    <s v="NO"/>
    <n v="5231"/>
    <s v="CÁMARAS FOTOGRÁFICAS Y DE VIDEO"/>
    <n v="0"/>
    <s v="SIN DESCRIPCIÓN PARA DESTINOS 00"/>
    <n v="237054.45"/>
    <n v="237054.44"/>
    <n v="1269.28"/>
    <n v="147400"/>
    <n v="1269.28"/>
    <n v="1269.28"/>
    <n v="0"/>
    <n v="1269.28"/>
    <n v="0"/>
    <n v="1269.28"/>
    <n v="0"/>
  </r>
  <r>
    <x v="1"/>
    <x v="3"/>
    <s v="RED DE BASES"/>
    <n v="5000"/>
    <s v="NO"/>
    <s v="NO"/>
    <n v="5231"/>
    <s v="CÁMARAS FOTOGRÁFICAS Y DE VIDEO"/>
    <n v="0"/>
    <s v="SIN DESCRIPCIÓN PARA DESTINOS 00"/>
    <n v="0"/>
    <n v="0"/>
    <n v="0"/>
    <n v="125000"/>
    <n v="0"/>
    <n v="0"/>
    <n v="0"/>
    <n v="0"/>
    <n v="0"/>
    <n v="0"/>
    <n v="0"/>
  </r>
  <r>
    <x v="5"/>
    <x v="16"/>
    <s v="CONTROL DE FELINOS, CANINOS Y VIDA SILVESTRE EN EL MUNICIPIO"/>
    <n v="5000"/>
    <s v="NO"/>
    <s v="NO"/>
    <n v="5311"/>
    <s v="EQUIPO MÉDICO Y DE LABORATORIO"/>
    <n v="0"/>
    <s v="SIN DESCRIPCIÓN PARA DESTINOS 00"/>
    <n v="73486"/>
    <n v="73486"/>
    <n v="227000"/>
    <n v="200000"/>
    <n v="224576"/>
    <n v="224576"/>
    <n v="0"/>
    <n v="224576"/>
    <n v="0"/>
    <n v="224576"/>
    <n v="350000"/>
  </r>
  <r>
    <x v="3"/>
    <x v="7"/>
    <s v="SERVICIOS MÉDICOS DE CALIDAD"/>
    <n v="5000"/>
    <s v="SI"/>
    <s v="NO"/>
    <n v="5111"/>
    <s v="MUEBLES DE OFICINA Y ESTANTERÍA"/>
    <n v="0"/>
    <s v="SIN DESCRIPCIÓN PARA DESTINOS 00"/>
    <n v="162539.20000000001"/>
    <n v="162539.20000000001"/>
    <n v="0"/>
    <n v="0"/>
    <n v="0"/>
    <n v="0"/>
    <n v="0"/>
    <n v="0"/>
    <n v="0"/>
    <n v="0"/>
    <n v="0"/>
  </r>
  <r>
    <x v="3"/>
    <x v="7"/>
    <s v="SERVICIOS MÉDICOS DE CALIDAD"/>
    <n v="5000"/>
    <s v="NO"/>
    <s v="NO"/>
    <n v="5311"/>
    <s v="EQUIPO MÉDICO Y DE LABORATORIO"/>
    <n v="0"/>
    <s v="SIN DESCRIPCIÓN PARA DESTINOS 00"/>
    <n v="3780301.57"/>
    <n v="3746086.21"/>
    <n v="5578129"/>
    <n v="2000000"/>
    <n v="1869164.84"/>
    <n v="1869164.84"/>
    <n v="0"/>
    <n v="1869164.84"/>
    <n v="0"/>
    <n v="1869164.84"/>
    <n v="2500000"/>
  </r>
  <r>
    <x v="6"/>
    <x v="19"/>
    <s v="ADMINISTRACIÓN CENTRAL DE LA COORDINACIÓN GENERAL DE DESARROLLO ECONÓMICO"/>
    <n v="5000"/>
    <s v="NO"/>
    <s v="NO"/>
    <n v="5311"/>
    <s v="EQUIPO MÉDICO Y DE LABORATORIO"/>
    <n v="0"/>
    <s v="SIN DESCRIPCIÓN PARA DESTINOS 00"/>
    <n v="187410.41"/>
    <n v="187410.41"/>
    <n v="250000"/>
    <n v="250000"/>
    <n v="214174.8"/>
    <n v="143414.79999999999"/>
    <n v="0"/>
    <n v="143414.79999999999"/>
    <n v="0"/>
    <n v="143414.79999999999"/>
    <n v="150000"/>
  </r>
  <r>
    <x v="5"/>
    <x v="16"/>
    <s v="CONTROL DE FELINOS, CANINOS Y VIDA SILVESTRE EN EL MUNICIPIO"/>
    <n v="5000"/>
    <s v="NO"/>
    <s v="NO"/>
    <n v="5321"/>
    <s v="INSTRUMENTAL MÉDICO Y DE LABORATORIO"/>
    <n v="0"/>
    <s v="SIN DESCRIPCIÓN PARA DESTINOS 00"/>
    <n v="3677.2"/>
    <n v="3677.2"/>
    <n v="55000"/>
    <n v="100000"/>
    <n v="43420.77"/>
    <n v="16262.85"/>
    <n v="8770.84"/>
    <n v="7492.01"/>
    <n v="0"/>
    <n v="7492.01"/>
    <n v="20000"/>
  </r>
  <r>
    <x v="3"/>
    <x v="7"/>
    <s v="SERVICIOS MÉDICOS DE CALIDAD"/>
    <n v="5000"/>
    <s v="NO"/>
    <s v="NO"/>
    <n v="5321"/>
    <s v="INSTRUMENTAL MÉDICO Y DE LABORATORIO"/>
    <n v="0"/>
    <s v="SIN DESCRIPCIÓN PARA DESTINOS 00"/>
    <n v="990060.77"/>
    <n v="656038.77"/>
    <n v="975112"/>
    <n v="1005112"/>
    <n v="846685.16"/>
    <n v="830851.16"/>
    <n v="0"/>
    <n v="830851.16"/>
    <n v="446546.64"/>
    <n v="384304.52"/>
    <n v="500000"/>
  </r>
  <r>
    <x v="0"/>
    <x v="0"/>
    <s v="BIENES ADQUIRIDOS"/>
    <n v="5000"/>
    <s v="SI"/>
    <s v="NO"/>
    <n v="5411"/>
    <s v="VEHICULOS Y EQUIPO DE TRANSPORTE"/>
    <n v="0"/>
    <s v="SIN DESCRIPCIÓN PARA DESTINOS 00"/>
    <n v="3380000"/>
    <n v="3380000"/>
    <n v="1670012"/>
    <n v="0"/>
    <n v="1665000"/>
    <n v="1665000"/>
    <n v="0"/>
    <n v="1665000"/>
    <n v="1665000"/>
    <n v="0"/>
    <n v="0"/>
  </r>
  <r>
    <x v="0"/>
    <x v="0"/>
    <s v="BIENES ADQUIRIDOS"/>
    <n v="5000"/>
    <s v="SI"/>
    <s v="NO"/>
    <n v="5411"/>
    <s v="VEHICULOS Y EQUIPO DE TRANSPORTE"/>
    <n v="0"/>
    <s v="SIN DESCRIPCIÓN PARA DESTINOS 00"/>
    <n v="0"/>
    <n v="0"/>
    <n v="460000"/>
    <n v="0"/>
    <n v="459900"/>
    <n v="459900"/>
    <n v="0"/>
    <n v="459900"/>
    <n v="0"/>
    <n v="459900"/>
    <m/>
  </r>
  <r>
    <x v="6"/>
    <x v="19"/>
    <s v="ADMINISTRACIÓN CENTRAL DE LA COORDINACIÓN GENERAL DE DESARROLLO ECONÓMICO"/>
    <n v="4000"/>
    <s v="NO"/>
    <s v="NO"/>
    <n v="4311"/>
    <s v="SUBSIDIOS A LA PRODUCCIÓN"/>
    <n v="0"/>
    <s v="PESCADORES"/>
    <n v="106000"/>
    <n v="106000"/>
    <n v="0"/>
    <n v="120000"/>
    <n v="0"/>
    <n v="0"/>
    <n v="0"/>
    <n v="0"/>
    <n v="0"/>
    <n v="0"/>
    <n v="200000"/>
  </r>
  <r>
    <x v="5"/>
    <x v="16"/>
    <s v="CONTROL DE FELINOS, CANINOS Y VIDA SILVESTRE EN EL MUNICIPIO"/>
    <n v="5000"/>
    <s v="NO"/>
    <s v="NO"/>
    <n v="5611"/>
    <s v="MAQUINARIA Y EQUIPO AGROPECUARIO"/>
    <n v="0"/>
    <s v="SIN DESCRIPCIÓN PARA DESTINOS 00"/>
    <n v="0"/>
    <n v="0"/>
    <n v="13000"/>
    <n v="0"/>
    <n v="12191.6"/>
    <n v="12191.6"/>
    <n v="0"/>
    <n v="12191.6"/>
    <n v="0"/>
    <n v="12191.6"/>
    <n v="15000"/>
  </r>
  <r>
    <x v="5"/>
    <x v="20"/>
    <s v="SUMINISTRO DE AGUA"/>
    <n v="5000"/>
    <s v="NO"/>
    <s v="NO"/>
    <n v="5611"/>
    <s v="MAQUINARIA Y EQUIPO AGROPECUARIO"/>
    <n v="0"/>
    <s v="SIN DESCRIPCIÓN PARA DESTINOS 00"/>
    <n v="0"/>
    <n v="0"/>
    <n v="128500"/>
    <n v="128500"/>
    <n v="0"/>
    <n v="0"/>
    <n v="0"/>
    <n v="0"/>
    <n v="0"/>
    <n v="0"/>
    <n v="0"/>
  </r>
  <r>
    <x v="5"/>
    <x v="8"/>
    <s v="SERVICIO DE MANTENIMIENTO EN LOS ESPACIOS PÚBLICOS"/>
    <n v="5000"/>
    <s v="NO"/>
    <s v="NO"/>
    <n v="5611"/>
    <s v="MAQUINARIA Y EQUIPO AGROPECUARIO"/>
    <n v="0"/>
    <s v="SIN DESCRIPCIÓN PARA DESTINOS 00"/>
    <n v="102605.1"/>
    <n v="102605.1"/>
    <n v="34442.42"/>
    <n v="70064.399999999994"/>
    <n v="34442.42"/>
    <n v="34442.42"/>
    <n v="0"/>
    <n v="34442.42"/>
    <n v="0"/>
    <n v="34442.42"/>
    <n v="40000"/>
  </r>
  <r>
    <x v="5"/>
    <x v="16"/>
    <s v="CONTROL DE FELINOS, CANINOS Y VIDA SILVESTRE EN EL MUNICIPIO"/>
    <n v="5000"/>
    <s v="NO"/>
    <s v="NO"/>
    <n v="5621"/>
    <s v="MAQUINARIA Y EQUIPO INDUSTRIAL"/>
    <n v="0"/>
    <s v="SIN DESCRIPCIÓN PARA DESTINOS 00"/>
    <n v="0"/>
    <n v="0"/>
    <n v="29000"/>
    <n v="0"/>
    <n v="25254"/>
    <n v="25254"/>
    <n v="0"/>
    <n v="25254"/>
    <n v="0"/>
    <n v="25254"/>
    <n v="30000"/>
  </r>
  <r>
    <x v="3"/>
    <x v="7"/>
    <s v="SERVICIOS MÉDICOS DE CALIDAD"/>
    <n v="5000"/>
    <s v="NO"/>
    <s v="NO"/>
    <n v="5621"/>
    <s v="MAQUINARIA Y EQUIPO INDUSTRIAL"/>
    <n v="0"/>
    <s v="SIN DESCRIPCIÓN PARA DESTINOS 00"/>
    <n v="0"/>
    <n v="0"/>
    <n v="40000"/>
    <n v="90000"/>
    <n v="0"/>
    <n v="0"/>
    <n v="0"/>
    <n v="0"/>
    <n v="0"/>
    <n v="0"/>
    <n v="0"/>
  </r>
  <r>
    <x v="5"/>
    <x v="8"/>
    <s v="SERVICIO DE MANTENIMIENTO EN LOS ESPACIOS PÚBLICOS"/>
    <n v="5000"/>
    <s v="NO"/>
    <s v="NO"/>
    <n v="5631"/>
    <s v="MAQUINARIA Y EQUIPO DE CONSTRUCCIÓN"/>
    <n v="0"/>
    <s v="SIN DESCRIPCIÓN PARA DESTINOS 00"/>
    <n v="41050"/>
    <n v="41050"/>
    <n v="0"/>
    <n v="45765"/>
    <n v="0"/>
    <n v="0"/>
    <n v="0"/>
    <n v="0"/>
    <n v="0"/>
    <n v="0"/>
    <n v="0"/>
  </r>
  <r>
    <x v="3"/>
    <x v="7"/>
    <s v="SERVICIOS MÉDICOS DE CALIDAD"/>
    <n v="5000"/>
    <s v="NO"/>
    <s v="NO"/>
    <n v="5641"/>
    <s v="SISTEMAS DE AIRE ACONDICIONADO, CALEFACCIÓN Y DE REFRIGERACIÓN INDUSTRIAL Y COMERCIAL"/>
    <n v="0"/>
    <s v="SIN DESCRIPCIÓN PARA DESTINOS 00"/>
    <n v="190820"/>
    <n v="176842"/>
    <n v="30000"/>
    <n v="400000"/>
    <n v="26448"/>
    <n v="26448"/>
    <n v="0"/>
    <n v="26448"/>
    <n v="0"/>
    <n v="26448"/>
    <n v="100000"/>
  </r>
  <r>
    <x v="0"/>
    <x v="0"/>
    <s v="BIENES ADQUIRIDOS"/>
    <n v="5000"/>
    <s v="NO"/>
    <s v="NO"/>
    <n v="5641"/>
    <s v="SISTEMAS DE AIRE ACONDICIONADO, CALEFACCIÓN Y DE REFRIGERACIÓN INDUSTRIAL Y COMERCIAL"/>
    <n v="0"/>
    <s v="SIN DESCRIPCIÓN PARA DESTINOS 00"/>
    <n v="78913.64"/>
    <n v="78913.64"/>
    <n v="133632.64000000001"/>
    <n v="61745.64"/>
    <n v="123839.98"/>
    <n v="123839.98"/>
    <n v="0"/>
    <n v="123839.98"/>
    <n v="0"/>
    <n v="123839.98"/>
    <n v="150000"/>
  </r>
  <r>
    <x v="1"/>
    <x v="1"/>
    <s v="PROGRAMA DE ECONOMÍA SOLIDARIA TLAJOMULCO &quot;CHAMBA PARA TODOS&quot;"/>
    <n v="5000"/>
    <s v="NO"/>
    <s v="NO"/>
    <n v="5651"/>
    <s v="EQUIPO DE COMUNICACIÓN Y TELECOMUNICACIÓN"/>
    <n v="0"/>
    <s v="SIN DESCRIPCIÓN PARA DESTINOS 00"/>
    <n v="0"/>
    <n v="0"/>
    <n v="10000"/>
    <n v="10000"/>
    <n v="6960"/>
    <n v="6960"/>
    <n v="0"/>
    <n v="6960"/>
    <n v="0"/>
    <n v="6960"/>
    <n v="0"/>
  </r>
  <r>
    <x v="3"/>
    <x v="4"/>
    <s v="EQUIPOS DE PROTECCIÓN  Y HERRAMIENTA MANUAL"/>
    <n v="5000"/>
    <s v="NO"/>
    <s v="NO"/>
    <n v="5651"/>
    <s v="EQUIPO DE COMUNICACIÓN Y TELECOMUNICACIÓN"/>
    <n v="0"/>
    <s v="SIN DESCRIPCIÓN PARA DESTINOS 00"/>
    <n v="71050"/>
    <n v="71050"/>
    <n v="100000"/>
    <n v="100000"/>
    <n v="86721.600000000006"/>
    <n v="86721.600000000006"/>
    <n v="0"/>
    <n v="86721.600000000006"/>
    <n v="0"/>
    <n v="86721.600000000006"/>
    <n v="0"/>
  </r>
  <r>
    <x v="4"/>
    <x v="5"/>
    <s v="INFRAESTRUCTURA TECNOLOGICA ENTREGADA"/>
    <n v="5000"/>
    <s v="NO"/>
    <s v="NO"/>
    <n v="5651"/>
    <s v="EQUIPO DE COMUNICACIÓN Y TELECOMUNICACIÓN"/>
    <n v="0"/>
    <s v="SIN DESCRIPCIÓN PARA DESTINOS 00"/>
    <n v="3239497.2"/>
    <n v="3239497.2"/>
    <n v="171000"/>
    <n v="0"/>
    <n v="160729.99"/>
    <n v="160729.99"/>
    <n v="160729.99"/>
    <n v="0"/>
    <n v="0"/>
    <n v="0"/>
    <n v="0"/>
  </r>
  <r>
    <x v="4"/>
    <x v="5"/>
    <s v="SISTEMAS INFORMATICOS MODERNIZADOS RECIBIDOS"/>
    <n v="5000"/>
    <s v="NO"/>
    <s v="NO"/>
    <n v="5651"/>
    <s v="EQUIPO DE COMUNICACIÓN Y TELECOMUNICACIÓN"/>
    <n v="0"/>
    <s v="SIN DESCRIPCIÓN PARA DESTINOS 00"/>
    <n v="0"/>
    <n v="0"/>
    <n v="3350680.95"/>
    <n v="1500000"/>
    <n v="3350680.95"/>
    <n v="3350680.95"/>
    <n v="0"/>
    <n v="3350680.95"/>
    <n v="356198.88000000035"/>
    <n v="2994482.07"/>
    <n v="3100000"/>
  </r>
  <r>
    <x v="1"/>
    <x v="3"/>
    <s v="RED DE BASES"/>
    <n v="5000"/>
    <s v="NO"/>
    <s v="NO"/>
    <n v="5651"/>
    <s v="EQUIPO DE COMUNICACIÓN Y TELECOMUNICACIÓN"/>
    <n v="0"/>
    <s v="SIN DESCRIPCIÓN PARA DESTINOS 00"/>
    <n v="0"/>
    <n v="0"/>
    <n v="0"/>
    <n v="10000"/>
    <n v="0"/>
    <n v="0"/>
    <n v="0"/>
    <n v="0"/>
    <n v="0"/>
    <n v="0"/>
    <n v="0"/>
  </r>
  <r>
    <x v="4"/>
    <x v="5"/>
    <s v="INFRAESTRUCTURA TECNOLOGICA ENTREGADA"/>
    <n v="5000"/>
    <s v="NO"/>
    <s v="NO"/>
    <n v="5651"/>
    <s v="EQUIPO DE COMUNICACIÓN Y TELECOMUNICACIÓN"/>
    <n v="0"/>
    <s v="SIN DESCRIPCIÓN PARA DESTINOS 00"/>
    <n v="0"/>
    <n v="0"/>
    <n v="50000"/>
    <n v="0"/>
    <n v="46479.23"/>
    <n v="46479.23"/>
    <n v="0"/>
    <n v="46479.23"/>
    <n v="0"/>
    <n v="46479.23"/>
    <m/>
  </r>
  <r>
    <x v="3"/>
    <x v="7"/>
    <s v="SERVICIOS MÉDICOS DE CALIDAD"/>
    <n v="5000"/>
    <s v="NO"/>
    <s v="NO"/>
    <n v="5661"/>
    <s v="EQUIPO DE GENERACIÓN ELÉCTRICA, APARATOS Y ACCESORIOS ELÉCTRICOS"/>
    <n v="0"/>
    <s v="SIN DESCRIPCIÓN PARA DESTINOS 00"/>
    <n v="27747.200000000001"/>
    <n v="27747.200000000001"/>
    <n v="111805"/>
    <n v="81805"/>
    <n v="100630"/>
    <n v="100630"/>
    <n v="100630"/>
    <n v="0"/>
    <n v="0"/>
    <n v="0"/>
    <n v="50000"/>
  </r>
  <r>
    <x v="1"/>
    <x v="1"/>
    <s v="PROGRAMA DE ECONOMÍA SOLIDARIA TLAJOMULCO &quot;CHAMBA PARA TODOS&quot;"/>
    <n v="5000"/>
    <s v="NO"/>
    <s v="NO"/>
    <n v="5671"/>
    <s v="HERRAMIENTAS Y MÁQUINAS-HERRAMIENTA"/>
    <n v="0"/>
    <s v="SIN DESCRIPCIÓN PARA DESTINOS 00"/>
    <n v="0"/>
    <n v="0"/>
    <n v="40000"/>
    <n v="70000"/>
    <n v="34985.599999999999"/>
    <n v="34985.599999999999"/>
    <n v="0"/>
    <n v="34985.599999999999"/>
    <n v="0"/>
    <n v="34985.599999999999"/>
    <n v="38000"/>
  </r>
  <r>
    <x v="4"/>
    <x v="5"/>
    <s v="INFRAESTRUCTURA TECNOLOGICA ENTREGADA"/>
    <n v="5000"/>
    <s v="NO"/>
    <s v="NO"/>
    <n v="5671"/>
    <s v="HERRAMIENTAS Y MÁQUINAS-HERRAMIENTA"/>
    <n v="0"/>
    <s v="SIN DESCRIPCIÓN PARA DESTINOS 00"/>
    <n v="0"/>
    <n v="0"/>
    <n v="0"/>
    <n v="600000"/>
    <n v="0"/>
    <n v="0"/>
    <n v="0"/>
    <n v="0"/>
    <n v="0"/>
    <n v="0"/>
    <n v="0"/>
  </r>
  <r>
    <x v="6"/>
    <x v="9"/>
    <s v="APOYO A TRADICIONES"/>
    <n v="5000"/>
    <s v="NO"/>
    <s v="NO"/>
    <n v="5671"/>
    <s v="HERRAMIENTAS Y MÁQUINAS-HERRAMIENTA"/>
    <n v="0"/>
    <s v="SIN DESCRIPCIÓN PARA DESTINOS 00"/>
    <n v="0"/>
    <n v="0"/>
    <n v="100000"/>
    <n v="100000"/>
    <n v="0"/>
    <n v="0"/>
    <n v="0"/>
    <n v="0"/>
    <n v="0"/>
    <n v="0"/>
    <n v="0"/>
  </r>
  <r>
    <x v="1"/>
    <x v="3"/>
    <s v="RED DE BASES"/>
    <n v="5000"/>
    <s v="NO"/>
    <s v="NO"/>
    <n v="5671"/>
    <s v="HERRAMIENTAS Y MÁQUINAS-HERRAMIENTA"/>
    <n v="0"/>
    <s v="SIN DESCRIPCIÓN PARA DESTINOS 00"/>
    <n v="0"/>
    <n v="0"/>
    <n v="78000"/>
    <n v="0"/>
    <n v="63892.800000000003"/>
    <n v="63892.800000000003"/>
    <n v="0"/>
    <n v="63892.800000000003"/>
    <n v="0"/>
    <n v="63892.800000000003"/>
    <n v="50000"/>
  </r>
  <r>
    <x v="5"/>
    <x v="8"/>
    <s v="SERVICIO DE MANTENIMIENTO EN LOS ESPACIOS PÚBLICOS"/>
    <n v="5000"/>
    <s v="NO"/>
    <s v="NO"/>
    <n v="5671"/>
    <s v="HERRAMIENTAS Y MÁQUINAS-HERRAMIENTA"/>
    <n v="0"/>
    <s v="SIN DESCRIPCIÓN PARA DESTINOS 00"/>
    <n v="1890309.48"/>
    <n v="1890309.48"/>
    <n v="883586.88"/>
    <n v="1000000"/>
    <n v="883586.88"/>
    <n v="883586.88"/>
    <n v="0"/>
    <n v="883586.88"/>
    <n v="0"/>
    <n v="883586.88"/>
    <n v="1000000"/>
  </r>
  <r>
    <x v="6"/>
    <x v="22"/>
    <s v="ADMINISTRACIÓN CENTRAL DE LA COORDINACIÓN GENERAL DE DESARROLLO ECONÓMICO"/>
    <n v="5000"/>
    <s v="NO"/>
    <s v="NO"/>
    <n v="5671"/>
    <s v="HERRAMIENTAS Y MÁQUINAS-HERRAMIENTA"/>
    <n v="0"/>
    <s v="SIN DESCRIPCIÓN PARA DESTINOS 00"/>
    <n v="148480"/>
    <n v="148480"/>
    <n v="170000"/>
    <n v="150000"/>
    <n v="167040"/>
    <n v="167040"/>
    <n v="0"/>
    <n v="167040"/>
    <n v="0"/>
    <n v="167040"/>
    <n v="170000"/>
  </r>
  <r>
    <x v="1"/>
    <x v="25"/>
    <s v="APOYO A INSTITUCIONES EDUCATIVAS"/>
    <n v="5000"/>
    <s v="NO"/>
    <s v="NO"/>
    <n v="5671"/>
    <s v="HERRAMIENTAS Y MÁQUINAS-HERRAMIENTA"/>
    <n v="0"/>
    <s v="SIN DESCRIPCIÓN PARA DESTINOS 00"/>
    <n v="186600"/>
    <n v="186600"/>
    <n v="250000"/>
    <n v="250000"/>
    <n v="58777.55"/>
    <n v="58777.55"/>
    <n v="0"/>
    <n v="58777.55"/>
    <n v="0"/>
    <n v="58777.55"/>
    <n v="500000"/>
  </r>
  <r>
    <x v="5"/>
    <x v="16"/>
    <s v="CONTROL DE FELINOS, CANINOS Y VIDA SILVESTRE EN EL MUNICIPIO"/>
    <n v="5000"/>
    <s v="NO"/>
    <s v="NO"/>
    <n v="5671"/>
    <s v="HERRAMIENTAS Y MÁQUINAS-HERRAMIENTA"/>
    <n v="0"/>
    <s v="SIN DESCRIPCIÓN PARA DESTINOS 00"/>
    <n v="2611.6799999999998"/>
    <n v="2611.6799999999998"/>
    <n v="0"/>
    <n v="0"/>
    <n v="0"/>
    <n v="0"/>
    <n v="0"/>
    <n v="0"/>
    <n v="0"/>
    <n v="0"/>
    <n v="0"/>
  </r>
  <r>
    <x v="5"/>
    <x v="16"/>
    <s v="CONTROL DE FELINOS, CANINOS Y VIDA SILVESTRE EN EL MUNICIPIO"/>
    <n v="5000"/>
    <s v="NO"/>
    <s v="NO"/>
    <n v="5691"/>
    <s v="OTROS EQUIPOS"/>
    <n v="0"/>
    <s v="SIN DESCRIPCIÓN PARA DESTINOS 00"/>
    <n v="0"/>
    <n v="0"/>
    <n v="1500000"/>
    <n v="1500000"/>
    <n v="1148400"/>
    <n v="1148400"/>
    <n v="1148400"/>
    <n v="0"/>
    <n v="0"/>
    <n v="0"/>
    <n v="1500000"/>
  </r>
  <r>
    <x v="3"/>
    <x v="4"/>
    <s v="EQUIPOS DE PROTECCIÓN  Y HERRAMIENTA MANUAL"/>
    <n v="5000"/>
    <s v="NO"/>
    <s v="NO"/>
    <n v="5691"/>
    <s v="OTROS EQUIPOS"/>
    <n v="0"/>
    <s v="SIN DESCRIPCIÓN PARA DESTINOS 00"/>
    <n v="1581950"/>
    <n v="1581950"/>
    <n v="2000000"/>
    <n v="1000000"/>
    <n v="1230252.73"/>
    <n v="1230252.73"/>
    <n v="490445.67999999993"/>
    <n v="739807.05"/>
    <n v="0"/>
    <n v="739807.05"/>
    <n v="1500000"/>
  </r>
  <r>
    <x v="4"/>
    <x v="5"/>
    <s v="SISTEMAS INFORMATICOS MODERNIZADOS RECIBIDOS"/>
    <n v="5000"/>
    <s v="NO"/>
    <s v="NO"/>
    <n v="5691"/>
    <s v="OTROS EQUIPOS"/>
    <n v="0"/>
    <s v="SIN DESCRIPCIÓN PARA DESTINOS 00"/>
    <n v="0"/>
    <n v="0"/>
    <n v="4378873.0999999996"/>
    <n v="0"/>
    <n v="4378873.0999999996"/>
    <n v="4378860.8"/>
    <n v="0"/>
    <n v="4378860.8"/>
    <n v="4378860.8"/>
    <n v="0"/>
    <n v="0"/>
  </r>
  <r>
    <x v="3"/>
    <x v="7"/>
    <s v="SERVICIOS MÉDICOS DE CALIDAD"/>
    <n v="5000"/>
    <s v="NO"/>
    <s v="NO"/>
    <n v="5691"/>
    <s v="OTROS EQUIPOS"/>
    <n v="0"/>
    <s v="SIN DESCRIPCIÓN PARA DESTINOS 00"/>
    <n v="66575.839999999997"/>
    <n v="66575.839999999997"/>
    <n v="42000"/>
    <n v="92000"/>
    <n v="31320"/>
    <n v="31320"/>
    <n v="0"/>
    <n v="31320"/>
    <n v="0"/>
    <n v="31320"/>
    <n v="50000"/>
  </r>
  <r>
    <x v="4"/>
    <x v="5"/>
    <s v="SISTEMAS INFORMATICOS MODERNIZADOS RECIBIDOS"/>
    <n v="5000"/>
    <s v="NO"/>
    <s v="NO"/>
    <n v="5691"/>
    <s v="OTROS EQUIPOS"/>
    <n v="0"/>
    <s v="EQUIPAMIENTO C4"/>
    <n v="70723059.019999996"/>
    <n v="70723059.019999996"/>
    <n v="70724000"/>
    <n v="70724000"/>
    <n v="70723059.019999996"/>
    <n v="70723059.019999996"/>
    <n v="0"/>
    <n v="70723059.019999996"/>
    <n v="0"/>
    <n v="70723059.019999996"/>
    <n v="50000000"/>
  </r>
  <r>
    <x v="9"/>
    <x v="17"/>
    <s v="POLITICA DE INTEGRAL DE LA CIUDAD"/>
    <n v="5000"/>
    <s v="NO"/>
    <s v="NO"/>
    <n v="5781"/>
    <s v="ÁRBOLES Y PLANTAS"/>
    <n v="0"/>
    <s v="SIN DESCRIPCIÓN PARA DESTINOS 00"/>
    <n v="0"/>
    <n v="0"/>
    <n v="50000"/>
    <n v="50000"/>
    <n v="0"/>
    <n v="0"/>
    <n v="0"/>
    <n v="0"/>
    <n v="0"/>
    <n v="0"/>
    <n v="200000"/>
  </r>
  <r>
    <x v="2"/>
    <x v="32"/>
    <s v="PROYECTO DE PRESUPUESTO"/>
    <n v="5000"/>
    <s v="NO"/>
    <s v="NO"/>
    <n v="5811"/>
    <s v="TERRENOS"/>
    <n v="38"/>
    <s v="RECONOCIMIENTO CONTRA DERECHOS"/>
    <n v="4224116.51"/>
    <n v="1750138.99"/>
    <n v="10676213.33"/>
    <n v="0"/>
    <n v="10429104.27"/>
    <n v="10429104.27"/>
    <n v="0"/>
    <n v="10429104.27"/>
    <n v="0"/>
    <n v="10429104.27"/>
    <n v="0"/>
  </r>
  <r>
    <x v="11"/>
    <x v="29"/>
    <s v="DESPACHO DE LA SECRETARÍA GENERAL"/>
    <n v="5000"/>
    <s v="NO"/>
    <s v="NO"/>
    <n v="5811"/>
    <s v="TERRENOS"/>
    <n v="0"/>
    <s v="SIN DESCRIPCIÓN PARA DESTINOS 00"/>
    <n v="34325555.600000001"/>
    <n v="30202068.09"/>
    <n v="0"/>
    <n v="0"/>
    <n v="0"/>
    <n v="0"/>
    <n v="0"/>
    <n v="0"/>
    <n v="0"/>
    <n v="0"/>
    <n v="10000000"/>
  </r>
  <r>
    <x v="11"/>
    <x v="29"/>
    <s v="DESPACHO DE LA SECRETARÍA GENERAL"/>
    <n v="5000"/>
    <s v="NO"/>
    <s v="NO"/>
    <n v="5811"/>
    <s v="TERRENOS"/>
    <n v="0"/>
    <s v="SIN DESCRIPCIÓN PARA DESTINOS 00"/>
    <n v="0"/>
    <n v="0"/>
    <n v="53832695.100000001"/>
    <n v="0"/>
    <n v="50860130.490000002"/>
    <n v="50860130.490000002"/>
    <n v="0"/>
    <n v="50860130.490000002"/>
    <n v="0"/>
    <n v="50860130.490000002"/>
    <m/>
  </r>
  <r>
    <x v="4"/>
    <x v="5"/>
    <s v="SISTEMAS INFORMATICOS MODERNIZADOS RECIBIDOS"/>
    <n v="5000"/>
    <s v="NO"/>
    <s v="NO"/>
    <n v="5911"/>
    <s v="SOFTWARE"/>
    <m/>
    <s v="SISTEMA CONTABLE"/>
    <n v="0"/>
    <n v="0"/>
    <n v="0"/>
    <m/>
    <m/>
    <m/>
    <m/>
    <m/>
    <m/>
    <n v="0"/>
    <n v="25000000"/>
  </r>
  <r>
    <x v="4"/>
    <x v="5"/>
    <s v="SISTEMAS INFORMATICOS MODERNIZADOS RECIBIDOS"/>
    <n v="5000"/>
    <s v="NO"/>
    <s v="NO"/>
    <n v="5911"/>
    <s v="SOFTWARE"/>
    <n v="0"/>
    <s v="SIN DESCRIPCIÓN PARA DESTINOS 00"/>
    <n v="6020779.5999999996"/>
    <n v="6020779.5599999996"/>
    <n v="8515264.6999999993"/>
    <n v="4000000"/>
    <n v="8515264.6999999993"/>
    <n v="8515264.6999999993"/>
    <n v="2.9999999329447746E-2"/>
    <n v="8515264.6699999999"/>
    <n v="501731.62999999989"/>
    <n v="8013533.04"/>
    <n v="6000000"/>
  </r>
  <r>
    <x v="0"/>
    <x v="0"/>
    <s v="BIENES ADQUIRIDOS"/>
    <n v="5000"/>
    <s v="NO"/>
    <s v="NO"/>
    <n v="5662"/>
    <s v="PANELES SOLARES"/>
    <n v="0"/>
    <s v="SIN DESCRIPCIÓN PARA DESTINOS 00"/>
    <n v="42224"/>
    <n v="42224"/>
    <n v="0"/>
    <n v="0"/>
    <n v="0"/>
    <n v="0"/>
    <n v="0"/>
    <n v="0"/>
    <n v="0"/>
    <n v="0"/>
    <n v="0"/>
  </r>
  <r>
    <x v="0"/>
    <x v="0"/>
    <s v="BIENES ADQUIRIDOS"/>
    <n v="5000"/>
    <s v="NO"/>
    <s v="NO"/>
    <n v="5911"/>
    <s v="SOFTWARE"/>
    <n v="0"/>
    <s v="SIN DESCRIPCIÓN PARA DESTINOS 00"/>
    <n v="0"/>
    <n v="0"/>
    <n v="1800"/>
    <n v="0"/>
    <n v="1670"/>
    <n v="1670"/>
    <n v="0"/>
    <n v="1670"/>
    <n v="0"/>
    <n v="1670"/>
    <n v="0"/>
  </r>
  <r>
    <x v="4"/>
    <x v="5"/>
    <s v="SISTEMAS INFORMATICOS MODERNIZADOS RECIBIDOS"/>
    <n v="5000"/>
    <s v="NO"/>
    <s v="NO"/>
    <n v="5971"/>
    <s v="LICENCIAS INFORMÁTICAS E INTELECTUALES"/>
    <n v="0"/>
    <s v="SIN DESCRIPCIÓN PARA DESTINOS 00"/>
    <n v="8047461.0199999996"/>
    <n v="8047461.0199999996"/>
    <n v="13212168.699999999"/>
    <n v="3000000"/>
    <n v="12993448.92"/>
    <n v="12993448.92"/>
    <n v="44021.990000000224"/>
    <n v="12949426.93"/>
    <n v="0"/>
    <n v="12949426.93"/>
    <n v="8000000"/>
  </r>
  <r>
    <x v="9"/>
    <x v="27"/>
    <s v="OBRAS DE INFRAESTRUCTURA MUNICIPAL"/>
    <n v="6000"/>
    <s v="NO"/>
    <s v="NO"/>
    <n v="6121"/>
    <s v="EDIFICACIÓN NO  HABITACIONAL"/>
    <n v="0"/>
    <s v="SIN DESCRIPCIÓN PARA DESTINOS 00"/>
    <n v="67172967.090000004"/>
    <n v="8151633.8799999999"/>
    <n v="115868770.33"/>
    <n v="0"/>
    <n v="19561927"/>
    <n v="19561927"/>
    <n v="706943.98999999836"/>
    <n v="18854983.010000002"/>
    <n v="0"/>
    <n v="18854983.010000002"/>
    <m/>
  </r>
  <r>
    <x v="9"/>
    <x v="27"/>
    <s v="PRESUPUESTO PARTICIPATIVO"/>
    <n v="6000"/>
    <s v="NO"/>
    <s v="NO"/>
    <n v="6121"/>
    <s v="EDIFICACIÓN NO  HABITACIONAL"/>
    <n v="0"/>
    <s v="SIN DESCRIPCIÓN PARA DESTINOS 00"/>
    <n v="3998966.69"/>
    <n v="3998966.68"/>
    <n v="5000000"/>
    <n v="0"/>
    <n v="4743995.82"/>
    <n v="4743995.82"/>
    <n v="0"/>
    <n v="4743995.82"/>
    <n v="0"/>
    <n v="4743995.82"/>
    <m/>
  </r>
  <r>
    <x v="9"/>
    <x v="27"/>
    <s v="OBRAS DE INFRAESTRUCTURA MUNICIPAL"/>
    <n v="6000"/>
    <s v="NO"/>
    <s v="NO"/>
    <n v="6121"/>
    <s v="EDIFICACIÓN NO  HABITACIONAL"/>
    <n v="0"/>
    <s v="SIN DESCRIPCIÓN PARA DESTINOS 00"/>
    <n v="32240246.460000001"/>
    <n v="32240246.460000001"/>
    <n v="36222388.590000004"/>
    <n v="10000000"/>
    <n v="36222388.590000004"/>
    <n v="36222388.590000004"/>
    <n v="1665663.3100000024"/>
    <n v="34556725.280000001"/>
    <n v="0"/>
    <n v="34556725.280000001"/>
    <m/>
  </r>
  <r>
    <x v="9"/>
    <x v="27"/>
    <s v="OBRAS DE INFRAESTRUCTURA MUNICIPAL"/>
    <n v="6000"/>
    <s v="NO"/>
    <s v="NO"/>
    <n v="6121"/>
    <s v="EDIFICACIÓN NO  HABITACIONAL"/>
    <n v="19"/>
    <s v="OBRAS MULTIANUALES"/>
    <n v="24417490.75"/>
    <n v="24417490.75"/>
    <n v="73000000"/>
    <n v="73000000"/>
    <n v="72999256.519999996"/>
    <n v="72999256.519999996"/>
    <n v="16025111.399999999"/>
    <n v="56974145.119999997"/>
    <n v="0"/>
    <n v="56974145.119999997"/>
    <n v="353242609.60000002"/>
  </r>
  <r>
    <x v="9"/>
    <x v="27"/>
    <s v="OBRAS DE INFRAESTRUCTURA MUNICIPAL"/>
    <n v="6000"/>
    <s v="NO"/>
    <s v="NO"/>
    <n v="6121"/>
    <s v="EDIFICACIÓN NO  HABITACIONAL"/>
    <n v="0"/>
    <s v="SIN DESCRIPCIÓN PARA DESTINOS 00"/>
    <n v="3584500"/>
    <n v="3584228.54"/>
    <n v="0"/>
    <n v="3200000"/>
    <n v="0"/>
    <n v="0"/>
    <n v="0"/>
    <n v="0"/>
    <n v="0"/>
    <n v="0"/>
    <m/>
  </r>
  <r>
    <x v="9"/>
    <x v="27"/>
    <s v="OBRAS DE INFRAESTRUCTURA MUNICIPAL"/>
    <n v="6000"/>
    <s v="NO"/>
    <s v="NO"/>
    <n v="6121"/>
    <s v="EDIFICACIÓN NO  HABITACIONAL"/>
    <n v="0"/>
    <s v="SIN DESCRIPCIÓN PARA DESTINOS 00"/>
    <n v="0"/>
    <n v="0"/>
    <n v="21000000"/>
    <n v="0"/>
    <n v="2495367.37"/>
    <n v="2495367.37"/>
    <n v="140.68000000016764"/>
    <n v="2495226.69"/>
    <n v="0"/>
    <n v="2495226.69"/>
    <m/>
  </r>
  <r>
    <x v="9"/>
    <x v="27"/>
    <s v="OBRAS DE INFRAESTRUCTURA MUNICIPAL"/>
    <n v="6000"/>
    <s v="NO"/>
    <s v="NO"/>
    <n v="6131"/>
    <s v="CONSTRUCCIÓN DE OBRAS PARA EL ABASTECIMIENTO DE AGUA, PETRÓLEO, GAS, ELECTRICIDAD Y TELECOMUNICACIONES"/>
    <n v="0"/>
    <s v="SIN DESCRIPCIÓN PARA DESTINOS 00"/>
    <n v="0"/>
    <n v="0"/>
    <n v="76627251.540000007"/>
    <n v="0"/>
    <n v="34736241.32"/>
    <n v="34736241.32"/>
    <n v="11072821.460000001"/>
    <n v="23663419.859999999"/>
    <n v="0"/>
    <n v="23663419.859999999"/>
    <m/>
  </r>
  <r>
    <x v="9"/>
    <x v="27"/>
    <s v="OBRAS DE INFRAESTRUCTURA MUNICIPAL"/>
    <n v="6000"/>
    <s v="NO"/>
    <s v="NO"/>
    <n v="6131"/>
    <s v="CONSTRUCCIÓN DE OBRAS PARA EL ABASTECIMIENTO DE AGUA, PETRÓLEO, GAS, ELECTRICIDAD Y TELECOMUNICACIONES"/>
    <n v="20"/>
    <s v="PLANTA POTABILIZADORA"/>
    <n v="70368847.269999996"/>
    <n v="70368847.260000005"/>
    <n v="56816248.5"/>
    <n v="28408125.199999999"/>
    <n v="56816248.5"/>
    <n v="56816248.5"/>
    <n v="17044874.549999997"/>
    <n v="39771373.950000003"/>
    <n v="0"/>
    <n v="39771373.950000003"/>
    <m/>
  </r>
  <r>
    <x v="9"/>
    <x v="27"/>
    <s v="OBRAS DE INFRAESTRUCTURA MUNICIPAL"/>
    <n v="6000"/>
    <s v="NO"/>
    <s v="NO"/>
    <n v="6131"/>
    <s v="CONSTRUCCIÓN DE OBRAS PARA EL ABASTECIMIENTO DE AGUA, PETRÓLEO, GAS, ELECTRICIDAD Y TELECOMUNICACIONES"/>
    <n v="33"/>
    <s v="ROMPEDORA"/>
    <n v="0"/>
    <n v="0"/>
    <n v="60734400"/>
    <n v="0"/>
    <n v="20783234.690000001"/>
    <n v="20783234.690000001"/>
    <n v="10126900.640000001"/>
    <n v="10656334.050000001"/>
    <n v="0"/>
    <n v="10656334.050000001"/>
    <m/>
  </r>
  <r>
    <x v="9"/>
    <x v="27"/>
    <s v="PRESUPUESTO PARTICIPATIVO"/>
    <n v="6000"/>
    <s v="NO"/>
    <s v="NO"/>
    <n v="6131"/>
    <s v="CONSTRUCCIÓN DE OBRAS PARA EL ABASTECIMIENTO DE AGUA, PETRÓLEO, GAS, ELECTRICIDAD Y TELECOMUNICACIONES"/>
    <n v="0"/>
    <s v="SIN DESCRIPCIÓN PARA DESTINOS 00"/>
    <n v="17550875.18"/>
    <n v="17500470.329999998"/>
    <n v="3500000"/>
    <n v="0"/>
    <n v="3244639.19"/>
    <n v="3244639.19"/>
    <n v="154969.44999999972"/>
    <n v="3089669.74"/>
    <n v="0"/>
    <n v="3089669.74"/>
    <m/>
  </r>
  <r>
    <x v="9"/>
    <x v="27"/>
    <s v="OBRAS DE INFRAESTRUCTURA MUNICIPAL"/>
    <n v="6000"/>
    <s v="NO"/>
    <s v="NO"/>
    <n v="6131"/>
    <s v="CONSTRUCCIÓN DE OBRAS PARA EL ABASTECIMIENTO DE AGUA, PETRÓLEO, GAS, ELECTRICIDAD Y TELECOMUNICACIONES"/>
    <n v="0"/>
    <s v="SIN DESCRIPCIÓN PARA DESTINOS 00"/>
    <n v="65612734.740000002"/>
    <n v="65612734.740000002"/>
    <n v="78856411.219999999"/>
    <n v="9999999.0500000007"/>
    <n v="78856369.670000002"/>
    <n v="78856369.670000002"/>
    <n v="6093399.2699999958"/>
    <n v="72762970.400000006"/>
    <n v="0"/>
    <n v="72762970.400000006"/>
    <n v="134094351.40000001"/>
  </r>
  <r>
    <x v="9"/>
    <x v="27"/>
    <s v="OBRAS DE INFRAESTRUCTURA MUNICIPAL"/>
    <n v="6000"/>
    <s v="NO"/>
    <s v="NO"/>
    <n v="6131"/>
    <s v="CONSTRUCCIÓN DE OBRAS PARA EL ABASTECIMIENTO DE AGUA, PETRÓLEO, GAS, ELECTRICIDAD Y TELECOMUNICACIONES"/>
    <n v="0"/>
    <s v="SIN DESCRIPCIÓN PARA DESTINOS 00"/>
    <n v="67705780.079999998"/>
    <n v="67705780.049999997"/>
    <n v="111063039"/>
    <n v="31103392"/>
    <n v="93060342.129999995"/>
    <n v="93060342.129999995"/>
    <n v="25515455.699999988"/>
    <n v="67544886.430000007"/>
    <n v="0"/>
    <n v="67544886.430000007"/>
    <n v="112663039"/>
  </r>
  <r>
    <x v="9"/>
    <x v="27"/>
    <s v="OBRAS DE INFRAESTRUCTURA MUNICIPAL"/>
    <n v="6000"/>
    <s v="NO"/>
    <s v="NO"/>
    <n v="6131"/>
    <s v="CONSTRUCCIÓN DE OBRAS PARA EL ABASTECIMIENTO DE AGUA, PETRÓLEO, GAS, ELECTRICIDAD Y TELECOMUNICACIONES"/>
    <n v="39"/>
    <s v="INTERESES"/>
    <n v="4000000"/>
    <n v="3999303.73"/>
    <n v="2248650"/>
    <n v="0"/>
    <n v="0"/>
    <n v="0"/>
    <n v="0"/>
    <n v="0"/>
    <n v="0"/>
    <n v="0"/>
    <n v="0"/>
  </r>
  <r>
    <x v="9"/>
    <x v="27"/>
    <s v="OBRAS DE INFRAESTRUCTURA MUNICIPAL"/>
    <n v="6000"/>
    <s v="NO"/>
    <s v="NO"/>
    <n v="6131"/>
    <s v="CONSTRUCCIÓN DE OBRAS PARA EL ABASTECIMIENTO DE AGUA, PETRÓLEO, GAS, ELECTRICIDAD Y TELECOMUNICACIONES"/>
    <n v="0"/>
    <s v="SIN DESCRIPCIÓN PARA DESTINOS 00"/>
    <n v="0"/>
    <n v="0"/>
    <n v="0"/>
    <n v="0"/>
    <n v="0"/>
    <n v="0"/>
    <n v="0"/>
    <n v="0"/>
    <n v="0"/>
    <n v="0"/>
    <m/>
  </r>
  <r>
    <x v="9"/>
    <x v="27"/>
    <s v="OBRAS DE INFRAESTRUCTURA MUNICIPAL"/>
    <n v="6000"/>
    <s v="NO"/>
    <s v="NO"/>
    <n v="6131"/>
    <s v="CONSTRUCCIÓN DE OBRAS PARA EL ABASTECIMIENTO DE AGUA, PETRÓLEO, GAS, ELECTRICIDAD Y TELECOMUNICACIONES"/>
    <n v="0"/>
    <s v="SIN DESCRIPCIÓN PARA DESTINOS 00"/>
    <n v="0"/>
    <n v="0"/>
    <n v="9100000"/>
    <n v="0"/>
    <n v="0"/>
    <n v="0"/>
    <n v="0"/>
    <n v="0"/>
    <n v="0"/>
    <n v="0"/>
    <m/>
  </r>
  <r>
    <x v="9"/>
    <x v="27"/>
    <s v="OBRAS DE INFRAESTRUCTURA MUNICIPAL"/>
    <n v="6000"/>
    <s v="NO"/>
    <s v="NO"/>
    <n v="6131"/>
    <s v="CONSTRUCCIÓN DE OBRAS PARA EL ABASTECIMIENTO DE AGUA, PETRÓLEO, GAS, ELECTRICIDAD Y TELECOMUNICACIONES"/>
    <n v="0"/>
    <s v="SIN DESCRIPCIÓN PARA DESTINOS 00"/>
    <n v="0"/>
    <n v="0"/>
    <n v="9100000"/>
    <n v="0"/>
    <n v="0"/>
    <n v="0"/>
    <n v="0"/>
    <n v="0"/>
    <n v="0"/>
    <n v="0"/>
    <m/>
  </r>
  <r>
    <x v="9"/>
    <x v="27"/>
    <s v="OBRAS DE INFRAESTRUCTURA MUNICIPAL"/>
    <n v="6000"/>
    <s v="NO"/>
    <s v="NO"/>
    <n v="6131"/>
    <s v="CONSTRUCCIÓN DE OBRAS PARA EL ABASTECIMIENTO DE AGUA, PETRÓLEO, GAS, ELECTRICIDAD Y TELECOMUNICACIONES"/>
    <n v="0"/>
    <s v="SIN DESCRIPCIÓN PARA DESTINOS 00"/>
    <n v="0"/>
    <n v="0"/>
    <n v="6997427.8099999996"/>
    <n v="0"/>
    <n v="0"/>
    <n v="0"/>
    <n v="0"/>
    <n v="0"/>
    <n v="0"/>
    <n v="0"/>
    <m/>
  </r>
  <r>
    <x v="9"/>
    <x v="27"/>
    <s v="OBRAS DE INFRAESTRUCTURA MUNICIPAL"/>
    <n v="6000"/>
    <s v="NO"/>
    <s v="NO"/>
    <n v="6151"/>
    <s v="CONSTRUCCIÓN DE VÍAS DE COMUNICACIÓN"/>
    <n v="0"/>
    <s v="SIN DESCRIPCIÓN PARA DESTINOS 00"/>
    <n v="10186470.58"/>
    <n v="10186470.57"/>
    <n v="55932702.420000002"/>
    <n v="21369154.550000001"/>
    <n v="24228070.25"/>
    <n v="24228070.25"/>
    <n v="3515684.9800000004"/>
    <n v="20712385.27"/>
    <n v="0"/>
    <n v="20712385.27"/>
    <m/>
  </r>
  <r>
    <x v="9"/>
    <x v="27"/>
    <s v="OBRAS DE INFRAESTRUCTURA MUNICIPAL"/>
    <n v="6000"/>
    <s v="NO"/>
    <s v="NO"/>
    <n v="6151"/>
    <s v="CONSTRUCCIÓN DE VÍAS DE COMUNICACIÓN"/>
    <n v="33"/>
    <s v="ROMPEDORA"/>
    <n v="0"/>
    <n v="0"/>
    <n v="34265600"/>
    <n v="0"/>
    <n v="34265599.469999999"/>
    <n v="34265599.469999999"/>
    <n v="11097867.509999998"/>
    <n v="23167731.960000001"/>
    <n v="0"/>
    <n v="23167731.960000001"/>
    <m/>
  </r>
  <r>
    <x v="9"/>
    <x v="27"/>
    <s v="OBRAS DE INFRAESTRUCTURA MUNICIPAL"/>
    <n v="6000"/>
    <s v="NO"/>
    <s v="NO"/>
    <n v="6151"/>
    <s v="CONSTRUCCIÓN DE VÍAS DE COMUNICACIÓN"/>
    <n v="41"/>
    <s v="SIN DESCRIPCIÓN PARA DESTINOS 00"/>
    <n v="0"/>
    <n v="0"/>
    <n v="104800000"/>
    <n v="0"/>
    <n v="0"/>
    <n v="0"/>
    <n v="0"/>
    <n v="0"/>
    <n v="0"/>
    <n v="0"/>
    <m/>
  </r>
  <r>
    <x v="9"/>
    <x v="27"/>
    <s v="OBRAS DE INFRAESTRUCTURA MUNICIPAL"/>
    <n v="6000"/>
    <s v="NO"/>
    <s v="NO"/>
    <n v="6151"/>
    <s v="CONSTRUCCIÓN DE VÍAS DE COMUNICACIÓN"/>
    <n v="42"/>
    <s v="RECONOCIMIENTO CONTRA DERECHOS"/>
    <n v="0"/>
    <n v="0"/>
    <n v="47143707.329999998"/>
    <n v="0"/>
    <n v="0"/>
    <n v="0"/>
    <n v="0"/>
    <n v="0"/>
    <n v="0"/>
    <n v="0"/>
    <n v="0"/>
  </r>
  <r>
    <x v="9"/>
    <x v="27"/>
    <s v="PRESUPUESTO PARTICIPATIVO"/>
    <n v="6000"/>
    <s v="NO"/>
    <s v="NO"/>
    <n v="6151"/>
    <s v="CONSTRUCCIÓN DE VÍAS DE COMUNICACIÓN"/>
    <n v="0"/>
    <s v="SIN DESCRIPCIÓN PARA DESTINOS 00"/>
    <n v="27730027.27"/>
    <n v="27730027.27"/>
    <n v="21500000"/>
    <n v="30000000"/>
    <n v="12099443.810000001"/>
    <n v="12099443.810000001"/>
    <n v="858279.22000000067"/>
    <n v="11241164.59"/>
    <n v="0"/>
    <n v="11241164.59"/>
    <m/>
  </r>
  <r>
    <x v="9"/>
    <x v="27"/>
    <s v="OBRAS DE INFRAESTRUCTURA MUNICIPAL"/>
    <n v="6000"/>
    <s v="NO"/>
    <s v="NO"/>
    <n v="6151"/>
    <s v="CONSTRUCCIÓN DE VÍAS DE COMUNICACIÓN"/>
    <n v="0"/>
    <s v="SIN DESCRIPCIÓN PARA DESTINOS 00"/>
    <n v="46822219.18"/>
    <n v="46822219.18"/>
    <n v="9274794.4000000004"/>
    <n v="10000000"/>
    <n v="9274794.4000000004"/>
    <n v="9274794.4000000004"/>
    <n v="7606.3499999996275"/>
    <n v="9267188.0500000007"/>
    <n v="0"/>
    <n v="9267188.0500000007"/>
    <m/>
  </r>
  <r>
    <x v="9"/>
    <x v="27"/>
    <s v="OBRAS DE INFRAESTRUCTURA MUNICIPAL"/>
    <n v="6000"/>
    <s v="NO"/>
    <s v="NO"/>
    <n v="6151"/>
    <s v="CONSTRUCCIÓN DE VÍAS DE COMUNICACIÓN"/>
    <n v="0"/>
    <s v="SIN DESCRIPCIÓN PARA DESTINOS 00"/>
    <n v="51800335.920000002"/>
    <n v="51779315.490000002"/>
    <n v="0"/>
    <n v="25000000"/>
    <n v="0"/>
    <n v="0"/>
    <n v="0"/>
    <n v="0"/>
    <n v="0"/>
    <n v="0"/>
    <m/>
  </r>
  <r>
    <x v="9"/>
    <x v="27"/>
    <s v="OBRAS DE INFRAESTRUCTURA MUNICIPAL"/>
    <n v="6000"/>
    <s v="NO"/>
    <s v="NO"/>
    <n v="6151"/>
    <s v="CONSTRUCCIÓN DE VÍAS DE COMUNICACIÓN"/>
    <n v="0"/>
    <s v="SIN DESCRIPCIÓN PARA DESTINOS 00"/>
    <n v="0"/>
    <n v="0"/>
    <n v="300839.18"/>
    <n v="0"/>
    <n v="287784.63"/>
    <n v="287784.63"/>
    <n v="12.119999999995343"/>
    <n v="287772.51"/>
    <n v="0"/>
    <n v="287772.51"/>
    <m/>
  </r>
  <r>
    <x v="2"/>
    <x v="2"/>
    <s v="DESPACHO DE LA TESORERÍA MUNICIPAL"/>
    <n v="5000"/>
    <s v="NO"/>
    <s v="NO"/>
    <n v="5911"/>
    <s v="SOFTWARE"/>
    <n v="0"/>
    <s v="SIN DESCRIPCIÓN PARA DESTINOS 00"/>
    <n v="7540"/>
    <n v="7540"/>
    <n v="0"/>
    <n v="0"/>
    <n v="0"/>
    <n v="0"/>
    <n v="0"/>
    <n v="0"/>
    <n v="0"/>
    <n v="0"/>
    <n v="1008000"/>
  </r>
  <r>
    <x v="2"/>
    <x v="2"/>
    <s v="DESPACHO DE LA TESORERÍA MUNICIPAL"/>
    <n v="6000"/>
    <s v="NO"/>
    <s v="NO"/>
    <n v="6131"/>
    <s v="CONSTRUCCIÓN DE OBRAS PARA EL ABASTECIMIENTO DE AGUA, PETRÓLEO, GAS, ELECTRICIDAD Y TELECOMUNICACIONES"/>
    <s v="X"/>
    <s v="RECONOCIMIENTO CONTRA DERECHOS"/>
    <n v="34168648.600000001"/>
    <n v="28299479.25"/>
    <n v="0"/>
    <n v="0"/>
    <n v="0"/>
    <n v="0"/>
    <n v="0"/>
    <n v="0"/>
    <n v="0"/>
    <n v="0"/>
    <n v="0"/>
  </r>
  <r>
    <x v="2"/>
    <x v="2"/>
    <s v="DESPACHO DE LA TESORERÍA MUNICIPAL"/>
    <n v="6000"/>
    <s v="NO"/>
    <s v="SI"/>
    <n v="6321"/>
    <s v="EJECUCIÓN DE PROYECTOS PRODUCTIVOS NO INCLUIDOS EN CONCEPTOS ANTERIORES DE ESTE CAPÍTULO"/>
    <n v="11"/>
    <s v="PLANTAS DE TRATAMIENTO"/>
    <n v="23580360"/>
    <n v="21615330"/>
    <n v="25545390"/>
    <n v="25108346.399999999"/>
    <n v="19650300"/>
    <n v="19650300"/>
    <n v="0"/>
    <n v="19650300"/>
    <n v="0"/>
    <n v="19650300"/>
    <n v="23580360"/>
  </r>
  <r>
    <x v="2"/>
    <x v="2"/>
    <s v="DESPACHO DE LA TESORERÍA MUNICIPAL"/>
    <n v="6000"/>
    <s v="NO"/>
    <s v="SI"/>
    <n v="6321"/>
    <s v="EJECUCIÓN DE PROYECTOS PRODUCTIVOS NO INCLUIDOS EN CONCEPTOS ANTERIORES DE ESTE CAPÍTULO"/>
    <n v="12"/>
    <s v="CAT"/>
    <n v="75751651.719999999"/>
    <n v="74178870.290000007"/>
    <n v="80000000"/>
    <n v="70000000"/>
    <n v="57987586.920000002"/>
    <n v="57987586.920000002"/>
    <n v="0"/>
    <n v="57987586.920000002"/>
    <n v="0"/>
    <n v="57987586.920000002"/>
    <n v="85600000"/>
  </r>
  <r>
    <x v="2"/>
    <x v="32"/>
    <s v="PROYECTO DE PRESUPUESTO"/>
    <n v="9000"/>
    <s v="NO"/>
    <s v="SI"/>
    <n v="9111"/>
    <s v="AMORTIZACIÓN DE LA DEUDA INTERNA CON INSTITUCIONES DE CRÉDITO"/>
    <n v="0"/>
    <s v="SIN DESCRIPCIÓN PARA DESTINOS 00"/>
    <n v="28381279.719999999"/>
    <n v="28381279.719999999"/>
    <n v="0"/>
    <n v="0"/>
    <n v="0"/>
    <n v="0"/>
    <n v="0"/>
    <n v="0"/>
    <n v="0"/>
    <n v="0"/>
    <n v="0"/>
  </r>
  <r>
    <x v="2"/>
    <x v="32"/>
    <s v="PROYECTO DE PRESUPUESTO"/>
    <n v="9000"/>
    <s v="NO"/>
    <s v="SI"/>
    <n v="9211"/>
    <s v="INTERESES DE LA DEUDA INTERNA CON INSTITUCIONES  DE CRÉDITO"/>
    <n v="0"/>
    <s v="SIN DESCRIPCIÓN PARA DESTINOS 00"/>
    <n v="17104464.09"/>
    <n v="17104464.09"/>
    <n v="0"/>
    <n v="0"/>
    <n v="0"/>
    <n v="0"/>
    <n v="0"/>
    <n v="0"/>
    <n v="0"/>
    <n v="0"/>
    <n v="0"/>
  </r>
  <r>
    <x v="2"/>
    <x v="32"/>
    <s v="PROYECTO DE PRESUPUESTO"/>
    <n v="9000"/>
    <s v="NO"/>
    <s v="SI"/>
    <n v="9111"/>
    <s v="AMORTIZACIÓN DE LA DEUDA INTERNA CON INSTITUCIONES DE CRÉDITO"/>
    <n v="0"/>
    <s v="SIN DESCRIPCIÓN PARA DESTINOS 00"/>
    <n v="15141504.83"/>
    <n v="15141504.83"/>
    <n v="43989196.579999998"/>
    <n v="43522784.549999997"/>
    <n v="32329227.809999999"/>
    <n v="32329227.809999999"/>
    <n v="0"/>
    <n v="32329227.809999999"/>
    <n v="0"/>
    <n v="32329227.809999999"/>
    <n v="38364867.060000002"/>
  </r>
  <r>
    <x v="2"/>
    <x v="32"/>
    <s v="PROYECTO DE PRESUPUESTO"/>
    <n v="9000"/>
    <s v="NO"/>
    <s v="SI"/>
    <n v="9211"/>
    <s v="INTERESES DE LA DEUDA INTERNA CON INSTITUCIONES  DE CRÉDITO"/>
    <n v="0"/>
    <s v="SIN DESCRIPCIÓN PARA DESTINOS 00"/>
    <n v="8187007.1900000004"/>
    <n v="7990511.0300000003"/>
    <n v="19300000"/>
    <n v="26300000"/>
    <n v="13583826.539999999"/>
    <n v="13583826.539999999"/>
    <n v="0"/>
    <n v="13583826.539999999"/>
    <n v="0"/>
    <n v="13583826.539999999"/>
    <n v="100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4">
  <r>
    <s v="1.1-00-24"/>
    <s v="1.3.4"/>
    <s v="FUNCIÓN PÚBLICA"/>
    <s v="S"/>
    <s v="Definidos en el Presupuesto de Egresos y los que s"/>
    <s v="02_24"/>
    <n v="1"/>
    <s v="CORRESPONSABILIDAD SOCIAL (TRANSVERSAL)"/>
    <n v="14"/>
    <s v="BIENES MUEBLES, INMUEBLES E INTANGIBLES"/>
    <s v="010_24"/>
    <s v="si"/>
    <s v="RECURSOS FISCALES 2024"/>
    <s v="SECRETARÍA GENERAL DEL AYUNTAMIENTO"/>
    <x v="0"/>
    <s v="DIRECCIÓN GENERAL DE CULTURA DE LA PAZ Y"/>
    <s v="COORDINACIÓN DE CERCANÍA Y CORRESPONSABILIDAD SOCIAL"/>
    <s v="DIRECCIÓN DE RED DE BASES"/>
    <s v="RED DE BASES"/>
    <n v="5000"/>
    <s v="NO"/>
    <s v="NO"/>
    <n v="0"/>
    <m/>
    <n v="0"/>
    <s v="SIN DESCRIPCIÓN PARA DESTINOS 00"/>
    <n v="0"/>
    <n v="0"/>
    <n v="0"/>
    <n v="125000"/>
    <n v="0"/>
    <n v="0"/>
    <n v="0"/>
    <n v="0"/>
    <n v="0"/>
    <n v="0"/>
    <n v="0"/>
    <s v="revisar"/>
    <m/>
    <n v="0"/>
    <n v="0"/>
    <n v="0"/>
    <n v="0"/>
    <n v="0"/>
    <n v="0"/>
    <n v="125000"/>
    <n v="-125000"/>
    <n v="0"/>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111"/>
    <s v="DIETAS"/>
    <n v="0"/>
    <s v="SIN DESCRIPCIÓN PARA DESTINOS 00"/>
    <n v="12732416.939999999"/>
    <n v="12218750.189999999"/>
    <n v="1986144.84"/>
    <n v="12975991.18"/>
    <n v="1986144.84"/>
    <n v="1986144.84"/>
    <n v="0"/>
    <n v="1986144.84"/>
    <n v="0"/>
    <n v="1986144.84"/>
    <n v="2065590.6336000001"/>
    <s v="aumento del 4%"/>
    <m/>
    <n v="0"/>
    <n v="1986144.84"/>
    <n v="0"/>
    <n v="0"/>
    <n v="0"/>
    <n v="0"/>
    <n v="10989846.34"/>
    <n v="-10989846.34"/>
    <n v="2065590.63360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111"/>
    <s v="DIETAS"/>
    <n v="0"/>
    <s v="SIN DESCRIPCIÓN PARA DESTINOS 00"/>
    <n v="0"/>
    <n v="0"/>
    <n v="6997225.9000000004"/>
    <n v="0"/>
    <n v="3052210.04"/>
    <n v="3052210.04"/>
    <n v="0"/>
    <n v="3052210.04"/>
    <n v="0"/>
    <n v="3052210.04"/>
    <n v="7277114.9360000007"/>
    <s v="aumento del 4%"/>
    <m/>
    <n v="0"/>
    <n v="3052210.04"/>
    <n v="3945015.8600000003"/>
    <n v="6997225.9000000004"/>
    <n v="0"/>
    <n v="0"/>
    <n v="0"/>
    <n v="6997225.9000000004"/>
    <n v="7277114.9360000007"/>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111"/>
    <s v="DIETAS"/>
    <n v="0"/>
    <s v="SIN DESCRIPCIÓN PARA DESTINOS 00"/>
    <n v="0"/>
    <n v="0"/>
    <n v="3992620.44"/>
    <n v="0"/>
    <n v="3992620.44"/>
    <n v="3992620.44"/>
    <n v="0"/>
    <n v="3992620.44"/>
    <n v="0"/>
    <n v="3992620.44"/>
    <n v="4152325.2576000001"/>
    <s v="aumento del 4%"/>
    <m/>
    <n v="0"/>
    <n v="3992620.44"/>
    <n v="0"/>
    <n v="0"/>
    <n v="3992620.44"/>
    <n v="0"/>
    <n v="0"/>
    <n v="3992620.44"/>
    <n v="4152325.2576000001"/>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131"/>
    <s v="SUELDO BASE AL PERSONAL PERMANENTE"/>
    <n v="13"/>
    <s v="PLANTILLA"/>
    <n v="0"/>
    <n v="0"/>
    <n v="55136596.079999998"/>
    <n v="66640393.869999997"/>
    <n v="55136596.079999998"/>
    <n v="55136596.079999998"/>
    <n v="0"/>
    <n v="55136596.079999998"/>
    <n v="0"/>
    <n v="55136596.079999998"/>
    <n v="57342059.923200004"/>
    <s v="aumento del 4%"/>
    <m/>
    <n v="0"/>
    <n v="55136596.079999998"/>
    <n v="0"/>
    <n v="0"/>
    <n v="0"/>
    <n v="0"/>
    <n v="11503797.789999999"/>
    <n v="-11503797.789999999"/>
    <n v="57342059.923200004"/>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131"/>
    <s v="SUELDO BASE AL PERSONAL PERMANENTE"/>
    <n v="13"/>
    <s v="PLANTILLA"/>
    <n v="683481550.22000003"/>
    <n v="664393684.21000004"/>
    <n v="708116760.38"/>
    <n v="677552010.19000006"/>
    <n v="454318519.20999998"/>
    <n v="454318519.20999998"/>
    <n v="0"/>
    <n v="454318519.20999998"/>
    <n v="950"/>
    <n v="454317569.20999998"/>
    <n v="736441430.79519999"/>
    <s v="aumento del 4%"/>
    <m/>
    <n v="0"/>
    <n v="454317569.20999998"/>
    <n v="253798241.17000002"/>
    <n v="30564745.93"/>
    <n v="4.26"/>
    <n v="0"/>
    <n v="0"/>
    <n v="30564750.190000001"/>
    <n v="736441430.79519999"/>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211"/>
    <s v="HONORARIOS ASIMILABLES A SALARIOS"/>
    <n v="0"/>
    <s v="SIN DESCRIPCIÓN PARA DESTINOS 00"/>
    <n v="1160699.94"/>
    <n v="1160699.94"/>
    <n v="1270435.26"/>
    <n v="0"/>
    <n v="1270435.26"/>
    <n v="1270435.26"/>
    <n v="0"/>
    <n v="1270435.26"/>
    <n v="0"/>
    <n v="1270435.26"/>
    <n v="1321252.6703999999"/>
    <s v="aumento del 4%"/>
    <m/>
    <n v="0"/>
    <n v="1270435.26"/>
    <n v="0"/>
    <n v="0"/>
    <n v="1270435.26"/>
    <n v="0"/>
    <n v="0"/>
    <n v="1270435.26"/>
    <n v="1321252.6703999999"/>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221"/>
    <s v="SUELDOS BASE AL PERSONAL EVENTUAL"/>
    <n v="14"/>
    <s v="EVENTUAL"/>
    <n v="0"/>
    <n v="0"/>
    <n v="10136308.68"/>
    <n v="52109314.159999996"/>
    <n v="10136308.68"/>
    <n v="10136308.68"/>
    <n v="0"/>
    <n v="10136308.68"/>
    <n v="0"/>
    <n v="10136308.68"/>
    <n v="10541761.0272"/>
    <s v="aumento del 4%"/>
    <m/>
    <n v="0"/>
    <n v="10136308.68"/>
    <n v="0"/>
    <n v="0"/>
    <n v="20286199.98"/>
    <n v="0"/>
    <n v="62259205.460000001"/>
    <n v="-41973005.479999997"/>
    <n v="10541761.0272"/>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221"/>
    <s v="SUELDOS BASE AL PERSONAL EVENTUAL"/>
    <n v="14"/>
    <s v="EVENTUAL"/>
    <n v="0"/>
    <n v="0"/>
    <n v="22797697.030000001"/>
    <n v="0"/>
    <n v="0"/>
    <n v="0"/>
    <n v="0"/>
    <n v="0"/>
    <n v="0"/>
    <n v="0"/>
    <n v="23709604.911200002"/>
    <s v="aumento del 4%"/>
    <m/>
    <n v="0"/>
    <n v="0"/>
    <n v="22797697.030000001"/>
    <n v="25297697.030000001"/>
    <n v="0"/>
    <n v="0"/>
    <n v="2500000"/>
    <n v="22797697.030000001"/>
    <n v="23709604.911200002"/>
    <n v="0"/>
  </r>
  <r>
    <s v="1.6-01-24"/>
    <s v="1.3.4"/>
    <s v="FUNCIÓN PÚBLICA"/>
    <s v="E"/>
    <s v="Actividades del sector público, que realiza en for"/>
    <s v="05_24"/>
    <n v="6"/>
    <s v="GOBIERNO EFECTIVO"/>
    <n v="21"/>
    <s v="SERVICIOS PERSONALES"/>
    <s v="015_24"/>
    <s v="si"/>
    <s v="PARTICIPACIONES ESTATALES 2024"/>
    <s v="OFICIALÍA MAYOR"/>
    <x v="1"/>
    <s v="DIRECCIÓN GENERAL DE ADMINISTRACIÓN"/>
    <s v="OFICIALÍA MAYOR"/>
    <s v="DIRECCIÓN DE ADMINISTRACIÓN"/>
    <s v="BIENES ADQUIRIDOS"/>
    <n v="1000"/>
    <s v="NO"/>
    <s v="NO"/>
    <n v="1221"/>
    <s v="SUELDOS BASE AL PERSONAL EVENTUAL"/>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221"/>
    <s v="SUELDOS BASE AL PERSONAL EVENTUAL"/>
    <n v="14"/>
    <s v="EVENTUAL"/>
    <n v="113625761.84"/>
    <n v="108809696.02"/>
    <n v="103949357.40000001"/>
    <n v="67987848.969999999"/>
    <n v="94736335.030000001"/>
    <n v="94736335.030000001"/>
    <n v="0"/>
    <n v="94736335.030000001"/>
    <n v="289593.8599999994"/>
    <n v="94446741.170000002"/>
    <n v="108107331.69600001"/>
    <s v="aumento del 4%"/>
    <m/>
    <n v="28525"/>
    <n v="94418216.170000002"/>
    <n v="9213022.3700000048"/>
    <n v="37388978.770000003"/>
    <n v="2.74"/>
    <n v="0"/>
    <n v="1427473.08"/>
    <n v="35961508.43"/>
    <n v="108107331.69600001"/>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231"/>
    <s v="RETRIBUCIONES POR SERVICIOS DE CARÁCTER SOCIAL"/>
    <n v="0"/>
    <s v="SIN DESCRIPCIÓN PARA DESTINOS 00"/>
    <n v="0"/>
    <n v="0"/>
    <n v="0"/>
    <n v="26400"/>
    <n v="0"/>
    <n v="0"/>
    <n v="0"/>
    <n v="0"/>
    <n v="0"/>
    <n v="0"/>
    <n v="0"/>
    <s v="aumento del 4%"/>
    <m/>
    <n v="0"/>
    <n v="0"/>
    <n v="0"/>
    <n v="0"/>
    <n v="0"/>
    <n v="0"/>
    <n v="26400"/>
    <n v="-26400"/>
    <n v="0"/>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231"/>
    <s v="RETRIBUCIONES POR SERVICIOS DE CARÁCTER SOCIAL"/>
    <n v="0"/>
    <s v="SIN DESCRIPCIÓN PARA DESTINOS 00"/>
    <n v="0"/>
    <n v="0"/>
    <n v="26400"/>
    <n v="0"/>
    <n v="0"/>
    <n v="0"/>
    <n v="0"/>
    <n v="0"/>
    <n v="0"/>
    <n v="0"/>
    <n v="27456"/>
    <s v="aumento del 4%"/>
    <m/>
    <n v="0"/>
    <n v="0"/>
    <n v="26400"/>
    <n v="26400"/>
    <n v="0"/>
    <n v="0"/>
    <n v="0"/>
    <n v="26400"/>
    <n v="27456"/>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1"/>
    <s v="PRIMAS VACACIONALES"/>
    <n v="13"/>
    <s v="PLANTILLA"/>
    <n v="283501.65999999997"/>
    <n v="283501.65999999997"/>
    <n v="23260.11"/>
    <n v="10516224.880000001"/>
    <n v="23260.11"/>
    <n v="23260.11"/>
    <n v="0"/>
    <n v="23260.11"/>
    <n v="0"/>
    <n v="23260.11"/>
    <n v="24190.5144"/>
    <s v="aumento del 4%"/>
    <m/>
    <n v="0"/>
    <n v="23260.11"/>
    <n v="0"/>
    <n v="0"/>
    <n v="2.83"/>
    <n v="0"/>
    <n v="10492967.6"/>
    <n v="-10492964.77"/>
    <n v="24190.5144"/>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1"/>
    <s v="PRIMAS VACACIONALES"/>
    <n v="14"/>
    <s v="EVENTUAL"/>
    <n v="0"/>
    <n v="0"/>
    <n v="20486.72"/>
    <n v="1512329.12"/>
    <n v="20486.72"/>
    <n v="20486.72"/>
    <n v="0"/>
    <n v="20486.72"/>
    <n v="0"/>
    <n v="20486.72"/>
    <n v="21306.188800000004"/>
    <s v="aumento del 4%"/>
    <m/>
    <n v="0"/>
    <n v="20486.72"/>
    <n v="0"/>
    <n v="0"/>
    <n v="184513.6"/>
    <n v="0"/>
    <n v="1676356"/>
    <n v="-1491842.4"/>
    <n v="21306.188800000004"/>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1"/>
    <s v="PRIMAS VACACIONALES"/>
    <n v="13"/>
    <s v="PLANTILLA"/>
    <n v="20447574.010000002"/>
    <n v="20447574.010000002"/>
    <n v="12757703.050000001"/>
    <n v="0"/>
    <n v="11251211.109999999"/>
    <n v="11251211.109999999"/>
    <n v="0"/>
    <n v="11251211.109999999"/>
    <n v="110271.96999999881"/>
    <n v="11140939.140000001"/>
    <n v="13268011.172000002"/>
    <s v="aumento del 4%"/>
    <m/>
    <n v="94821.580000000075"/>
    <n v="11046117.560000001"/>
    <n v="1506491.9400000013"/>
    <n v="10757703.050000001"/>
    <n v="2000000"/>
    <n v="0"/>
    <n v="0"/>
    <n v="12757703.050000001"/>
    <n v="13268011.172000002"/>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1"/>
    <s v="PRIMAS VACACIONALES"/>
    <n v="14"/>
    <s v="EVENTUAL"/>
    <n v="0"/>
    <n v="0"/>
    <n v="1479595.2"/>
    <n v="0"/>
    <n v="1474030.21"/>
    <n v="1474030.21"/>
    <n v="0"/>
    <n v="1474030.21"/>
    <n v="1037.2099999999627"/>
    <n v="1472993"/>
    <n v="1538779.0079999999"/>
    <s v="aumento del 4%"/>
    <m/>
    <n v="0"/>
    <n v="1472993"/>
    <n v="5564.9899999999907"/>
    <n v="1663121.59"/>
    <n v="0"/>
    <n v="0"/>
    <n v="183526.39"/>
    <n v="1479595.2"/>
    <n v="1538779.0079999999"/>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321"/>
    <s v="PRIMAS VACACIONALES"/>
    <n v="14"/>
    <s v="EVENTUAL"/>
    <n v="0"/>
    <n v="0"/>
    <n v="1496757.97"/>
    <n v="0"/>
    <n v="1022373.61"/>
    <n v="1022373.61"/>
    <n v="0"/>
    <n v="1022373.61"/>
    <n v="51629.939999999944"/>
    <n v="970743.67"/>
    <n v="1556628.2888"/>
    <s v="aumento del 4%"/>
    <m/>
    <n v="5150.3500000000931"/>
    <n v="965593.32"/>
    <n v="474384.36"/>
    <n v="1300000"/>
    <n v="196757.97"/>
    <n v="0"/>
    <n v="0"/>
    <n v="1496757.97"/>
    <n v="1556628.2888"/>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2"/>
    <s v="GRATIFICACIÓN DE FIN DE AÑO"/>
    <n v="13"/>
    <s v="PLANTILLA"/>
    <n v="0"/>
    <n v="0"/>
    <n v="218306.17"/>
    <n v="105162275.34"/>
    <n v="218306.17"/>
    <n v="218306.17"/>
    <n v="0"/>
    <n v="218306.17"/>
    <n v="0"/>
    <n v="218306.17"/>
    <n v="227038.41680000004"/>
    <s v="aumento del 4%"/>
    <m/>
    <n v="0"/>
    <n v="218306.17"/>
    <n v="0"/>
    <n v="0"/>
    <n v="8306.08"/>
    <n v="0"/>
    <n v="104952275.25"/>
    <n v="-104943969.17"/>
    <n v="227038.41680000004"/>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2"/>
    <s v="GRATIFICACIÓN DE FIN DE AÑO"/>
    <n v="14"/>
    <s v="EVENTUAL"/>
    <n v="0"/>
    <n v="0"/>
    <n v="62676.46"/>
    <n v="15123264.68"/>
    <n v="62676.46"/>
    <n v="62676.46"/>
    <n v="0"/>
    <n v="62676.46"/>
    <n v="0"/>
    <n v="62676.46"/>
    <n v="65183.518400000001"/>
    <s v="aumento del 4%"/>
    <m/>
    <n v="0"/>
    <n v="62676.46"/>
    <n v="0"/>
    <n v="0"/>
    <n v="0"/>
    <n v="0"/>
    <n v="15060588.220000001"/>
    <n v="-15060588.220000001"/>
    <n v="65183.5184000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2"/>
    <s v="GRATIFICACIÓN DE FIN DE AÑO"/>
    <n v="13"/>
    <s v="PLANTILLA"/>
    <n v="117396555.38"/>
    <n v="117396555.38"/>
    <n v="107591325.45"/>
    <n v="0"/>
    <n v="31504058.390000001"/>
    <n v="31504058.390000001"/>
    <n v="0"/>
    <n v="31504058.390000001"/>
    <n v="1459812.8000000007"/>
    <n v="30044245.59"/>
    <n v="111894978.46800001"/>
    <s v="aumento del 4%"/>
    <m/>
    <n v="1313083.8299999982"/>
    <n v="28731161.760000002"/>
    <n v="76087267.060000002"/>
    <n v="107599629.75"/>
    <n v="0"/>
    <n v="0"/>
    <n v="8304.2999999999993"/>
    <n v="107591325.45"/>
    <n v="111894978.468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22"/>
    <s v="GRATIFICACIÓN DE FIN DE AÑO"/>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322"/>
    <s v="GRATIFICACIÓN DE FIN DE AÑO"/>
    <n v="14"/>
    <s v="EVENTUAL"/>
    <n v="0"/>
    <n v="0"/>
    <n v="16905722.420000002"/>
    <n v="0"/>
    <n v="13552905.35"/>
    <n v="13552905.35"/>
    <n v="0"/>
    <n v="13552905.35"/>
    <n v="703990.94999999925"/>
    <n v="12848914.4"/>
    <n v="17581951.316800002"/>
    <s v="aumento del 4%"/>
    <m/>
    <n v="70652.780000001192"/>
    <n v="12778261.619999999"/>
    <n v="3352817.0700000022"/>
    <n v="20898342.859999999"/>
    <n v="0"/>
    <n v="0"/>
    <n v="3992620.44"/>
    <n v="16905722.420000002"/>
    <n v="17581951.316800002"/>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31"/>
    <s v="HORAS EXTRAORDINARIAS"/>
    <n v="0"/>
    <s v="SIN DESCRIPCIÓN PARA DESTINOS 00"/>
    <n v="700000"/>
    <n v="629301.63"/>
    <n v="210546.86"/>
    <n v="700000"/>
    <n v="210546.86"/>
    <n v="210546.86"/>
    <n v="0"/>
    <n v="210546.86"/>
    <n v="0"/>
    <n v="210546.86"/>
    <n v="218968.73439999999"/>
    <s v="aumento del 4%"/>
    <m/>
    <n v="0"/>
    <n v="210546.86"/>
    <n v="0"/>
    <n v="0"/>
    <n v="0"/>
    <n v="0"/>
    <n v="489453.14"/>
    <n v="-489453.14"/>
    <n v="218968.73439999999"/>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31"/>
    <s v="HORAS EXTRAORDINARIAS"/>
    <n v="0"/>
    <s v="SIN DESCRIPCIÓN PARA DESTINOS 00"/>
    <n v="0"/>
    <n v="0"/>
    <n v="228292.44"/>
    <n v="0"/>
    <n v="28206.54"/>
    <n v="28206.54"/>
    <n v="0"/>
    <n v="28206.54"/>
    <n v="0"/>
    <n v="28206.54"/>
    <n v="237424.13760000002"/>
    <s v="aumento del 4%"/>
    <m/>
    <n v="0"/>
    <n v="28206.54"/>
    <n v="200085.9"/>
    <n v="228292.44"/>
    <n v="0"/>
    <n v="0"/>
    <n v="0"/>
    <n v="228292.44"/>
    <n v="237424.13760000002"/>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331"/>
    <s v="HORAS EXTRAORDINARIAS"/>
    <n v="0"/>
    <s v="SIN DESCRIPCIÓN PARA DESTINOS 00"/>
    <n v="0"/>
    <n v="0"/>
    <n v="261160.7"/>
    <n v="0"/>
    <n v="261160.7"/>
    <n v="261160.7"/>
    <n v="0"/>
    <n v="261160.7"/>
    <n v="0"/>
    <n v="261160.7"/>
    <n v="271607.12800000003"/>
    <s v="aumento del 4%"/>
    <m/>
    <n v="0"/>
    <n v="261160.7"/>
    <n v="0"/>
    <n v="0"/>
    <n v="261160.7"/>
    <n v="0"/>
    <n v="0"/>
    <n v="261160.7"/>
    <n v="271607.12800000003"/>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41"/>
    <s v="COMPENSACIONES"/>
    <n v="0"/>
    <s v="SIN DESCRIPCIÓN PARA DESTINOS 00"/>
    <n v="2500000"/>
    <n v="2330137.6000000001"/>
    <n v="124381.8"/>
    <n v="7500000"/>
    <n v="124381.8"/>
    <n v="124381.8"/>
    <n v="0"/>
    <n v="124381.8"/>
    <n v="0"/>
    <n v="124381.8"/>
    <n v="129357.07200000001"/>
    <s v="aumento del 4%"/>
    <m/>
    <n v="0"/>
    <n v="124381.8"/>
    <n v="0"/>
    <n v="0"/>
    <n v="0"/>
    <n v="0"/>
    <n v="7375618.2000000002"/>
    <n v="-7375618.2000000002"/>
    <n v="129357.072000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341"/>
    <s v="COMPENSACIONES"/>
    <n v="0"/>
    <s v="SIN DESCRIPCIÓN PARA DESTINOS 00"/>
    <n v="0"/>
    <n v="0"/>
    <n v="6920373.2000000002"/>
    <n v="0"/>
    <n v="461762"/>
    <n v="461762"/>
    <n v="0"/>
    <n v="461762"/>
    <n v="0"/>
    <n v="461762"/>
    <n v="7197188.1280000005"/>
    <s v="aumento del 4%"/>
    <m/>
    <n v="0"/>
    <n v="461762"/>
    <n v="6458611.2000000002"/>
    <n v="6920373.2000000002"/>
    <n v="0"/>
    <n v="0"/>
    <n v="0"/>
    <n v="6920373.2000000002"/>
    <n v="7197188.1280000005"/>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341"/>
    <s v="COMPENSACIONES"/>
    <n v="0"/>
    <s v="SIN DESCRIPCIÓN PARA DESTINOS 00"/>
    <n v="0"/>
    <n v="0"/>
    <n v="455245"/>
    <n v="0"/>
    <n v="455245"/>
    <n v="455245"/>
    <n v="0"/>
    <n v="455245"/>
    <n v="0"/>
    <n v="455245"/>
    <n v="473454.8"/>
    <s v="aumento del 4%"/>
    <m/>
    <n v="0"/>
    <n v="455245"/>
    <n v="0"/>
    <n v="0"/>
    <n v="455245"/>
    <n v="0"/>
    <n v="0"/>
    <n v="455245"/>
    <n v="473454.8"/>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11"/>
    <s v="CUOTAS AL IMSS POR ENFERMEDADES Y MATERNIDAD (Modalidad 38)"/>
    <n v="13"/>
    <s v="PLANTILLA"/>
    <n v="4385025.49"/>
    <n v="4385025.49"/>
    <n v="3421977.46"/>
    <n v="45430103.369999997"/>
    <n v="3369105.78"/>
    <n v="3369105.78"/>
    <n v="0"/>
    <n v="3369105.78"/>
    <n v="0"/>
    <n v="3369105.78"/>
    <n v="3558856.5584"/>
    <s v="aumento del 4%"/>
    <m/>
    <n v="0"/>
    <n v="3369105.78"/>
    <n v="52871.680000000168"/>
    <n v="0"/>
    <n v="42.74"/>
    <n v="0"/>
    <n v="42008168.649999999"/>
    <n v="-42008125.909999996"/>
    <n v="3558856.5584"/>
    <n v="0"/>
  </r>
  <r>
    <s v="1.1-00-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11"/>
    <s v="CUOTAS AL IMSS POR ENFERMEDADES Y MATERNIDAD (Modalidad 38)"/>
    <n v="14"/>
    <s v="EVENTUAL"/>
    <n v="0"/>
    <n v="0"/>
    <n v="1264922.69"/>
    <n v="6533249.9100000001"/>
    <n v="1264922.69"/>
    <n v="1264922.69"/>
    <n v="0"/>
    <n v="1264922.69"/>
    <n v="0"/>
    <n v="1264922.69"/>
    <n v="1315519.5976"/>
    <s v="aumento del 4%"/>
    <m/>
    <n v="0"/>
    <n v="1264922.69"/>
    <n v="0"/>
    <n v="0"/>
    <n v="797098.75"/>
    <n v="0"/>
    <n v="6065425.9699999997"/>
    <n v="-5268327.22"/>
    <n v="1315519.5976"/>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11"/>
    <s v="CUOTAS AL IMSS POR ENFERMEDADES Y MATERNIDAD (Modalidad 38)"/>
    <n v="13"/>
    <s v="PLANTILLA"/>
    <n v="45204864.159999996"/>
    <n v="40400571.310000002"/>
    <n v="43081348.140000001"/>
    <n v="0"/>
    <n v="27543606.690000001"/>
    <n v="27543606.690000001"/>
    <n v="0"/>
    <n v="27543606.690000001"/>
    <n v="0"/>
    <n v="27543606.690000001"/>
    <n v="44804602.0656"/>
    <s v="aumento del 4%"/>
    <m/>
    <n v="0"/>
    <n v="27543606.690000001"/>
    <n v="15537741.449999999"/>
    <n v="43081390.539999999"/>
    <n v="0"/>
    <n v="0"/>
    <n v="42.4"/>
    <n v="43081348.140000001"/>
    <n v="44804602.0656"/>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11"/>
    <s v="CUOTAS AL IMSS POR ENFERMEDADES Y MATERNIDAD (Modalidad 38)"/>
    <n v="14"/>
    <s v="EVENTUAL"/>
    <n v="0"/>
    <n v="0"/>
    <n v="1959014.55"/>
    <n v="0"/>
    <n v="1959014.55"/>
    <n v="1959014.55"/>
    <n v="0"/>
    <n v="1959014.55"/>
    <n v="0"/>
    <n v="1959014.55"/>
    <n v="2037375.1320000002"/>
    <s v="aumento del 4%"/>
    <m/>
    <n v="0"/>
    <n v="1959014.55"/>
    <n v="0"/>
    <n v="1959014.55"/>
    <n v="0"/>
    <n v="0"/>
    <n v="0"/>
    <n v="1959014.55"/>
    <n v="2037375.1320000002"/>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411"/>
    <s v="CUOTAS AL IMSS POR ENFERMEDADES Y MATERNIDAD (Modalidad 38)"/>
    <n v="14"/>
    <s v="EVENTUAL"/>
    <n v="0"/>
    <n v="0"/>
    <n v="4106411.08"/>
    <n v="0"/>
    <n v="3085568.55"/>
    <n v="3085568.55"/>
    <n v="0"/>
    <n v="3085568.55"/>
    <n v="0"/>
    <n v="3085568.55"/>
    <n v="4270667.5232000006"/>
    <s v="aumento del 4%"/>
    <m/>
    <n v="0"/>
    <n v="3085568.55"/>
    <n v="1020842.5300000003"/>
    <n v="3350953.81"/>
    <n v="755457.27"/>
    <n v="0"/>
    <n v="0"/>
    <n v="4106411.08"/>
    <n v="4270667.5232000006"/>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21"/>
    <s v="CUOTAS PARA LA VIVIENDA (IPEJAL 3%)"/>
    <n v="13"/>
    <s v="PLANTILLA"/>
    <n v="0"/>
    <n v="0"/>
    <n v="1647769.43"/>
    <n v="22715052.239999998"/>
    <n v="1647769.43"/>
    <n v="1647769.43"/>
    <n v="0"/>
    <n v="1647769.43"/>
    <n v="0"/>
    <n v="1647769.43"/>
    <n v="1713680.2072000001"/>
    <s v="aumento del 4%"/>
    <m/>
    <n v="0"/>
    <n v="1647769.43"/>
    <n v="0"/>
    <n v="0"/>
    <n v="0"/>
    <n v="0"/>
    <n v="21067282.809999999"/>
    <n v="-21067282.809999999"/>
    <n v="1713680.2072000001"/>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21"/>
    <s v="CUOTAS PARA LA VIVIENDA (IPEJAL 3%)"/>
    <n v="14"/>
    <s v="EVENTUAL"/>
    <n v="0"/>
    <n v="0"/>
    <n v="462325.63"/>
    <n v="3266624.41"/>
    <n v="461419.27"/>
    <n v="461419.27"/>
    <n v="0"/>
    <n v="461419.27"/>
    <n v="0"/>
    <n v="461419.27"/>
    <n v="480818.65520000004"/>
    <s v="aumento del 4%"/>
    <m/>
    <n v="0"/>
    <n v="461419.27"/>
    <n v="906.35999999998603"/>
    <n v="0"/>
    <n v="0.38"/>
    <n v="0"/>
    <n v="2804299.16"/>
    <n v="-2804298.78"/>
    <n v="480818.65520000004"/>
    <n v="0"/>
  </r>
  <r>
    <s v="1.5-01-24"/>
    <s v="1.3.4"/>
    <s v="FUNCIÓN PÚBLICA"/>
    <s v="E"/>
    <s v="Actividades del sector público, que realiza en for"/>
    <s v="05_24"/>
    <n v="6"/>
    <s v="GOBIERNO EFECTIVO"/>
    <n v="21"/>
    <s v="SERVICIOS PERSONALES"/>
    <s v="015_24"/>
    <s v="si"/>
    <s v="PARTICIPACIONES FEDERALES 2024"/>
    <s v="OFICIALÍA MAYOR"/>
    <x v="1"/>
    <s v="DIRECCIÓN GENERAL DE ADMINISTRACIÓN"/>
    <s v="OFICIALÍA MAYOR"/>
    <s v="DIRECCIÓN DE ADMINISTRACIÓN"/>
    <s v="BIENES ADQUIRIDOS"/>
    <n v="1000"/>
    <s v="NO"/>
    <s v="NO"/>
    <n v="1421"/>
    <s v="CUOTAS PARA LA VIVIENDA (IPEJAL 3%)"/>
    <n v="13"/>
    <s v="PLANTILLA"/>
    <n v="0"/>
    <n v="0"/>
    <n v="0"/>
    <n v="0"/>
    <n v="0"/>
    <n v="0"/>
    <n v="0"/>
    <n v="0"/>
    <n v="0"/>
    <n v="0"/>
    <n v="0"/>
    <s v="aumento del 4%"/>
    <m/>
    <n v="0"/>
    <n v="0"/>
    <n v="0"/>
    <n v="0"/>
    <n v="0"/>
    <n v="0"/>
    <n v="0"/>
    <n v="0"/>
    <n v="0"/>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21"/>
    <s v="CUOTAS PARA LA VIVIENDA (IPEJAL 3%)"/>
    <n v="13"/>
    <s v="PLANTILLA"/>
    <n v="24377499.100000001"/>
    <n v="23773465.690000001"/>
    <n v="21639111"/>
    <n v="0"/>
    <n v="13147629.6"/>
    <n v="13147629.6"/>
    <n v="0"/>
    <n v="13147629.6"/>
    <n v="0"/>
    <n v="13147629.6"/>
    <n v="22504675.440000001"/>
    <s v="aumento del 4%"/>
    <m/>
    <n v="0"/>
    <n v="13147629.6"/>
    <n v="8491481.4000000004"/>
    <n v="21639111"/>
    <n v="0"/>
    <n v="0"/>
    <n v="0"/>
    <n v="21639111"/>
    <n v="22504675.4400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21"/>
    <s v="CUOTAS PARA LA VIVIENDA (IPEJAL 3%)"/>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1"/>
    <s v="SERVICIOS PERSONALES"/>
    <s v="015_24"/>
    <s v="si"/>
    <s v="PARTICIPACIONES ESTATALES 2024"/>
    <s v="OFICIALÍA MAYOR"/>
    <x v="1"/>
    <s v="DIRECCIÓN GENERAL DE ADMINISTRACIÓN"/>
    <s v="OFICIALÍA MAYOR"/>
    <s v="DIRECCIÓN DE ADMINISTRACIÓN"/>
    <s v="BIENES ADQUIRIDOS"/>
    <n v="1000"/>
    <s v="NO"/>
    <s v="NO"/>
    <n v="1421"/>
    <s v="CUOTAS PARA LA VIVIENDA (IPEJAL 3%)"/>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421"/>
    <s v="CUOTAS PARA LA VIVIENDA (IPEJAL 3%)"/>
    <n v="14"/>
    <s v="EVENTUAL"/>
    <n v="0"/>
    <n v="0"/>
    <n v="3202848.53"/>
    <n v="0"/>
    <n v="2685560.27"/>
    <n v="2685560.27"/>
    <n v="0"/>
    <n v="2685560.27"/>
    <n v="0"/>
    <n v="2685560.27"/>
    <n v="3330962.4712"/>
    <s v="aumento del 4%"/>
    <m/>
    <n v="0"/>
    <n v="2685560.27"/>
    <n v="517288.25999999978"/>
    <n v="3202848.53"/>
    <n v="0"/>
    <n v="0"/>
    <n v="0"/>
    <n v="3202848.53"/>
    <n v="3330962.4712"/>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31"/>
    <s v="APORTACIONES AL SISTEMA DE RETIRO SEDAR"/>
    <n v="13"/>
    <s v="PLANTILLA"/>
    <n v="0"/>
    <n v="0"/>
    <n v="1693329.93"/>
    <n v="15143370.32"/>
    <n v="1693329.93"/>
    <n v="1693329.93"/>
    <n v="0"/>
    <n v="1693329.93"/>
    <n v="0"/>
    <n v="1693329.93"/>
    <n v="1761063.1272"/>
    <s v="aumento del 4%"/>
    <m/>
    <n v="0"/>
    <n v="1693329.93"/>
    <n v="0"/>
    <n v="0"/>
    <n v="45.18"/>
    <n v="0"/>
    <n v="13450085.57"/>
    <n v="-13450040.390000001"/>
    <n v="1761063.1272"/>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31"/>
    <s v="APORTACIONES AL SISTEMA DE RETIRO SEDAR"/>
    <n v="14"/>
    <s v="EVENTUAL"/>
    <n v="0"/>
    <n v="0"/>
    <n v="514513.31"/>
    <n v="2177747.44"/>
    <n v="514513.31"/>
    <n v="514513.31"/>
    <n v="0"/>
    <n v="514513.31"/>
    <n v="0"/>
    <n v="514513.31"/>
    <n v="535093.84239999996"/>
    <s v="aumento del 4%"/>
    <m/>
    <n v="0"/>
    <n v="514513.31"/>
    <n v="0"/>
    <n v="0"/>
    <n v="265702"/>
    <n v="0"/>
    <n v="1928936.13"/>
    <n v="-1663234.13"/>
    <n v="535093.84239999996"/>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31"/>
    <s v="APORTACIONES AL SISTEMA DE RETIRO SEDAR"/>
    <n v="13"/>
    <s v="PLANTILLA"/>
    <n v="16251666.07"/>
    <n v="15001786.550000001"/>
    <n v="13831257.02"/>
    <n v="0"/>
    <n v="8116519.4299999997"/>
    <n v="8116519.4299999997"/>
    <n v="0"/>
    <n v="8116519.4299999997"/>
    <n v="0"/>
    <n v="8116519.4299999997"/>
    <n v="14384507.300799999"/>
    <s v="aumento del 4%"/>
    <m/>
    <n v="0"/>
    <n v="8116519.4299999997"/>
    <n v="5714737.5899999999"/>
    <n v="13831302.199999999"/>
    <n v="0"/>
    <n v="0"/>
    <n v="45.18"/>
    <n v="13831257.02"/>
    <n v="14384507.300799999"/>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31"/>
    <s v="APORTACIONES AL SISTEMA DE RETIRO SEDAR"/>
    <n v="14"/>
    <s v="EVENTUAL"/>
    <n v="0"/>
    <n v="0"/>
    <n v="697726.57"/>
    <n v="0"/>
    <n v="697726.57"/>
    <n v="697726.57"/>
    <n v="0"/>
    <n v="697726.57"/>
    <n v="0"/>
    <n v="697726.57"/>
    <n v="725635.63280000002"/>
    <s v="aumento del 4%"/>
    <m/>
    <n v="0"/>
    <n v="697726.57"/>
    <n v="0"/>
    <n v="697726.57"/>
    <n v="0"/>
    <n v="0"/>
    <n v="0"/>
    <n v="697726.57"/>
    <n v="725635.63280000002"/>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431"/>
    <s v="APORTACIONES AL SISTEMA DE RETIRO SEDAR"/>
    <n v="14"/>
    <s v="EVENTUAL"/>
    <n v="0"/>
    <n v="0"/>
    <n v="1231209.56"/>
    <n v="0"/>
    <n v="753288.13"/>
    <n v="753288.13"/>
    <n v="0"/>
    <n v="753288.13"/>
    <n v="0"/>
    <n v="753288.13"/>
    <n v="1280457.9424000001"/>
    <s v="aumento del 4%"/>
    <m/>
    <n v="0"/>
    <n v="753288.13"/>
    <n v="477921.43000000005"/>
    <n v="980439.15"/>
    <n v="250770.41"/>
    <n v="0"/>
    <n v="0"/>
    <n v="1231209.56"/>
    <n v="1280457.9424000001"/>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32"/>
    <s v="APORTACIONES AL SISTEMA DE RETIRO DE PENSIONES"/>
    <n v="13"/>
    <s v="PLANTILLA"/>
    <n v="106026219.72"/>
    <n v="106026219.72"/>
    <n v="9611981.8100000005"/>
    <n v="132504454.87"/>
    <n v="9611981.8100000005"/>
    <n v="9611981.8100000005"/>
    <n v="0"/>
    <n v="9611981.8100000005"/>
    <n v="0"/>
    <n v="9611981.8100000005"/>
    <n v="9996461.0824000016"/>
    <s v="aumento del 4%"/>
    <m/>
    <n v="0"/>
    <n v="9611981.8100000005"/>
    <n v="0"/>
    <n v="0"/>
    <n v="14.3"/>
    <n v="0"/>
    <n v="122892487.36"/>
    <n v="-122892473.06"/>
    <n v="9996461.0824000016"/>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32"/>
    <s v="APORTACIONES AL SISTEMA DE RETIRO DE PENSIONES"/>
    <n v="14"/>
    <s v="EVENTUAL"/>
    <n v="0"/>
    <n v="0"/>
    <n v="4551856.1900000004"/>
    <n v="19055325.550000001"/>
    <n v="4546569.07"/>
    <n v="4546569.07"/>
    <n v="0"/>
    <n v="4546569.07"/>
    <n v="0"/>
    <n v="4546569.07"/>
    <n v="4733930.4376000008"/>
    <s v="aumento del 4%"/>
    <m/>
    <n v="0"/>
    <n v="4546569.07"/>
    <n v="5287.1200000001118"/>
    <n v="0"/>
    <n v="0"/>
    <n v="0"/>
    <n v="14503469.359999999"/>
    <n v="-14503469.359999999"/>
    <n v="4733930.4376000008"/>
    <n v="0"/>
  </r>
  <r>
    <s v="1.5-01-24"/>
    <s v="1.3.4"/>
    <s v="FUNCIÓN PÚBLICA"/>
    <s v="E"/>
    <s v="Actividades del sector público, que realiza en for"/>
    <s v="05_24"/>
    <n v="6"/>
    <s v="GOBIERNO EFECTIVO"/>
    <n v="21"/>
    <s v="SERVICIOS PERSONALES"/>
    <s v="015_24"/>
    <s v="si"/>
    <s v="PARTICIPACIONES FEDERALES 2024"/>
    <s v="OFICIALÍA MAYOR"/>
    <x v="1"/>
    <s v="DIRECCIÓN GENERAL DE ADMINISTRACIÓN"/>
    <s v="OFICIALÍA MAYOR"/>
    <s v="DIRECCIÓN DE ADMINISTRACIÓN"/>
    <s v="BIENES ADQUIRIDOS"/>
    <n v="1000"/>
    <s v="NO"/>
    <s v="NO"/>
    <n v="1432"/>
    <s v="APORTACIONES AL SISTEMA DE RETIRO DE PENSIONES"/>
    <n v="13"/>
    <s v="PLANTILLA"/>
    <n v="0"/>
    <n v="0"/>
    <n v="0"/>
    <n v="0"/>
    <n v="0"/>
    <n v="0"/>
    <n v="0"/>
    <n v="0"/>
    <n v="0"/>
    <n v="0"/>
    <n v="0"/>
    <s v="aumento del 4%"/>
    <m/>
    <n v="0"/>
    <n v="0"/>
    <n v="0"/>
    <n v="0"/>
    <n v="0"/>
    <n v="0"/>
    <n v="0"/>
    <n v="0"/>
    <n v="0"/>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32"/>
    <s v="APORTACIONES AL SISTEMA DE RETIRO DE PENSIONES"/>
    <n v="13"/>
    <s v="PLANTILLA"/>
    <n v="126334223.59999999"/>
    <n v="126334223.59999999"/>
    <n v="124228154.03"/>
    <n v="0"/>
    <n v="78031402.079999998"/>
    <n v="78031402.079999998"/>
    <n v="0"/>
    <n v="78031402.079999998"/>
    <n v="0"/>
    <n v="78031402.079999998"/>
    <n v="129197280.1912"/>
    <s v="aumento del 4%"/>
    <m/>
    <n v="0"/>
    <n v="78031402.079999998"/>
    <n v="46196751.950000003"/>
    <n v="126228154.03"/>
    <n v="0"/>
    <n v="0"/>
    <n v="2000000"/>
    <n v="124228154.03"/>
    <n v="129197280.1912"/>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32"/>
    <s v="APORTACIONES AL SISTEMA DE RETIRO DE PENSIONES"/>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1"/>
    <s v="SERVICIOS PERSONALES"/>
    <s v="015_24"/>
    <s v="si"/>
    <s v="PARTICIPACIONES ESTATALES 2024"/>
    <s v="OFICIALÍA MAYOR"/>
    <x v="1"/>
    <s v="DIRECCIÓN GENERAL DE ADMINISTRACIÓN"/>
    <s v="OFICIALÍA MAYOR"/>
    <s v="DIRECCIÓN DE ADMINISTRACIÓN"/>
    <s v="BIENES ADQUIRIDOS"/>
    <n v="1000"/>
    <s v="NO"/>
    <s v="NO"/>
    <n v="1432"/>
    <s v="APORTACIONES AL SISTEMA DE RETIRO DE PENSIONES"/>
    <n v="14"/>
    <s v="EVENTUAL"/>
    <n v="0"/>
    <n v="0"/>
    <n v="0"/>
    <n v="0"/>
    <n v="0"/>
    <n v="0"/>
    <n v="0"/>
    <n v="0"/>
    <n v="0"/>
    <n v="0"/>
    <n v="0"/>
    <s v="aumento del 4%"/>
    <m/>
    <n v="0"/>
    <n v="0"/>
    <n v="0"/>
    <n v="0"/>
    <n v="0"/>
    <n v="0"/>
    <n v="0"/>
    <n v="0"/>
    <n v="0"/>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432"/>
    <s v="APORTACIONES AL SISTEMA DE RETIRO DE PENSIONES"/>
    <n v="14"/>
    <s v="EVENTUAL"/>
    <n v="0"/>
    <n v="0"/>
    <n v="17828326.399999999"/>
    <n v="0"/>
    <n v="16005137.279999999"/>
    <n v="16005137.279999999"/>
    <n v="0"/>
    <n v="16005137.279999999"/>
    <n v="0"/>
    <n v="16005137.279999999"/>
    <n v="18541459.456"/>
    <s v="aumento del 4%"/>
    <m/>
    <n v="0"/>
    <n v="16005137.279999999"/>
    <n v="1823189.1199999992"/>
    <n v="16828326.399999999"/>
    <n v="1000000"/>
    <n v="0"/>
    <n v="0"/>
    <n v="17828326.399999999"/>
    <n v="18541459.456"/>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441"/>
    <s v="APORTACIONES PARA SEGUROS"/>
    <n v="0"/>
    <s v="SIN DESCRIPCIÓN PARA DESTINOS 00"/>
    <n v="13616211"/>
    <n v="13606210.52"/>
    <n v="11088589.48"/>
    <n v="13616211"/>
    <n v="11088589.48"/>
    <n v="11088589.48"/>
    <n v="0"/>
    <n v="11088589.48"/>
    <n v="0"/>
    <n v="11088589.48"/>
    <n v="11532133.0592"/>
    <s v="aumento del 4%"/>
    <m/>
    <n v="0"/>
    <n v="11088589.48"/>
    <n v="0"/>
    <n v="0"/>
    <n v="0"/>
    <n v="0"/>
    <n v="2527621.52"/>
    <n v="-2527621.52"/>
    <n v="11532133.0592"/>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441"/>
    <s v="APORTACIONES PARA SEGUROS"/>
    <n v="0"/>
    <s v="SIN DESCRIPCIÓN PARA DESTINOS 00"/>
    <n v="0"/>
    <n v="0"/>
    <n v="2527621.52"/>
    <n v="0"/>
    <n v="0"/>
    <n v="0"/>
    <n v="0"/>
    <n v="0"/>
    <n v="0"/>
    <n v="0"/>
    <n v="2628726.3807999999"/>
    <s v="aumento del 4%"/>
    <m/>
    <n v="0"/>
    <n v="0"/>
    <n v="2527621.52"/>
    <n v="2527621.52"/>
    <n v="0"/>
    <n v="0"/>
    <n v="0"/>
    <n v="2527621.52"/>
    <n v="2628726.3807999999"/>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521"/>
    <s v="INDEMNIZACIONES"/>
    <n v="0"/>
    <s v="SIN DESCRIPCIÓN PARA DESTINOS 00"/>
    <n v="0"/>
    <n v="0"/>
    <n v="1119343.1200000001"/>
    <n v="5373789"/>
    <n v="1119343.1200000001"/>
    <n v="1119343.1200000001"/>
    <n v="0"/>
    <n v="1119343.1200000001"/>
    <n v="0"/>
    <n v="1119343.1200000001"/>
    <n v="1164116.8448000001"/>
    <s v="aumento del 4%"/>
    <m/>
    <n v="0"/>
    <n v="1119343.1200000001"/>
    <n v="0"/>
    <n v="0"/>
    <n v="0"/>
    <n v="0"/>
    <n v="4254445.88"/>
    <n v="-4254445.88"/>
    <n v="1164116.8448000001"/>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521"/>
    <s v="INDEMNIZACIONES"/>
    <n v="0"/>
    <s v="SIN DESCRIPCIÓN PARA DESTINOS 00"/>
    <n v="0"/>
    <n v="0"/>
    <n v="4254445.88"/>
    <n v="0"/>
    <n v="0"/>
    <n v="0"/>
    <n v="0"/>
    <n v="0"/>
    <n v="0"/>
    <n v="0"/>
    <n v="4424623.7152000004"/>
    <s v="aumento del 4%"/>
    <m/>
    <n v="0"/>
    <n v="0"/>
    <n v="4254445.88"/>
    <n v="4254445.88"/>
    <n v="0"/>
    <n v="0"/>
    <n v="0"/>
    <n v="4254445.88"/>
    <n v="4424623.7152000004"/>
    <n v="0"/>
  </r>
  <r>
    <s v="1.1-00-24"/>
    <s v="1.3.4"/>
    <s v="FUNCIÓN PÚBLICA"/>
    <s v="E"/>
    <s v="Actividades del sector público, que realiza en for"/>
    <s v="05_24"/>
    <n v="6"/>
    <s v="GOBIERNO EFECTIVO"/>
    <n v="24"/>
    <s v="SERVICIOS PERSONALES"/>
    <s v="015_24"/>
    <s v="si"/>
    <s v="RECURSOS FISCALES 2024"/>
    <s v="OFICIALÍA MAYOR"/>
    <x v="1"/>
    <s v="DIRECCIÓN GENERAL DE ADMINISTRACIÓN"/>
    <s v="OFICIALÍA MAYOR"/>
    <s v="DIRECCIÓN DE ADMINISTRACIÓN"/>
    <s v="SERVICIOS PERSONALES"/>
    <n v="1000"/>
    <s v="NO"/>
    <s v="NO"/>
    <n v="1591"/>
    <s v="OTRAS PRESTACIONES SOCIALES Y ECONÓMICAS"/>
    <n v="0"/>
    <s v="SIN DESCRIPCIÓN PARA DESTINOS 00"/>
    <n v="0"/>
    <n v="0"/>
    <n v="7894713.7000000002"/>
    <n v="38357222.049999997"/>
    <n v="7894713.7000000002"/>
    <n v="7894713.7000000002"/>
    <n v="0"/>
    <n v="7894713.7000000002"/>
    <n v="0"/>
    <n v="7894713.7000000002"/>
    <n v="8210502.2480000006"/>
    <s v="aumento del 4%"/>
    <m/>
    <n v="0"/>
    <n v="7894713.7000000002"/>
    <n v="0"/>
    <n v="0"/>
    <n v="0.16"/>
    <n v="0"/>
    <n v="30462508.510000002"/>
    <n v="-30462508.350000001"/>
    <n v="8210502.2480000006"/>
    <n v="0"/>
  </r>
  <r>
    <s v="1.5-01-24"/>
    <s v="1.3.4"/>
    <s v="FUNCIÓN PÚBLICA"/>
    <s v="E"/>
    <s v="Actividades del sector público, que realiza en for"/>
    <s v="05_24"/>
    <n v="6"/>
    <s v="GOBIERNO EFECTIVO"/>
    <n v="21"/>
    <s v="SERVICIOS PERSONALES"/>
    <s v="015_24"/>
    <s v="si"/>
    <s v="PARTICIPACIONES FEDERALES 2024"/>
    <s v="OFICIALÍA MAYOR"/>
    <x v="1"/>
    <s v="DIRECCIÓN GENERAL DE ADMINISTRACIÓN"/>
    <s v="OFICIALÍA MAYOR"/>
    <s v="DIRECCIÓN DE ADMINISTRACIÓN"/>
    <s v="BIENES ADQUIRIDOS"/>
    <n v="1000"/>
    <s v="NO"/>
    <s v="NO"/>
    <n v="1591"/>
    <s v="OTRAS PRESTACIONES SOCIALES Y ECONÓMICAS"/>
    <n v="0"/>
    <s v="SIN DESCRIPCIÓN PARA DESTINOS 00"/>
    <n v="0"/>
    <n v="0"/>
    <n v="0"/>
    <n v="0"/>
    <n v="0"/>
    <n v="0"/>
    <n v="0"/>
    <n v="0"/>
    <n v="0"/>
    <n v="0"/>
    <n v="0"/>
    <s v="aumento del 4%"/>
    <m/>
    <n v="0"/>
    <n v="0"/>
    <n v="0"/>
    <n v="0"/>
    <n v="0"/>
    <n v="0"/>
    <n v="0"/>
    <n v="0"/>
    <n v="0"/>
    <n v="0"/>
  </r>
  <r>
    <s v="1.5-01-24"/>
    <s v="1.3.4"/>
    <s v="FUNCIÓN PÚBLICA"/>
    <s v="E"/>
    <s v="Actividades del sector público, que realiza en for"/>
    <s v="05_24"/>
    <n v="6"/>
    <s v="GOBIERNO EFECTIVO"/>
    <n v="24"/>
    <s v="SERVICIOS PERSONALES"/>
    <s v="015_24"/>
    <s v="si"/>
    <s v="PARTICIPACIONES FEDERALES 2024"/>
    <s v="OFICIALÍA MAYOR"/>
    <x v="1"/>
    <s v="DIRECCIÓN GENERAL DE ADMINISTRACIÓN"/>
    <s v="OFICIALÍA MAYOR"/>
    <s v="DIRECCIÓN DE ADMINISTRACIÓN"/>
    <s v="SERVICIOS PERSONALES"/>
    <n v="1000"/>
    <s v="NO"/>
    <s v="NO"/>
    <n v="1591"/>
    <s v="OTRAS PRESTACIONES SOCIALES Y ECONÓMICAS"/>
    <n v="0"/>
    <s v="SIN DESCRIPCIÓN PARA DESTINOS 00"/>
    <n v="0"/>
    <n v="0"/>
    <n v="42784458.119999997"/>
    <n v="0"/>
    <n v="30364723.190000001"/>
    <n v="30364723.190000001"/>
    <n v="42770.860000003129"/>
    <n v="30321952.329999998"/>
    <n v="5994262.0699999966"/>
    <n v="24327690.260000002"/>
    <n v="44495836.444799997"/>
    <s v="aumento del 4%"/>
    <m/>
    <n v="0"/>
    <n v="24327690.260000002"/>
    <n v="12419734.929999996"/>
    <n v="32784458.120000001"/>
    <n v="10000000"/>
    <n v="0"/>
    <n v="0"/>
    <n v="42784458.119999997"/>
    <n v="44495836.444799997"/>
    <n v="0"/>
  </r>
  <r>
    <s v="1.6-01-24"/>
    <s v="1.3.4"/>
    <s v="FUNCIÓN PÚBLICA"/>
    <s v="E"/>
    <s v="Actividades del sector público, que realiza en for"/>
    <s v="05_24"/>
    <n v="6"/>
    <s v="GOBIERNO EFECTIVO"/>
    <n v="24"/>
    <s v="SERVICIOS PERSONALES"/>
    <s v="015_24"/>
    <s v="si"/>
    <s v="PARTICIPACIONES ESTATALES 2024"/>
    <s v="OFICIALÍA MAYOR"/>
    <x v="1"/>
    <s v="DIRECCIÓN GENERAL DE ADMINISTRACIÓN"/>
    <s v="OFICIALÍA MAYOR"/>
    <s v="DIRECCIÓN DE ADMINISTRACIÓN"/>
    <s v="SERVICIOS PERSONALES"/>
    <n v="1000"/>
    <s v="NO"/>
    <s v="NO"/>
    <n v="1591"/>
    <s v="OTRAS PRESTACIONES SOCIALES Y ECONÓMICAS"/>
    <n v="0"/>
    <s v="SIN DESCRIPCIÓN PARA DESTINOS 00"/>
    <n v="106413993.95999999"/>
    <n v="103095827.09999999"/>
    <n v="63756599.289999999"/>
    <n v="73756599.450000003"/>
    <n v="51102041"/>
    <n v="51102041"/>
    <n v="5164234.8800000027"/>
    <n v="45937806.119999997"/>
    <n v="126506.47999999672"/>
    <n v="45811299.640000001"/>
    <n v="66306863.261600003"/>
    <s v="aumento del 4%"/>
    <m/>
    <n v="0"/>
    <n v="45811299.640000001"/>
    <n v="12654558.289999999"/>
    <n v="0"/>
    <n v="0"/>
    <n v="0"/>
    <n v="10000000.16"/>
    <n v="-10000000.16"/>
    <n v="66306863.261600003"/>
    <n v="0"/>
  </r>
  <r>
    <s v="2.6-01-24"/>
    <s v="1.3.4"/>
    <s v="FUNCIÓN PÚBLICA"/>
    <s v="E"/>
    <s v="Actividades del sector público, que realiza en for"/>
    <s v="05_24"/>
    <n v="6"/>
    <s v="GOBIERNO EFECTIVO"/>
    <n v="24"/>
    <s v="SERVICIOS PERSONALES"/>
    <s v="015_24"/>
    <m/>
    <s v="SUBSIDIO POLICÍA METROPOLITANA 2024 (APORTACIÓN ESTATAL)"/>
    <s v="OFICIALÍA MAYOR"/>
    <x v="1"/>
    <s v="DIRECCIÓN GENERAL DE ADMINISTRACIÓN"/>
    <s v="OFICIALÍA MAYOR"/>
    <s v="DIRECCIÓN DE ADMINISTRACIÓN"/>
    <s v="SERVICIOS PERSONALES"/>
    <n v="1000"/>
    <s v="NO"/>
    <s v="NO"/>
    <n v="1711"/>
    <s v="ESTÍMULOS"/>
    <n v="0"/>
    <s v="SIN DESCRIPCIÓN PARA DESTINOS 00"/>
    <n v="0"/>
    <n v="0"/>
    <n v="22000000"/>
    <n v="0"/>
    <n v="14413779.9"/>
    <n v="14413779.9"/>
    <n v="0"/>
    <n v="14413779.9"/>
    <n v="0"/>
    <n v="14413779.9"/>
    <m/>
    <m/>
    <m/>
    <n v="0"/>
    <n v="14413779.9"/>
    <n v="7586220.0999999996"/>
    <n v="22000000"/>
    <n v="0"/>
    <n v="0"/>
    <n v="0"/>
    <n v="22000000"/>
    <m/>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SI"/>
    <s v="NO"/>
    <n v="2111"/>
    <s v="MATERIALES, ÚTILES Y EQUIPOS MENORES DE OFICINA"/>
    <n v="0"/>
    <s v="SIN DESCRIPCIÓN PARA DESTINOS 00"/>
    <n v="13600.53"/>
    <n v="13600.53"/>
    <n v="27000"/>
    <n v="0"/>
    <n v="11226.93"/>
    <n v="11226.93"/>
    <n v="0"/>
    <n v="11226.93"/>
    <n v="0"/>
    <n v="11226.93"/>
    <n v="0"/>
    <m/>
    <m/>
    <n v="0"/>
    <n v="11226.93"/>
    <n v="15773.07"/>
    <n v="0"/>
    <n v="27000"/>
    <n v="0"/>
    <n v="0"/>
    <n v="27000"/>
    <n v="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SI"/>
    <s v="NO"/>
    <n v="2111"/>
    <s v="MATERIALES, ÚTILES Y EQUIPOS MENORES DE OFICINA"/>
    <n v="0"/>
    <s v="SIN DESCRIPCIÓN PARA DESTINOS 00"/>
    <n v="64771.5"/>
    <n v="42771.5"/>
    <n v="75914"/>
    <n v="0"/>
    <n v="74286.559999999998"/>
    <n v="74286.559999999998"/>
    <n v="0"/>
    <n v="74286.559999999998"/>
    <n v="0"/>
    <n v="74286.559999999998"/>
    <n v="50000"/>
    <m/>
    <m/>
    <n v="0"/>
    <n v="74286.559999999998"/>
    <n v="1627.4400000000023"/>
    <n v="62000"/>
    <n v="15011"/>
    <n v="0"/>
    <n v="1097"/>
    <n v="75914"/>
    <n v="5000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SI"/>
    <s v="NO"/>
    <n v="2111"/>
    <s v="MATERIALES, ÚTILES Y EQUIPOS MENORES DE OFICINA"/>
    <n v="0"/>
    <s v="SIN DESCRIPCIÓN PARA DESTINOS 00"/>
    <n v="0"/>
    <n v="0"/>
    <n v="50000"/>
    <n v="0"/>
    <n v="26953.54"/>
    <n v="23055.94"/>
    <n v="0"/>
    <n v="23055.94"/>
    <n v="0"/>
    <n v="23055.94"/>
    <n v="0"/>
    <m/>
    <m/>
    <n v="8039.9599999999991"/>
    <n v="15015.98"/>
    <n v="23046.46"/>
    <n v="21000"/>
    <n v="29000"/>
    <n v="0"/>
    <n v="0"/>
    <n v="5000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111"/>
    <s v="MATERIALES, ÚTILES Y EQUIPOS MENORES DE OFICINA"/>
    <n v="0"/>
    <s v="SIN DESCRIPCIÓN PARA DESTINOS 00"/>
    <n v="2339820.2599999998"/>
    <n v="2331721.58"/>
    <n v="3463213.18"/>
    <n v="3474000"/>
    <n v="2250498.1"/>
    <n v="2248468.1"/>
    <n v="20000.010000000242"/>
    <n v="2228468.09"/>
    <n v="0"/>
    <n v="2228468.09"/>
    <n v="2500000"/>
    <m/>
    <m/>
    <n v="291696.49999999977"/>
    <n v="1936771.59"/>
    <n v="1212715.08"/>
    <n v="0"/>
    <n v="11000"/>
    <n v="0"/>
    <n v="21786.82"/>
    <n v="-10786.82"/>
    <n v="25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SI"/>
    <s v="NO"/>
    <n v="2111"/>
    <s v="MATERIALES, ÚTILES Y EQUIPOS MENORES DE OFICINA"/>
    <n v="0"/>
    <s v="SIN DESCRIPCIÓN PARA DESTINOS 00"/>
    <n v="2158.6"/>
    <n v="2126.6"/>
    <n v="0"/>
    <n v="0"/>
    <n v="0"/>
    <n v="0"/>
    <n v="0"/>
    <n v="0"/>
    <n v="0"/>
    <n v="0"/>
    <n v="0"/>
    <m/>
    <m/>
    <n v="0"/>
    <n v="0"/>
    <n v="0"/>
    <n v="0"/>
    <n v="0"/>
    <n v="0"/>
    <n v="0"/>
    <n v="0"/>
    <n v="0"/>
    <n v="0"/>
  </r>
  <r>
    <s v="2.5-02-24"/>
    <s v="1.7.1"/>
    <s v="POLICÍA"/>
    <s v="R"/>
    <s v="Solamente actividades específicas, distintas a las"/>
    <s v="08_24"/>
    <n v="7"/>
    <s v="SEGURIDAD CIUDADANA"/>
    <n v="41"/>
    <s v="MATERIALES Y SUMINISTROS"/>
    <s v="025_24"/>
    <s v="si"/>
    <s v="FONDO DE APORTACIÓN AL FORTALECIMIENTO MUNICIPAL 2024 (FORTAMUN)"/>
    <s v="COMISARÍA DE LA POLICÍA PREVENTIVA MUNICIPAL"/>
    <x v="3"/>
    <s v="DESPACHO DE LA COMISARÍA DE LA POLICÍA P"/>
    <s v="COORDINACIÓN DE PREVENCIÓN Y PROTECCIÓN CIUDADANA"/>
    <s v="COMISARIA DE LA POLICIA PREVENTIVA MUNICIPAL"/>
    <s v="EQUIPAMIENTO"/>
    <n v="2000"/>
    <s v="SI"/>
    <s v="NO"/>
    <n v="2111"/>
    <s v="MATERIALES, ÚTILES Y EQUIPOS MENORES DE OFICINA"/>
    <n v="0"/>
    <s v="SIN DESCRIPCIÓN PARA DESTINOS 00"/>
    <n v="20300"/>
    <n v="20300"/>
    <n v="0"/>
    <n v="0"/>
    <n v="0"/>
    <n v="0"/>
    <n v="0"/>
    <n v="0"/>
    <n v="0"/>
    <n v="0"/>
    <n v="0"/>
    <m/>
    <m/>
    <n v="0"/>
    <n v="0"/>
    <n v="0"/>
    <n v="0"/>
    <n v="0"/>
    <n v="0"/>
    <n v="0"/>
    <n v="0"/>
    <n v="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121"/>
    <s v="MATERIALES Y ÚTILES DE IMPRESIÓN Y REPRODUCCIÓN"/>
    <n v="0"/>
    <s v="SIN DESCRIPCIÓN PARA DESTINOS 00"/>
    <n v="0"/>
    <n v="0"/>
    <n v="0"/>
    <n v="0"/>
    <n v="0"/>
    <n v="0"/>
    <n v="0"/>
    <n v="0"/>
    <n v="0"/>
    <n v="0"/>
    <n v="0"/>
    <m/>
    <m/>
    <n v="0"/>
    <n v="0"/>
    <n v="0"/>
    <n v="0"/>
    <n v="13000"/>
    <n v="0"/>
    <n v="13000"/>
    <n v="0"/>
    <n v="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NO"/>
    <s v="NO"/>
    <n v="2121"/>
    <s v="MATERIALES Y ÚTILES DE IMPRESIÓN Y REPRODUCCIÓN"/>
    <n v="0"/>
    <s v="SIN DESCRIPCIÓN PARA DESTINOS 00"/>
    <n v="0"/>
    <n v="0"/>
    <n v="0"/>
    <n v="70000"/>
    <n v="0"/>
    <n v="0"/>
    <n v="0"/>
    <n v="0"/>
    <n v="0"/>
    <n v="0"/>
    <n v="0"/>
    <m/>
    <m/>
    <n v="0"/>
    <n v="0"/>
    <n v="0"/>
    <n v="0"/>
    <n v="0"/>
    <n v="0"/>
    <n v="70000"/>
    <n v="-70000"/>
    <n v="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131"/>
    <s v="MATERIAL ESTADÍSTICO Y GEOGRÁFICO"/>
    <n v="0"/>
    <s v="SIN DESCRIPCIÓN PARA DESTINOS 00"/>
    <n v="0"/>
    <n v="0"/>
    <n v="2000000"/>
    <n v="1000000"/>
    <n v="20000"/>
    <n v="20000"/>
    <n v="20000"/>
    <n v="0"/>
    <n v="0"/>
    <n v="0"/>
    <n v="2200000"/>
    <s v="Atlas de riesgo"/>
    <m/>
    <n v="0"/>
    <n v="0"/>
    <n v="1980000"/>
    <n v="0"/>
    <n v="1000000"/>
    <n v="0"/>
    <n v="0"/>
    <n v="1000000"/>
    <n v="220000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SI"/>
    <s v="NO"/>
    <n v="2141"/>
    <s v="MATERIALES, ÚTILES Y EQUIPOS MENORES DE TECNOLOGÍAS DE LA INFORMACIÓN Y COMUNICACIONES"/>
    <n v="0"/>
    <s v="SIN DESCRIPCIÓN PARA DESTINOS 00"/>
    <n v="173659.26"/>
    <n v="74859.27"/>
    <n v="169000"/>
    <n v="0"/>
    <n v="25705.48"/>
    <n v="25705.48"/>
    <n v="0"/>
    <n v="25705.48"/>
    <n v="0"/>
    <n v="25705.48"/>
    <n v="40000"/>
    <m/>
    <m/>
    <n v="10841.359999999999"/>
    <n v="14864.12"/>
    <n v="143294.51999999999"/>
    <n v="0"/>
    <n v="180000"/>
    <n v="0"/>
    <n v="11000"/>
    <n v="169000"/>
    <n v="400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SI"/>
    <s v="NO"/>
    <n v="2141"/>
    <s v="MATERIALES, ÚTILES Y EQUIPOS MENORES DE TECNOLOGÍAS DE LA INFORMACIÓN Y COMUNICACIONES"/>
    <n v="0"/>
    <s v="SIN DESCRIPCIÓN PARA DESTINOS 00"/>
    <n v="0"/>
    <n v="0"/>
    <n v="251"/>
    <n v="0"/>
    <n v="250.23"/>
    <n v="250.23"/>
    <n v="0"/>
    <n v="250.23"/>
    <n v="0"/>
    <n v="250.23"/>
    <n v="1000"/>
    <m/>
    <m/>
    <n v="0"/>
    <n v="250.23"/>
    <n v="0.77000000000001023"/>
    <n v="0"/>
    <n v="1000"/>
    <n v="0"/>
    <n v="749"/>
    <n v="251"/>
    <n v="1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141"/>
    <s v="MATERIALES, ÚTILES Y EQUIPOS MENORES DE TECNOLOGÍAS DE LA INFORMACIÓN Y COMUNICACIONES"/>
    <n v="0"/>
    <s v="SIN DESCRIPCIÓN PARA DESTINOS 00"/>
    <n v="24759.15"/>
    <n v="24759.15"/>
    <n v="31553.78"/>
    <n v="23000"/>
    <n v="8942.7999999999993"/>
    <n v="8942.7999999999993"/>
    <n v="0"/>
    <n v="8942.7999999999993"/>
    <n v="0"/>
    <n v="8942.7999999999993"/>
    <n v="0"/>
    <m/>
    <m/>
    <n v="0"/>
    <n v="8942.7999999999993"/>
    <n v="22610.98"/>
    <n v="0"/>
    <n v="8553.7800000000007"/>
    <n v="0"/>
    <n v="0"/>
    <n v="8553.7800000000007"/>
    <n v="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SI"/>
    <s v="NO"/>
    <n v="2141"/>
    <s v="MATERIALES, ÚTILES Y EQUIPOS MENORES DE TECNOLOGÍAS DE LA INFORMACIÓN Y COMUNICACIONES"/>
    <n v="0"/>
    <s v="SIN DESCRIPCIÓN PARA DESTINOS 00"/>
    <n v="17440.36"/>
    <n v="4720.3599999999997"/>
    <n v="0"/>
    <n v="0"/>
    <n v="0"/>
    <n v="0"/>
    <n v="0"/>
    <n v="0"/>
    <n v="0"/>
    <n v="0"/>
    <n v="0"/>
    <m/>
    <m/>
    <n v="0"/>
    <n v="0"/>
    <n v="0"/>
    <n v="0"/>
    <n v="0"/>
    <n v="0"/>
    <n v="0"/>
    <n v="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151"/>
    <s v="MATERIAL IMPRESO E INFORMACIÓN DIGITAL"/>
    <n v="0"/>
    <s v="SIN DESCRIPCIÓN PARA DESTINOS 00"/>
    <n v="420"/>
    <n v="420"/>
    <n v="420"/>
    <n v="420"/>
    <n v="0"/>
    <n v="0"/>
    <n v="0"/>
    <n v="0"/>
    <n v="0"/>
    <n v="0"/>
    <n v="0"/>
    <m/>
    <m/>
    <n v="0"/>
    <n v="0"/>
    <n v="420"/>
    <n v="0"/>
    <n v="0"/>
    <n v="0"/>
    <n v="0"/>
    <n v="0"/>
    <n v="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SI"/>
    <s v="NO"/>
    <n v="2161"/>
    <s v="MATERIAL DE LIMPIEZA"/>
    <n v="0"/>
    <s v="SIN DESCRIPCIÓN PARA DESTINOS 00"/>
    <n v="580450.68000000005"/>
    <n v="580450.68000000005"/>
    <n v="1249162.48"/>
    <n v="1250000"/>
    <n v="1235398.48"/>
    <n v="1220782.48"/>
    <n v="0"/>
    <n v="1220782.48"/>
    <n v="0"/>
    <n v="1220782.48"/>
    <n v="1000000"/>
    <m/>
    <m/>
    <n v="0"/>
    <n v="1220782.48"/>
    <n v="13764"/>
    <n v="0"/>
    <n v="0"/>
    <n v="0"/>
    <n v="837.52"/>
    <n v="-837.52"/>
    <n v="600000"/>
    <n v="-400000"/>
  </r>
  <r>
    <s v="1.1-00-24"/>
    <s v="1.3.4"/>
    <s v="FUNCIÓN PÚBLICA"/>
    <s v="E"/>
    <s v="Actividades del sector público, que realiza en for"/>
    <s v="09_24"/>
    <n v="3"/>
    <s v="INFRAESTRUCTURA Y SERVICIOS PÚBLICOS"/>
    <n v="43"/>
    <s v="MATERIALES Y SUMINISTROS"/>
    <s v="027_24"/>
    <s v="si"/>
    <s v="RECURSOS FISCALES 2024"/>
    <s v="COORDINACIÓN GENERAL DE DESARROLLO ECONÓMICO"/>
    <x v="5"/>
    <s v="DIRECCIÓN DE RASTRO MUNICIPAL"/>
    <s v="COORDINACIÓN DE FORTALECIMIENTO A LOS SERVICIOS PÚBLICOS MUNICIPALES"/>
    <s v="DIRECCIÓN DE RASTROS MUNICIPALES"/>
    <m/>
    <n v="2000"/>
    <m/>
    <m/>
    <n v="2161"/>
    <s v="MATERIAL DE LIMPIEZA"/>
    <m/>
    <m/>
    <m/>
    <m/>
    <m/>
    <m/>
    <m/>
    <m/>
    <m/>
    <m/>
    <m/>
    <m/>
    <n v="50000"/>
    <m/>
    <m/>
    <m/>
    <m/>
    <m/>
    <m/>
    <m/>
    <m/>
    <m/>
    <m/>
    <m/>
    <n v="-5000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SI"/>
    <s v="NO"/>
    <n v="2161"/>
    <s v="MATERIAL DE LIMPIEZA"/>
    <n v="0"/>
    <s v="SIN DESCRIPCIÓN PARA DESTINOS 00"/>
    <n v="168342.87"/>
    <n v="168342.87"/>
    <n v="50900"/>
    <n v="0"/>
    <n v="49822"/>
    <n v="49822"/>
    <n v="0"/>
    <n v="49822"/>
    <n v="0"/>
    <n v="49822"/>
    <n v="0"/>
    <m/>
    <m/>
    <n v="4825.5999999999985"/>
    <n v="44996.4"/>
    <n v="1078"/>
    <n v="0"/>
    <n v="73000"/>
    <n v="0"/>
    <n v="22100"/>
    <n v="50900"/>
    <n v="0"/>
    <n v="0"/>
  </r>
  <r>
    <s v="1.1-00-24"/>
    <s v="2.1.1"/>
    <s v="ORDENACIÓN DE DESECHOS"/>
    <s v="E"/>
    <s v="Actividades del sector público, que realiza en for"/>
    <s v="07_24"/>
    <n v="3"/>
    <s v="INFRAESTRUCTURA Y SERVICIOS PÚBLICOS"/>
    <n v="35"/>
    <s v="MATERIALES Y SUMINISTROS"/>
    <s v="021_24"/>
    <s v="si"/>
    <s v="RECURSOS FISCALES 2024"/>
    <s v="GABINETE INTEGRAL DE INFRAESTRUCTURA Y SERVICIOS PÚBLICOS"/>
    <x v="5"/>
    <s v="DIRECCIÓN DE ASEO PÚBLICO"/>
    <s v="COORDINACIÓN DE FORTALECIMIENTO A LOS SERVICIOS PÚBLICOS MUNICIPALES"/>
    <s v="DIRECCIÓN DE ASEO PÚBLICO"/>
    <s v="RECOLECCION DE RESIDUOS SOLIDOS  URBANOS"/>
    <n v="2000"/>
    <s v="SI"/>
    <s v="NO"/>
    <n v="2161"/>
    <s v="MATERIAL DE LIMPIEZA"/>
    <n v="0"/>
    <s v="SIN DESCRIPCIÓN PARA DESTINOS 00"/>
    <n v="167264.17000000001"/>
    <n v="167264.17000000001"/>
    <n v="175000"/>
    <n v="175000"/>
    <n v="122811.52"/>
    <n v="122811.52"/>
    <n v="0"/>
    <n v="122811.52"/>
    <n v="0"/>
    <n v="122811.52"/>
    <n v="170000"/>
    <m/>
    <m/>
    <n v="0"/>
    <n v="122811.52"/>
    <n v="52188.479999999996"/>
    <n v="0"/>
    <n v="0"/>
    <n v="0"/>
    <n v="0"/>
    <n v="0"/>
    <n v="17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SI"/>
    <s v="NO"/>
    <n v="2161"/>
    <s v="MATERIAL DE LIMPIEZA"/>
    <n v="0"/>
    <s v="SIN DESCRIPCIÓN PARA DESTINOS 00"/>
    <n v="442326.13"/>
    <n v="433545.57"/>
    <n v="350000"/>
    <n v="650000"/>
    <n v="336287.83"/>
    <n v="336287.83"/>
    <n v="9999.2000000000116"/>
    <n v="326288.63"/>
    <n v="0"/>
    <n v="326288.63"/>
    <n v="350000"/>
    <m/>
    <m/>
    <n v="0"/>
    <n v="326288.63"/>
    <n v="13712.169999999984"/>
    <n v="0"/>
    <n v="0"/>
    <n v="0"/>
    <n v="300000"/>
    <n v="-300000"/>
    <n v="35000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SI"/>
    <s v="NO"/>
    <n v="2161"/>
    <s v="MATERIAL DE LIMPIEZA"/>
    <n v="0"/>
    <s v="SIN DESCRIPCIÓN PARA DESTINOS 00"/>
    <n v="0"/>
    <n v="0"/>
    <n v="31400"/>
    <n v="0"/>
    <n v="5588.88"/>
    <n v="5588.88"/>
    <n v="0"/>
    <n v="5588.88"/>
    <n v="0"/>
    <n v="5588.88"/>
    <n v="0"/>
    <m/>
    <m/>
    <n v="5588.88"/>
    <n v="0"/>
    <n v="25811.119999999999"/>
    <n v="15700"/>
    <n v="15700"/>
    <n v="0"/>
    <n v="0"/>
    <n v="3140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161"/>
    <s v="MATERIAL DE LIMPIEZA"/>
    <n v="0"/>
    <s v="SIN DESCRIPCIÓN PARA DESTINOS 00"/>
    <n v="2153994.9900000002"/>
    <n v="2062001.19"/>
    <n v="1828856.1"/>
    <n v="1828856.1"/>
    <n v="372448.84"/>
    <n v="338953.84"/>
    <n v="3678.3600000000442"/>
    <n v="335275.48"/>
    <n v="0"/>
    <n v="335275.48"/>
    <n v="600000"/>
    <m/>
    <m/>
    <n v="0"/>
    <n v="335275.48"/>
    <n v="1456407.26"/>
    <n v="0"/>
    <n v="0"/>
    <n v="0"/>
    <n v="0"/>
    <n v="0"/>
    <n v="400000"/>
    <n v="-200000"/>
  </r>
  <r>
    <s v="1.1-00-24"/>
    <s v="2.7.1"/>
    <s v="OTROS ASUNTOS SOCIALES"/>
    <s v="E"/>
    <s v="Actividades del sector público, que realiza en for"/>
    <s v="10_24"/>
    <n v="4"/>
    <s v="DESARROLLO ECONÓMICO Y EMPLEO"/>
    <n v="48"/>
    <s v="MATERIALES Y SUMINISTROS"/>
    <s v="030_24"/>
    <s v="si"/>
    <s v="RECURSOS FISCALES 2024"/>
    <s v="COORDINACIÓN GENERAL DE GESTIÓN INTEGRAL DE LA CIUDAD"/>
    <x v="6"/>
    <s v="DIRECCIÓN DE PROYECTOS ESTRATEGICOS"/>
    <s v="COORDINACIÓN DE POTENCIA ECONÓMICA"/>
    <s v="DIRECCIÓN DE TURISMO Y PROMOCIÓN A LAS TRADICIONES"/>
    <s v="APOYO A TRADICIONES"/>
    <n v="2000"/>
    <s v="NO"/>
    <s v="NO"/>
    <n v="2171"/>
    <s v="MATERIALES Y ÚTILES DE ENSEÑANZA"/>
    <n v="0"/>
    <s v="SIN DESCRIPCIÓN PARA DESTINOS 00"/>
    <n v="0"/>
    <n v="0"/>
    <n v="30000"/>
    <n v="30000"/>
    <n v="0"/>
    <n v="0"/>
    <n v="0"/>
    <n v="0"/>
    <n v="0"/>
    <n v="0"/>
    <n v="0"/>
    <m/>
    <m/>
    <n v="0"/>
    <n v="0"/>
    <n v="30000"/>
    <n v="0"/>
    <n v="0"/>
    <n v="0"/>
    <n v="0"/>
    <n v="0"/>
    <n v="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171"/>
    <s v="MATERIALES Y ÚTILES DE ENSEÑANZA"/>
    <n v="0"/>
    <s v="SIN DESCRIPCIÓN PARA DESTINOS 00"/>
    <n v="0"/>
    <n v="0"/>
    <n v="300000"/>
    <n v="300000"/>
    <n v="295800"/>
    <n v="295800"/>
    <n v="0"/>
    <n v="295800"/>
    <n v="0"/>
    <n v="295800"/>
    <n v="300000"/>
    <m/>
    <m/>
    <n v="295800"/>
    <n v="0"/>
    <n v="4200"/>
    <n v="0"/>
    <n v="0"/>
    <n v="0"/>
    <n v="0"/>
    <n v="0"/>
    <n v="3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181"/>
    <s v="MATERIALES PARA EL REGISTRO E IDENTIFICACIÓN DE BIENES Y PERSONAS"/>
    <n v="0"/>
    <s v="SIN DESCRIPCIÓN PARA DESTINOS 00"/>
    <n v="0"/>
    <n v="0"/>
    <n v="60000"/>
    <n v="0"/>
    <n v="56372.37"/>
    <n v="56372.37"/>
    <n v="0"/>
    <n v="56372.37"/>
    <n v="0"/>
    <n v="56372.37"/>
    <n v="60000"/>
    <s v="Para impresión de credenciales"/>
    <m/>
    <n v="0"/>
    <n v="56372.37"/>
    <n v="3627.6299999999974"/>
    <n v="0"/>
    <n v="60000"/>
    <n v="0"/>
    <n v="0"/>
    <n v="60000"/>
    <n v="60000"/>
    <n v="0"/>
  </r>
  <r>
    <s v="1.1-00-24"/>
    <s v="1.3.4"/>
    <s v="FUNCIÓN PÚBLICA"/>
    <s v="M"/>
    <s v="Actividades de apoyo administrativo desarrolladas "/>
    <s v="04_24"/>
    <n v="6"/>
    <s v="GOBIERNO EFECTIVO"/>
    <n v="20"/>
    <s v="MATERIALES Y SUMINISTROS"/>
    <s v="014_24"/>
    <s v="si"/>
    <s v="RECURSOS FISCALES 2024"/>
    <s v="TESORERÍA MUNICIPAL"/>
    <x v="2"/>
    <s v="DIRECCIÓN GENERAL DE INGRESOS"/>
    <s v="TESORERÍA"/>
    <s v="DIRECCIÓN DE INGRESOS"/>
    <s v="RECURSOS RECAUDADOS DE MANERA EFICIENTE PROGRAMADOS"/>
    <n v="2000"/>
    <s v="NO"/>
    <s v="NO"/>
    <n v="2181"/>
    <s v="MATERIALES PARA EL REGISTRO E IDENTIFICACIÓN DE BIENES Y PERSONAS"/>
    <n v="0"/>
    <s v="SIN DESCRIPCIÓN PARA DESTINOS 00"/>
    <n v="5041468.12"/>
    <n v="3616716"/>
    <n v="6776370"/>
    <n v="2000000"/>
    <n v="3899372"/>
    <n v="3899372"/>
    <n v="13000"/>
    <n v="3886372"/>
    <n v="0"/>
    <n v="3886372"/>
    <n v="8000000"/>
    <m/>
    <s v="Bolsa de 4,500,000.00"/>
    <n v="43500"/>
    <n v="3842872"/>
    <n v="2876998"/>
    <n v="800000"/>
    <n v="4000000"/>
    <n v="0"/>
    <n v="23630"/>
    <n v="4776370"/>
    <n v="800000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211"/>
    <s v="PRODUCTOS ALIMENTICIOS PARA PERSONAS"/>
    <n v="0"/>
    <s v="SIN DESCRIPCIÓN PARA DESTINOS 00"/>
    <n v="180739.49"/>
    <n v="173739.49"/>
    <n v="300000"/>
    <n v="150000"/>
    <n v="126073.55"/>
    <n v="113777.55"/>
    <n v="0"/>
    <n v="113777.55"/>
    <n v="0"/>
    <n v="113777.55"/>
    <n v="390000"/>
    <s v="revisar lo de un comedor"/>
    <m/>
    <n v="0"/>
    <n v="113777.55"/>
    <n v="173926.45"/>
    <n v="0"/>
    <n v="150000"/>
    <n v="0"/>
    <n v="0"/>
    <n v="150000"/>
    <n v="390000"/>
    <n v="0"/>
  </r>
  <r>
    <s v="1.1-00-24"/>
    <s v="2.7.1"/>
    <s v="OTROS ASUNTOS SOCIALES"/>
    <s v="E"/>
    <s v="Actividades del sector público, que realiza en for"/>
    <s v="10_24"/>
    <n v="4"/>
    <s v="DESARROLLO ECONÓMICO Y EMPLEO"/>
    <n v="48"/>
    <s v="MATERIALES Y SUMINISTROS"/>
    <s v="030_24"/>
    <s v="si"/>
    <s v="RECURSOS FISCALES 2024"/>
    <s v="COORDINACIÓN GENERAL DE GESTIÓN INTEGRAL DE LA CIUDAD"/>
    <x v="6"/>
    <s v="DIRECCIÓN DE PROYECTOS ESTRATEGICOS"/>
    <s v="COORDINACIÓN DE POTENCIA ECONÓMICA"/>
    <s v="DIRECCIÓN DE TURISMO Y PROMOCIÓN A LAS TRADICIONES"/>
    <s v="APOYO A TRADICIONES"/>
    <n v="2000"/>
    <s v="NO"/>
    <s v="NO"/>
    <n v="2211"/>
    <s v="PRODUCTOS ALIMENTICIOS PARA PERSONAS"/>
    <n v="0"/>
    <s v="CAJITITLAN"/>
    <n v="0"/>
    <n v="0"/>
    <n v="600000"/>
    <n v="0"/>
    <n v="599986.80000000005"/>
    <n v="599986.80000000005"/>
    <n v="0"/>
    <n v="599986.80000000005"/>
    <n v="0"/>
    <n v="599986.80000000005"/>
    <n v="600000"/>
    <s v="Evento de cajititlan definir quien lo ejecuta y revisar si se pasa a gastos de orden social"/>
    <m/>
    <n v="0"/>
    <n v="599986.80000000005"/>
    <n v="13.199999999953434"/>
    <n v="0"/>
    <n v="600000"/>
    <n v="0"/>
    <n v="0"/>
    <n v="600000"/>
    <n v="6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211"/>
    <s v="PRODUCTOS ALIMENTICIOS PARA PERSONAS"/>
    <n v="0"/>
    <s v="SIN DESCRIPCIÓN PARA DESTINOS 00"/>
    <n v="384482"/>
    <n v="384482"/>
    <n v="390000"/>
    <n v="390000"/>
    <n v="352233.7"/>
    <n v="352233.7"/>
    <n v="101186.80000000002"/>
    <n v="251046.9"/>
    <n v="20224.600000000006"/>
    <n v="230822.3"/>
    <n v="390000"/>
    <s v="Alimentos para detenidos"/>
    <m/>
    <n v="0"/>
    <n v="230822.3"/>
    <n v="37766.299999999988"/>
    <n v="0"/>
    <n v="0"/>
    <n v="0"/>
    <n v="0"/>
    <n v="0"/>
    <n v="390000"/>
    <n v="0"/>
  </r>
  <r>
    <s v="1.1-00-24"/>
    <s v="1.3.5"/>
    <s v="ASUNTOS JURÍDICOS"/>
    <s v="O"/>
    <s v="Actividades que realizan la función pública o cont"/>
    <s v="03_24"/>
    <n v="1"/>
    <s v="CORRESPONSABILIDAD SOCIAL (TRANSVERSAL)"/>
    <n v="17"/>
    <s v="MATERIALES Y SUMINISTROS"/>
    <s v="011_24"/>
    <s v="si"/>
    <s v="RECURSOS FISCALES 2024"/>
    <s v="SINDICATURA MUNICIPAL"/>
    <x v="7"/>
    <s v="DIRECCIÓN GENERAL JURIDÍCA"/>
    <s v="SINDICATURA"/>
    <s v="DESPACHO DE LA SINDICATURA"/>
    <s v="DEFENSORÍA LEGAL"/>
    <n v="2000"/>
    <s v="NO"/>
    <s v="NO"/>
    <n v="2211"/>
    <s v="PRODUCTOS ALIMENTICIOS PARA PERSONAS"/>
    <n v="0"/>
    <s v="SIN DESCRIPCIÓN PARA DESTINOS 00"/>
    <n v="80167.3"/>
    <n v="80167.3"/>
    <n v="85000"/>
    <n v="25000"/>
    <n v="0"/>
    <n v="0"/>
    <n v="0"/>
    <n v="0"/>
    <n v="0"/>
    <n v="0"/>
    <n v="0"/>
    <m/>
    <m/>
    <n v="0"/>
    <n v="0"/>
    <n v="85000"/>
    <n v="60000"/>
    <n v="0"/>
    <n v="0"/>
    <n v="0"/>
    <n v="60000"/>
    <n v="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211"/>
    <s v="PRODUCTOS ALIMENTICIOS PARA PERSONAS"/>
    <n v="0"/>
    <s v="SIN DESCRIPCIÓN PARA DESTINOS 00"/>
    <n v="2161.0100000000002"/>
    <n v="2161.0100000000002"/>
    <n v="40636"/>
    <n v="2545"/>
    <n v="32322.78"/>
    <n v="32322.78"/>
    <n v="0"/>
    <n v="32322.78"/>
    <n v="0"/>
    <n v="32322.78"/>
    <n v="20000"/>
    <s v="revisar con Christian"/>
    <m/>
    <n v="0"/>
    <n v="32322.78"/>
    <n v="8313.2200000000012"/>
    <n v="20000"/>
    <n v="18091"/>
    <n v="0"/>
    <n v="0"/>
    <n v="38091"/>
    <n v="20000"/>
    <n v="0"/>
  </r>
  <r>
    <s v="1.1-00-24"/>
    <s v="1.3.4"/>
    <s v="FUNCIÓN PÚBLICA"/>
    <s v="E"/>
    <s v="Actividades del sector público, que realiza en for"/>
    <s v="01_24"/>
    <n v="5"/>
    <s v="SOCIEDAD COHESIVA Y RESILENTE"/>
    <n v="2"/>
    <s v="MATERIALES Y SUMINISTROS"/>
    <s v="002_24"/>
    <s v="si"/>
    <s v="RECURSOS FISCALES 2024"/>
    <s v="PRESIDENCIA"/>
    <x v="8"/>
    <s v="DIRECCIÓN GENERAL DE RELACIONES PÚBLICAS"/>
    <s v="JEFATURA DE GABINETE"/>
    <s v="DIRECCIÓN DE RELACIONES PÚBLICAS"/>
    <s v="ATENCIÓN A EVENTOS DEL GOBIERNO MUNICIPAL  Y AGENDA GUBERNAMENTAL"/>
    <n v="2000"/>
    <s v="NO"/>
    <s v="NO"/>
    <n v="2211"/>
    <s v="PRODUCTOS ALIMENTICIOS PARA PERSONAS"/>
    <n v="0"/>
    <s v="SIN DESCRIPCIÓN PARA DESTINOS 00"/>
    <n v="109637.99"/>
    <n v="81655.42"/>
    <n v="200000"/>
    <n v="100000"/>
    <n v="0"/>
    <n v="0"/>
    <n v="0"/>
    <n v="0"/>
    <n v="0"/>
    <n v="0"/>
    <n v="0"/>
    <m/>
    <m/>
    <n v="0"/>
    <n v="0"/>
    <n v="200000"/>
    <n v="200000"/>
    <n v="0"/>
    <n v="0"/>
    <n v="100000"/>
    <n v="100000"/>
    <n v="0"/>
    <n v="0"/>
  </r>
  <r>
    <s v="1.1-00-24"/>
    <s v="1.3.4"/>
    <s v="FUNCIÓN PÚBLICA"/>
    <s v="E"/>
    <s v="Actividades del sector público, que realiza en for"/>
    <s v="01_24"/>
    <n v="5"/>
    <s v="SOCIEDAD COHESIVA Y RESILENTE"/>
    <n v="5"/>
    <s v="MATERIALES Y SUMINISTROS"/>
    <s v="005_24"/>
    <s v="si"/>
    <s v="RECURSOS FISCALES 2024"/>
    <s v="PRESIDENCIA"/>
    <x v="8"/>
    <s v="DIRECCIÓN GENERAL DE RELACIONES GUBERNAM"/>
    <s v="JEFATURA DE GABINETE"/>
    <s v="DIRECCIÓN DE RELACIONES PÚBLICAS"/>
    <s v="ATENCIÓN A EVENTOS DEL GOBIERNO MUNICIPAL  Y AGENDA GUBERNAMENTAL"/>
    <n v="2000"/>
    <s v="NO"/>
    <s v="NO"/>
    <n v="2211"/>
    <s v="PRODUCTOS ALIMENTICIOS PARA PERSONAS"/>
    <n v="0"/>
    <s v="SIN DESCRIPCIÓN PARA DESTINOS 00"/>
    <n v="35265"/>
    <n v="35264"/>
    <n v="100000"/>
    <n v="0"/>
    <n v="99878.66"/>
    <n v="99878.66"/>
    <n v="0"/>
    <n v="99878.66"/>
    <n v="10926.309999999998"/>
    <n v="88952.35"/>
    <n v="180000"/>
    <m/>
    <m/>
    <n v="0"/>
    <n v="88952.35"/>
    <n v="121.33999999999651"/>
    <n v="0"/>
    <n v="100000"/>
    <n v="0"/>
    <n v="0"/>
    <n v="100000"/>
    <n v="18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211"/>
    <s v="PRODUCTOS ALIMENTICIOS PARA PERSONAS"/>
    <n v="0"/>
    <s v="SIN DESCRIPCIÓN PARA DESTINOS 00"/>
    <n v="338812.5"/>
    <n v="282232.5"/>
    <n v="342574"/>
    <n v="200000"/>
    <n v="338174"/>
    <n v="338174"/>
    <n v="84278.1"/>
    <n v="253895.9"/>
    <n v="0"/>
    <n v="253895.9"/>
    <n v="0"/>
    <s v="revisar"/>
    <m/>
    <n v="25960"/>
    <n v="227935.9"/>
    <n v="4400"/>
    <n v="0"/>
    <n v="142574"/>
    <n v="0"/>
    <n v="0"/>
    <n v="142574"/>
    <n v="0"/>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221"/>
    <s v="PRODUCTOS ALIMENTICIOS PARA ANIMALES"/>
    <n v="0"/>
    <s v="SIN DESCRIPCIÓN PARA DESTINOS 00"/>
    <n v="419380"/>
    <n v="419380"/>
    <n v="420000"/>
    <n v="420000"/>
    <n v="307023"/>
    <n v="307023"/>
    <n v="0"/>
    <n v="307023"/>
    <n v="0"/>
    <n v="307023"/>
    <n v="800000"/>
    <m/>
    <m/>
    <n v="0"/>
    <n v="307023"/>
    <n v="112977"/>
    <n v="0"/>
    <n v="0"/>
    <n v="0"/>
    <n v="0"/>
    <n v="0"/>
    <n v="500000"/>
    <n v="-300000"/>
  </r>
  <r>
    <s v="1.1-00-24"/>
    <s v="1.3.4"/>
    <s v="FUNCIÓN PÚBLICA"/>
    <s v="E"/>
    <s v="Actividades del sector público, que realiza en for"/>
    <s v="09_24"/>
    <n v="3"/>
    <s v="INFRAESTRUCTURA Y SERVICIOS PÚBLICOS"/>
    <n v="43"/>
    <s v="MATERIALES Y SUMINISTROS"/>
    <s v="027_24"/>
    <s v="si"/>
    <s v="RECURSOS FISCALES 2024"/>
    <s v="COORDINACIÓN GENERAL DE DESARROLLO ECONÓMICO"/>
    <x v="5"/>
    <s v="DIRECCIÓN DE RASTRO MUNICIPAL"/>
    <s v="COORDINACIÓN DE FORTALECIMIENTO A LOS SERVICIOS PÚBLICOS MUNICIPALES"/>
    <s v="DIRECCIÓN DE RASTROS MUNICIPALES"/>
    <s v="SACRIFICIO DE BOVINOS Y PORCINOS EN EL RASTRO MUNICIPAL"/>
    <n v="2000"/>
    <s v="NO"/>
    <s v="NO"/>
    <n v="2221"/>
    <s v="PRODUCTOS ALIMENTICIOS PARA ANIMALES"/>
    <n v="0"/>
    <s v="SIN DESCRIPCIÓN PARA DESTINOS 00"/>
    <n v="59000"/>
    <n v="59000"/>
    <n v="65337.55"/>
    <n v="70000"/>
    <n v="64000"/>
    <n v="0"/>
    <n v="0"/>
    <n v="0"/>
    <n v="0"/>
    <n v="0"/>
    <n v="70000"/>
    <m/>
    <m/>
    <n v="0"/>
    <n v="0"/>
    <n v="1337.5500000000029"/>
    <n v="0"/>
    <n v="45337.55"/>
    <n v="0"/>
    <n v="50000"/>
    <n v="-4662.45"/>
    <n v="0"/>
    <n v="-70000"/>
  </r>
  <r>
    <s v="1.1-00-24"/>
    <s v="2.7.1"/>
    <s v="OTROS ASUNTOS SOCIALES"/>
    <s v="E"/>
    <s v="Actividades del sector público, que realiza en for"/>
    <s v="10_24"/>
    <n v="4"/>
    <s v="CIUDAD SUSTENTABLE"/>
    <n v="48"/>
    <s v="MATERIALES Y SUMINISTRO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2000"/>
    <s v="NO"/>
    <s v="NO"/>
    <n v="2221"/>
    <s v="PRODUCTOS ALIMENTICIOS PARA ANIMALES"/>
    <n v="0"/>
    <s v="SIN DESCRIPCIÓN PARA DESTINOS 00"/>
    <n v="20000"/>
    <n v="0"/>
    <n v="40000"/>
    <n v="40000"/>
    <n v="0"/>
    <n v="0"/>
    <n v="0"/>
    <n v="0"/>
    <n v="0"/>
    <n v="0"/>
    <n v="0"/>
    <m/>
    <m/>
    <n v="0"/>
    <n v="0"/>
    <n v="40000"/>
    <n v="0"/>
    <n v="0"/>
    <n v="0"/>
    <n v="0"/>
    <n v="0"/>
    <n v="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IRECCIÓN DE TURISMO Y PROMOCIÓN A LAS TRADICIONES"/>
    <s v="APOYO A TRADICIONES"/>
    <n v="2000"/>
    <s v="NO"/>
    <s v="NO"/>
    <n v="2221"/>
    <s v="PRODUCTOS ALIMENTICIOS PARA ANIMALES"/>
    <n v="0"/>
    <s v="ESCUELA DE CHARRERIA"/>
    <n v="95999.4"/>
    <n v="95999.4"/>
    <n v="94500"/>
    <n v="96000"/>
    <n v="94500"/>
    <n v="94500"/>
    <n v="0"/>
    <n v="94500"/>
    <n v="0"/>
    <n v="94500"/>
    <n v="150000"/>
    <s v="Escuela de charreria"/>
    <m/>
    <n v="0"/>
    <n v="94500"/>
    <n v="0"/>
    <n v="0"/>
    <n v="0"/>
    <n v="0"/>
    <n v="1500"/>
    <n v="-1500"/>
    <n v="15000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231"/>
    <s v="UTENSILIOS PARA EL SERVICIO DE ALIMENTACIÓN"/>
    <n v="0"/>
    <s v="SIN DESCRIPCIÓN PARA DESTINOS 00"/>
    <n v="4955.41"/>
    <n v="4955.41"/>
    <n v="5000"/>
    <n v="5000"/>
    <n v="2742.68"/>
    <n v="2742.68"/>
    <n v="0"/>
    <n v="2742.68"/>
    <n v="0"/>
    <n v="2742.68"/>
    <n v="5000"/>
    <m/>
    <m/>
    <n v="0"/>
    <n v="2742.68"/>
    <n v="2257.3200000000002"/>
    <n v="0"/>
    <n v="0"/>
    <n v="0"/>
    <n v="0"/>
    <n v="0"/>
    <n v="500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2000"/>
    <s v="NO"/>
    <s v="NO"/>
    <n v="2351"/>
    <s v="PRODUCTOS QUÍMICOS, FARMACÉUTICOS Y DE LABORATORIO ADQUIRIDOS COMO MATERIA PRIMA"/>
    <n v="0"/>
    <s v="SIN DESCRIPCIÓN PARA DESTINOS 00"/>
    <n v="1070362.99"/>
    <n v="833215.08"/>
    <n v="583287.44999999995"/>
    <n v="550000"/>
    <n v="583067.44999999995"/>
    <n v="583067.44999999995"/>
    <n v="0"/>
    <n v="583067.44999999995"/>
    <n v="0"/>
    <n v="583067.44999999995"/>
    <n v="500000"/>
    <s v="Escuela de charreria"/>
    <m/>
    <n v="0"/>
    <n v="583067.44999999995"/>
    <n v="220"/>
    <n v="0"/>
    <n v="100000"/>
    <n v="0"/>
    <n v="16712.55"/>
    <n v="83287.45"/>
    <n v="500000"/>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351"/>
    <s v="PRODUCTOS QUÍMICOS, FARMACÉUTICOS Y DE LABORATORIO ADQUIRIDOS COMO MATERIA PRIMA"/>
    <n v="0"/>
    <s v="SIN DESCRIPCIÓN PARA DESTINOS 00"/>
    <n v="47357"/>
    <n v="47357"/>
    <n v="0"/>
    <n v="0"/>
    <n v="0"/>
    <n v="0"/>
    <n v="0"/>
    <n v="0"/>
    <n v="0"/>
    <n v="0"/>
    <n v="0"/>
    <m/>
    <m/>
    <n v="0"/>
    <n v="0"/>
    <n v="0"/>
    <n v="0"/>
    <n v="0"/>
    <n v="0"/>
    <n v="0"/>
    <n v="0"/>
    <n v="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2000"/>
    <s v="NO"/>
    <s v="NO"/>
    <n v="2391"/>
    <s v="OTROS PRODUCTOS ADQUIRIDOS COMO MATERIA PRIMA"/>
    <n v="0"/>
    <s v="SIN DESCRIPCIÓN PARA DESTINOS 00"/>
    <n v="625500"/>
    <n v="625500"/>
    <n v="1322875"/>
    <n v="700000"/>
    <n v="1322875"/>
    <n v="1322875"/>
    <n v="0"/>
    <n v="1322875"/>
    <n v="0"/>
    <n v="1322875"/>
    <n v="700000"/>
    <s v="Escuela de charreria"/>
    <m/>
    <n v="0"/>
    <n v="1322875"/>
    <n v="0"/>
    <n v="0"/>
    <n v="650000"/>
    <n v="0"/>
    <n v="27125"/>
    <n v="622875"/>
    <n v="700000"/>
    <n v="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411"/>
    <s v="PRODUCTOS MINERALES NO METÁLICOS"/>
    <n v="0"/>
    <s v="SIN DESCRIPCIÓN PARA DESTINOS 00"/>
    <n v="67338"/>
    <n v="67338"/>
    <n v="100000"/>
    <n v="100000"/>
    <n v="97132.02"/>
    <n v="97132.02"/>
    <n v="0"/>
    <n v="97132.02"/>
    <n v="0"/>
    <n v="97132.02"/>
    <n v="100000"/>
    <m/>
    <m/>
    <n v="0"/>
    <n v="97132.02"/>
    <n v="2867.9799999999959"/>
    <n v="0"/>
    <n v="0"/>
    <n v="0"/>
    <n v="0"/>
    <n v="0"/>
    <n v="100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NO"/>
    <n v="2411"/>
    <s v="PRODUCTOS MINERALES NO METÁLICOS"/>
    <n v="0"/>
    <s v="SIN DESCRIPCIÓN PARA DESTINOS 00"/>
    <n v="56125.440000000002"/>
    <n v="56125.440000000002"/>
    <n v="236389.6"/>
    <n v="236389.6"/>
    <n v="235967.81"/>
    <n v="235967.81"/>
    <n v="0"/>
    <n v="235967.81"/>
    <n v="0"/>
    <n v="235967.81"/>
    <n v="1407200"/>
    <m/>
    <m/>
    <n v="0"/>
    <n v="235967.81"/>
    <n v="421.79000000000815"/>
    <n v="0"/>
    <n v="0"/>
    <n v="0"/>
    <n v="0"/>
    <n v="0"/>
    <n v="80000"/>
    <n v="-132720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411"/>
    <s v="PRODUCTOS MINERALES NO METÁLICOS"/>
    <n v="0"/>
    <s v="SIN DESCRIPCIÓN PARA DESTINOS 00"/>
    <n v="0"/>
    <n v="0"/>
    <n v="150000"/>
    <n v="150000"/>
    <n v="79369.289999999994"/>
    <n v="35869.29"/>
    <n v="0"/>
    <n v="35869.29"/>
    <n v="0"/>
    <n v="35869.29"/>
    <n v="40000"/>
    <m/>
    <m/>
    <n v="35869.29"/>
    <n v="0"/>
    <n v="70630.710000000006"/>
    <n v="0"/>
    <n v="0"/>
    <n v="0"/>
    <n v="0"/>
    <n v="0"/>
    <n v="4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11"/>
    <s v="PRODUCTOS MINERALES NO METÁLICOS"/>
    <n v="0"/>
    <s v="SIN DESCRIPCIÓN PARA DESTINOS 00"/>
    <n v="150583.6"/>
    <n v="150583.6"/>
    <n v="11449.82"/>
    <n v="2000"/>
    <n v="9449.82"/>
    <n v="9449.82"/>
    <n v="0"/>
    <n v="9449.82"/>
    <n v="0"/>
    <n v="9449.82"/>
    <n v="12000"/>
    <m/>
    <m/>
    <n v="0"/>
    <n v="9449.82"/>
    <n v="2000"/>
    <n v="0"/>
    <n v="9449.82"/>
    <n v="0"/>
    <n v="0"/>
    <n v="9449.82"/>
    <n v="12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SI"/>
    <n v="2421"/>
    <s v="CEMENTO Y PRODUCTOS DE CONCRETO"/>
    <n v="0"/>
    <s v="SIN DESCRIPCIÓN PARA DESTINOS 00"/>
    <n v="12729419.48"/>
    <n v="12293269.859999999"/>
    <n v="14437085.119999999"/>
    <n v="12100000"/>
    <n v="13897262.560000001"/>
    <n v="13708141.26"/>
    <n v="1242405.9399999995"/>
    <n v="12465735.32"/>
    <n v="6944.4900000002235"/>
    <n v="12458790.83"/>
    <n v="20000000"/>
    <s v="Asfalto caliente o frio"/>
    <m/>
    <n v="429297.5"/>
    <n v="12029493.33"/>
    <n v="539822.55999999866"/>
    <n v="539822.56000000006"/>
    <n v="1797262.56"/>
    <n v="0"/>
    <n v="0"/>
    <n v="2337085.12"/>
    <n v="10000000"/>
    <n v="-1000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421"/>
    <s v="CEMENTO Y PRODUCTOS DE CONCRETO"/>
    <n v="0"/>
    <s v="SIN DESCRIPCIÓN PARA DESTINOS 00"/>
    <n v="694410.8"/>
    <n v="694410.8"/>
    <n v="750000"/>
    <n v="750000"/>
    <n v="687954.7"/>
    <n v="687954.7"/>
    <n v="0"/>
    <n v="687954.7"/>
    <n v="0"/>
    <n v="687954.7"/>
    <n v="1000000"/>
    <m/>
    <m/>
    <n v="0"/>
    <n v="687954.7"/>
    <n v="62045.300000000047"/>
    <n v="0"/>
    <n v="0"/>
    <n v="0"/>
    <n v="0"/>
    <n v="0"/>
    <n v="750000"/>
    <n v="-25000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421"/>
    <s v="CEMENTO Y PRODUCTOS DE CONCRETO"/>
    <n v="0"/>
    <s v="SIN DESCRIPCIÓN PARA DESTINOS 00"/>
    <n v="2078.7199999999998"/>
    <n v="2078.7199999999998"/>
    <n v="10000"/>
    <n v="10000"/>
    <n v="0"/>
    <n v="0"/>
    <n v="0"/>
    <n v="0"/>
    <n v="0"/>
    <n v="0"/>
    <n v="10000"/>
    <m/>
    <m/>
    <n v="0"/>
    <n v="0"/>
    <n v="10000"/>
    <n v="0"/>
    <n v="0"/>
    <n v="0"/>
    <n v="0"/>
    <n v="0"/>
    <n v="1000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421"/>
    <s v="CEMENTO Y PRODUCTOS DE CONCRETO"/>
    <n v="0"/>
    <s v="SIN DESCRIPCIÓN PARA DESTINOS 00"/>
    <n v="0"/>
    <n v="0"/>
    <n v="100000"/>
    <n v="100000"/>
    <n v="72856.240000000005"/>
    <n v="72856.240000000005"/>
    <n v="0"/>
    <n v="72856.240000000005"/>
    <n v="0"/>
    <n v="72856.240000000005"/>
    <n v="80000"/>
    <m/>
    <m/>
    <n v="72856.240000000005"/>
    <n v="0"/>
    <n v="27143.759999999995"/>
    <n v="0"/>
    <n v="0"/>
    <n v="0"/>
    <n v="0"/>
    <n v="0"/>
    <n v="8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21"/>
    <s v="CEMENTO Y PRODUCTOS DE CONCRETO"/>
    <n v="0"/>
    <s v="SIN DESCRIPCIÓN PARA DESTINOS 00"/>
    <n v="413156.81"/>
    <n v="398071.01"/>
    <n v="20000"/>
    <n v="20000"/>
    <n v="18655.52"/>
    <n v="18655.52"/>
    <n v="0"/>
    <n v="18655.52"/>
    <n v="0"/>
    <n v="18655.52"/>
    <n v="20000"/>
    <m/>
    <m/>
    <n v="0"/>
    <n v="18655.52"/>
    <n v="1344.4799999999996"/>
    <n v="0"/>
    <n v="0"/>
    <n v="0"/>
    <n v="0"/>
    <n v="0"/>
    <n v="2000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421"/>
    <s v="CEMENTO Y PRODUCTOS DE CONCRETO"/>
    <n v="0"/>
    <s v="SIN DESCRIPCIÓN PARA DESTINOS 00"/>
    <n v="8687.18"/>
    <n v="8687.18"/>
    <n v="0"/>
    <n v="0"/>
    <n v="0"/>
    <n v="0"/>
    <n v="0"/>
    <n v="0"/>
    <n v="0"/>
    <n v="0"/>
    <n v="0"/>
    <m/>
    <m/>
    <n v="0"/>
    <n v="0"/>
    <n v="0"/>
    <n v="0"/>
    <n v="0"/>
    <n v="0"/>
    <n v="0"/>
    <n v="0"/>
    <n v="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441"/>
    <s v="MADERA Y PRODUCTOS DE MADERA"/>
    <n v="0"/>
    <s v="SIN DESCRIPCIÓN PARA DESTINOS 00"/>
    <n v="0"/>
    <n v="0"/>
    <n v="19426.16"/>
    <n v="0"/>
    <n v="19426.16"/>
    <n v="19426.16"/>
    <n v="10000"/>
    <n v="9426.16"/>
    <n v="0"/>
    <n v="9426.16"/>
    <n v="10000"/>
    <m/>
    <m/>
    <n v="0"/>
    <n v="9426.16"/>
    <n v="0"/>
    <n v="0"/>
    <n v="19426.16"/>
    <n v="0"/>
    <n v="0"/>
    <n v="19426.16"/>
    <n v="1000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441"/>
    <s v="MADERA Y PRODUCTOS DE MADERA"/>
    <n v="0"/>
    <s v="SIN DESCRIPCIÓN PARA DESTINOS 00"/>
    <n v="0"/>
    <n v="0"/>
    <n v="100000"/>
    <n v="100000"/>
    <n v="42875.31"/>
    <n v="22981.31"/>
    <n v="0"/>
    <n v="22981.31"/>
    <n v="0"/>
    <n v="22981.31"/>
    <n v="23000"/>
    <m/>
    <m/>
    <n v="0"/>
    <n v="22981.31"/>
    <n v="57124.69"/>
    <n v="0"/>
    <n v="0"/>
    <n v="0"/>
    <n v="0"/>
    <n v="0"/>
    <n v="23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41"/>
    <s v="MADERA Y PRODUCTOS DE MADERA"/>
    <n v="0"/>
    <s v="SIN DESCRIPCIÓN PARA DESTINOS 00"/>
    <n v="0"/>
    <n v="0"/>
    <n v="1287"/>
    <n v="0"/>
    <n v="420.5"/>
    <n v="420.5"/>
    <n v="0"/>
    <n v="420.5"/>
    <n v="0"/>
    <n v="420.5"/>
    <n v="500"/>
    <m/>
    <m/>
    <n v="0"/>
    <n v="420.5"/>
    <n v="866.5"/>
    <n v="0"/>
    <n v="1287"/>
    <n v="0"/>
    <n v="0"/>
    <n v="1287"/>
    <n v="5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51"/>
    <s v="VIDRIO Y PRODUCTOS DE VIDRIO"/>
    <n v="0"/>
    <s v="SIN DESCRIPCIÓN PARA DESTINOS 00"/>
    <n v="48708.4"/>
    <n v="48708.4"/>
    <n v="47757.2"/>
    <n v="47757.2"/>
    <n v="7888"/>
    <n v="7888"/>
    <n v="0"/>
    <n v="7888"/>
    <n v="0"/>
    <n v="7888"/>
    <n v="10000"/>
    <m/>
    <m/>
    <n v="0"/>
    <n v="7888"/>
    <n v="39869.199999999997"/>
    <n v="0"/>
    <n v="0"/>
    <n v="0"/>
    <n v="0"/>
    <n v="0"/>
    <n v="1000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2000"/>
    <s v="NO"/>
    <s v="NO"/>
    <n v="2451"/>
    <s v="VIDRIO Y PRODUCTOS DE VIDRIO"/>
    <n v="0"/>
    <s v="SIN DESCRIPCIÓN PARA DESTINOS 00"/>
    <n v="0"/>
    <n v="0"/>
    <n v="0"/>
    <n v="500000"/>
    <n v="0"/>
    <n v="0"/>
    <n v="0"/>
    <n v="0"/>
    <n v="0"/>
    <n v="0"/>
    <n v="0"/>
    <m/>
    <m/>
    <n v="0"/>
    <n v="0"/>
    <n v="0"/>
    <n v="0"/>
    <n v="0"/>
    <n v="0"/>
    <n v="500000"/>
    <n v="-500000"/>
    <n v="0"/>
    <n v="0"/>
  </r>
  <r>
    <s v="1.1-00-24"/>
    <s v="2.2.4"/>
    <s v="ALUMBRADO PÚBLICO"/>
    <s v="E"/>
    <s v="Actividades del sector público, que realiza en for"/>
    <s v="07_24"/>
    <n v="3"/>
    <s v="INFRAESTRUCTURA Y SERVICIOS PÚBLICOS"/>
    <n v="34"/>
    <s v="MATERIALES Y SUMINISTROS"/>
    <s v="020_24"/>
    <s v="si"/>
    <s v="RECURSOS FISCALES 2024"/>
    <s v="GABINETE INTEGRAL DE INFRAESTRUCTURA Y SERVICIOS PÚBLICOS"/>
    <x v="5"/>
    <s v="DIRECCIÓN DE ALUMBRADO PÚBLICO"/>
    <s v="COORDINACIÓN DE FORTALECIMIENTO A LOS SERVICIOS PÚBLICOS MUNICIPALES"/>
    <s v="DIRECCIÓN DE ALUMBRADO PÚBLICO"/>
    <s v="SERVICIO DE MANTENIMIENTO DE ALUMBRADO PÚBLICO"/>
    <n v="2000"/>
    <s v="NO"/>
    <s v="NO"/>
    <n v="2461"/>
    <s v="MATERIAL ELÉCTRICO Y ELECTRÓNICO"/>
    <n v="0"/>
    <s v="SIN DESCRIPCIÓN PARA DESTINOS 00"/>
    <n v="9695208.3100000005"/>
    <n v="9695208.3100000005"/>
    <n v="14573770.67"/>
    <n v="10600000"/>
    <n v="11304682.84"/>
    <n v="11304682.84"/>
    <n v="211034.16000000015"/>
    <n v="11093648.68"/>
    <n v="1557767.1899999995"/>
    <n v="9535881.4900000002"/>
    <n v="12000000"/>
    <m/>
    <m/>
    <n v="0"/>
    <n v="9535881.4900000002"/>
    <n v="3269087.83"/>
    <n v="0"/>
    <n v="5458000"/>
    <n v="0"/>
    <n v="1484229.33"/>
    <n v="3973770.67"/>
    <n v="9600000"/>
    <n v="-240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461"/>
    <s v="MATERIAL ELÉCTRICO Y ELECTRÓNICO"/>
    <n v="0"/>
    <s v="SIN DESCRIPCIÓN PARA DESTINOS 00"/>
    <n v="887123.59"/>
    <n v="488442.39"/>
    <n v="650000"/>
    <n v="650000"/>
    <n v="599293.82999999996"/>
    <n v="580815.03"/>
    <n v="0"/>
    <n v="580815.03"/>
    <n v="0"/>
    <n v="580815.03"/>
    <n v="800000"/>
    <m/>
    <m/>
    <n v="0"/>
    <n v="580815.03"/>
    <n v="50706.170000000042"/>
    <n v="0"/>
    <n v="0"/>
    <n v="0"/>
    <n v="0"/>
    <n v="0"/>
    <n v="600000"/>
    <n v="-20000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461"/>
    <s v="MATERIAL ELÉCTRICO Y ELECTRÓNICO"/>
    <n v="0"/>
    <s v="SIN DESCRIPCIÓN PARA DESTINOS 00"/>
    <n v="0"/>
    <n v="0"/>
    <n v="1000"/>
    <n v="1000"/>
    <n v="0"/>
    <n v="0"/>
    <n v="0"/>
    <n v="0"/>
    <n v="0"/>
    <n v="0"/>
    <n v="0"/>
    <m/>
    <m/>
    <n v="0"/>
    <n v="0"/>
    <n v="1000"/>
    <n v="0"/>
    <n v="0"/>
    <n v="0"/>
    <n v="0"/>
    <n v="0"/>
    <n v="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461"/>
    <s v="MATERIAL ELÉCTRICO Y ELECTRÓNICO"/>
    <n v="0"/>
    <s v="SIN DESCRIPCIÓN PARA DESTINOS 00"/>
    <n v="142558.35999999999"/>
    <n v="142558.35999999999"/>
    <n v="471906.84"/>
    <n v="501333"/>
    <n v="14929.2"/>
    <n v="14929.2"/>
    <n v="0"/>
    <n v="14929.2"/>
    <n v="0"/>
    <n v="14929.2"/>
    <n v="30000"/>
    <m/>
    <m/>
    <n v="0"/>
    <n v="14929.2"/>
    <n v="456977.64"/>
    <n v="0"/>
    <n v="15000"/>
    <n v="0"/>
    <n v="44426.16"/>
    <n v="-29426.16"/>
    <n v="3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461"/>
    <s v="MATERIAL ELÉCTRICO Y ELECTRÓNICO"/>
    <n v="0"/>
    <s v="SIN DESCRIPCIÓN PARA DESTINOS 00"/>
    <n v="1974.78"/>
    <n v="1974.78"/>
    <n v="100000"/>
    <n v="0"/>
    <n v="40676.44"/>
    <n v="40676.44"/>
    <n v="0"/>
    <n v="40676.44"/>
    <n v="0"/>
    <n v="40676.44"/>
    <n v="50000"/>
    <m/>
    <m/>
    <n v="0"/>
    <n v="40676.44"/>
    <n v="59323.56"/>
    <n v="0"/>
    <n v="100000"/>
    <n v="0"/>
    <n v="0"/>
    <n v="100000"/>
    <n v="5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61"/>
    <s v="MATERIAL ELÉCTRICO Y ELECTRÓNICO"/>
    <n v="0"/>
    <s v="SIN DESCRIPCIÓN PARA DESTINOS 00"/>
    <n v="166517.46"/>
    <n v="105686.76"/>
    <n v="150000"/>
    <n v="150000"/>
    <n v="97577.27"/>
    <n v="97577.27"/>
    <n v="0"/>
    <n v="97577.27"/>
    <n v="37816.000000000007"/>
    <n v="59761.27"/>
    <n v="70000"/>
    <m/>
    <m/>
    <n v="0"/>
    <n v="59761.27"/>
    <n v="52422.729999999996"/>
    <n v="0"/>
    <n v="0"/>
    <n v="0"/>
    <n v="0"/>
    <n v="0"/>
    <n v="7000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461"/>
    <s v="MATERIAL ELÉCTRICO Y ELECTRÓNICO"/>
    <n v="0"/>
    <s v="SIN DESCRIPCIÓN PARA DESTINOS 00"/>
    <n v="10592.98"/>
    <n v="0"/>
    <n v="0"/>
    <n v="0"/>
    <n v="0"/>
    <n v="0"/>
    <n v="0"/>
    <n v="0"/>
    <n v="0"/>
    <n v="0"/>
    <n v="0"/>
    <m/>
    <m/>
    <n v="0"/>
    <n v="0"/>
    <n v="0"/>
    <n v="0"/>
    <n v="0"/>
    <n v="0"/>
    <n v="0"/>
    <n v="0"/>
    <n v="0"/>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461"/>
    <s v="MATERIAL ELÉCTRICO Y ELECTRÓNICO"/>
    <n v="0"/>
    <s v="SIN DESCRIPCIÓN PARA DESTINOS 00"/>
    <n v="3944"/>
    <n v="0"/>
    <n v="0"/>
    <n v="0"/>
    <n v="0"/>
    <n v="0"/>
    <n v="0"/>
    <n v="0"/>
    <n v="0"/>
    <n v="0"/>
    <n v="0"/>
    <m/>
    <m/>
    <n v="0"/>
    <n v="0"/>
    <n v="0"/>
    <n v="0"/>
    <n v="0"/>
    <n v="0"/>
    <n v="0"/>
    <n v="0"/>
    <n v="0"/>
    <n v="0"/>
  </r>
  <r>
    <s v="1.1-00-24"/>
    <s v="2.2.4"/>
    <s v="ALUMBRADO PÚBLICO"/>
    <s v="E"/>
    <s v="Actividades del sector público, que realiza en for"/>
    <s v="07_24"/>
    <n v="3"/>
    <s v="INFRAESTRUCTURA Y SERVICIOS PÚBLICOS"/>
    <n v="34"/>
    <s v="SERVICIOS GENERALES"/>
    <s v="020_24"/>
    <s v="si"/>
    <s v="RECURSOS FISCALES 2024"/>
    <s v="GABINETE INTEGRAL DE INFRAESTRUCTURA Y SERVICIOS PÚBLICOS"/>
    <x v="5"/>
    <s v="DIRECCIÓN DE ALUMBRADO PÚBLICO"/>
    <s v="COORDINACIÓN DE FORTALECIMIENTO A LOS SERVICIOS PÚBLICOS MUNICIPALES"/>
    <s v="DIRECCIÓN DE ALUMBRADO PÚBLICO"/>
    <s v="SERVICIO DE MANTENIMIENTO DE ALUMBRADO PÚBLICO"/>
    <n v="3000"/>
    <s v="NO"/>
    <s v="SI"/>
    <n v="2461"/>
    <s v="MATERIAL ELÉCTRICO Y ELECTRÓNICO"/>
    <m/>
    <m/>
    <m/>
    <m/>
    <m/>
    <m/>
    <m/>
    <m/>
    <m/>
    <m/>
    <m/>
    <m/>
    <n v="100000000"/>
    <m/>
    <m/>
    <m/>
    <m/>
    <m/>
    <m/>
    <m/>
    <m/>
    <m/>
    <m/>
    <m/>
    <m/>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NO"/>
    <n v="2471"/>
    <s v="ARTÍCULOS METÁLICOS PARA LA CONSTRUCCIÓN"/>
    <n v="0"/>
    <s v="SIN DESCRIPCIÓN PARA DESTINOS 00"/>
    <n v="632370.68000000005"/>
    <n v="632370.68000000005"/>
    <n v="553821.28"/>
    <n v="575211.68000000005"/>
    <n v="539373.61"/>
    <n v="518511.01"/>
    <n v="0"/>
    <n v="518511.01"/>
    <n v="0"/>
    <n v="518511.01"/>
    <n v="1300000"/>
    <m/>
    <m/>
    <n v="0"/>
    <n v="518511.01"/>
    <n v="14447.670000000042"/>
    <n v="0"/>
    <n v="0"/>
    <n v="0"/>
    <n v="21390.400000000001"/>
    <n v="-21390.400000000001"/>
    <n v="700000"/>
    <n v="-60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471"/>
    <s v="ARTÍCULOS METÁLICOS PARA LA CONSTRUCCIÓN"/>
    <n v="0"/>
    <s v="SIN DESCRIPCIÓN PARA DESTINOS 00"/>
    <n v="2386641.2200000002"/>
    <n v="2366640.46"/>
    <n v="2680000"/>
    <n v="2300000"/>
    <n v="2477496.77"/>
    <n v="2477496.77"/>
    <n v="0"/>
    <n v="2477496.77"/>
    <n v="160405.72999999998"/>
    <n v="2317091.04"/>
    <n v="3000000"/>
    <m/>
    <m/>
    <n v="542155.60000000009"/>
    <n v="1774935.44"/>
    <n v="202503.22999999998"/>
    <n v="0"/>
    <n v="400000"/>
    <n v="0"/>
    <n v="20000"/>
    <n v="380000"/>
    <n v="2500000"/>
    <n v="-50000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471"/>
    <s v="ARTÍCULOS METÁLICOS PARA LA CONSTRUCCIÓN"/>
    <n v="0"/>
    <s v="SIN DESCRIPCIÓN PARA DESTINOS 00"/>
    <n v="279.44"/>
    <n v="279.44"/>
    <n v="2000"/>
    <n v="2000"/>
    <n v="0"/>
    <n v="0"/>
    <n v="0"/>
    <n v="0"/>
    <n v="0"/>
    <n v="0"/>
    <n v="0"/>
    <m/>
    <m/>
    <n v="0"/>
    <n v="0"/>
    <n v="2000"/>
    <n v="0"/>
    <n v="0"/>
    <n v="0"/>
    <n v="0"/>
    <n v="0"/>
    <n v="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471"/>
    <s v="ARTÍCULOS METÁLICOS PARA LA CONSTRUCCIÓN"/>
    <n v="0"/>
    <s v="SIN DESCRIPCIÓN PARA DESTINOS 00"/>
    <n v="301.60000000000002"/>
    <n v="301.60000000000002"/>
    <n v="1414"/>
    <n v="1414"/>
    <n v="0"/>
    <n v="0"/>
    <n v="0"/>
    <n v="0"/>
    <n v="0"/>
    <n v="0"/>
    <n v="0"/>
    <m/>
    <m/>
    <n v="0"/>
    <n v="0"/>
    <n v="1414"/>
    <n v="0"/>
    <n v="0"/>
    <n v="0"/>
    <n v="0"/>
    <n v="0"/>
    <n v="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471"/>
    <s v="ARTÍCULOS METÁLICOS PARA LA CONSTRUCCIÓN"/>
    <n v="0"/>
    <s v="SIN DESCRIPCIÓN PARA DESTINOS 00"/>
    <n v="0"/>
    <n v="0"/>
    <n v="150000"/>
    <n v="150000"/>
    <n v="78283.91"/>
    <n v="78283.91"/>
    <n v="0"/>
    <n v="78283.91"/>
    <n v="58484.450000000004"/>
    <n v="19799.46"/>
    <n v="20000"/>
    <m/>
    <m/>
    <n v="19799.46"/>
    <n v="0"/>
    <n v="71716.09"/>
    <n v="0"/>
    <n v="0"/>
    <n v="0"/>
    <n v="0"/>
    <n v="0"/>
    <n v="2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71"/>
    <s v="ARTÍCULOS METÁLICOS PARA LA CONSTRUCCIÓN"/>
    <n v="0"/>
    <s v="SIN DESCRIPCIÓN PARA DESTINOS 00"/>
    <n v="22096.42"/>
    <n v="22089.24"/>
    <n v="45300"/>
    <n v="50000"/>
    <n v="30881.72"/>
    <n v="30881.72"/>
    <n v="0"/>
    <n v="30881.72"/>
    <n v="0"/>
    <n v="30881.72"/>
    <n v="35000"/>
    <m/>
    <m/>
    <n v="0"/>
    <n v="30881.72"/>
    <n v="14418.279999999999"/>
    <n v="0"/>
    <n v="0"/>
    <n v="0"/>
    <n v="4700"/>
    <n v="-4700"/>
    <n v="35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481"/>
    <s v="MATERIALES COMPLEMENTARIOS"/>
    <n v="0"/>
    <s v="SIN DESCRIPCIÓN PARA DESTINOS 00"/>
    <n v="9881.5499999999993"/>
    <n v="7243.78"/>
    <n v="10000"/>
    <n v="10000"/>
    <n v="9484.1200000000008"/>
    <n v="9484.1200000000008"/>
    <n v="0"/>
    <n v="9484.1200000000008"/>
    <n v="0"/>
    <n v="9484.1200000000008"/>
    <n v="10000"/>
    <m/>
    <m/>
    <n v="0"/>
    <n v="9484.1200000000008"/>
    <n v="515.8799999999992"/>
    <n v="0"/>
    <n v="0"/>
    <n v="0"/>
    <n v="0"/>
    <n v="0"/>
    <n v="10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NO"/>
    <n v="2491"/>
    <s v="OTROS MATERIALES Y ARTÍCULOS DE CONSTRUCCIÓN Y REPARACIÓN"/>
    <n v="0"/>
    <s v="SIN DESCRIPCIÓN PARA DESTINOS 00"/>
    <n v="4676068.96"/>
    <n v="4676068.96"/>
    <n v="4751975.5"/>
    <n v="4862000"/>
    <n v="4751975.5"/>
    <n v="4751975.5"/>
    <n v="166995.20000000019"/>
    <n v="4584980.3"/>
    <n v="0"/>
    <n v="4584980.3"/>
    <n v="6500000"/>
    <s v="pintura de trafico, vinilica, esmalte "/>
    <m/>
    <n v="0"/>
    <n v="4584980.3"/>
    <n v="0"/>
    <n v="0"/>
    <n v="113232.54"/>
    <n v="0"/>
    <n v="223257.04"/>
    <n v="-110024.5"/>
    <n v="4700000"/>
    <n v="-180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491"/>
    <s v="OTROS MATERIALES Y ARTÍCULOS DE CONSTRUCCIÓN Y REPARACIÓN"/>
    <n v="0"/>
    <s v="SIN DESCRIPCIÓN PARA DESTINOS 00"/>
    <n v="5860"/>
    <n v="5860"/>
    <n v="7000"/>
    <n v="7000"/>
    <n v="3770.04"/>
    <n v="3770.04"/>
    <n v="0"/>
    <n v="3770.04"/>
    <n v="0"/>
    <n v="3770.04"/>
    <n v="9000"/>
    <m/>
    <m/>
    <n v="0"/>
    <n v="3770.04"/>
    <n v="3229.96"/>
    <n v="0"/>
    <n v="0"/>
    <n v="0"/>
    <n v="0"/>
    <n v="0"/>
    <n v="7000"/>
    <n v="-200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491"/>
    <s v="OTROS MATERIALES Y ARTÍCULOS DE CONSTRUCCIÓN Y REPARACIÓN"/>
    <n v="0"/>
    <s v="SIN DESCRIPCIÓN PARA DESTINOS 00"/>
    <n v="849.7"/>
    <n v="849.7"/>
    <n v="2000"/>
    <n v="2000"/>
    <n v="0"/>
    <n v="0"/>
    <n v="0"/>
    <n v="0"/>
    <n v="0"/>
    <n v="0"/>
    <n v="0"/>
    <m/>
    <m/>
    <n v="0"/>
    <n v="0"/>
    <n v="2000"/>
    <n v="0"/>
    <n v="0"/>
    <n v="0"/>
    <n v="0"/>
    <n v="0"/>
    <n v="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491"/>
    <s v="OTROS MATERIALES Y ARTÍCULOS DE CONSTRUCCIÓN Y REPARACIÓN"/>
    <n v="0"/>
    <s v="SIN DESCRIPCIÓN PARA DESTINOS 00"/>
    <n v="71091.16"/>
    <n v="39395.58"/>
    <n v="100000"/>
    <n v="100000"/>
    <n v="51182.46"/>
    <n v="51182.46"/>
    <n v="1318.7900000000009"/>
    <n v="49863.67"/>
    <n v="0"/>
    <n v="49863.67"/>
    <n v="100000"/>
    <m/>
    <m/>
    <n v="0"/>
    <n v="49863.67"/>
    <n v="48817.54"/>
    <n v="0"/>
    <n v="0"/>
    <n v="0"/>
    <n v="0"/>
    <n v="0"/>
    <n v="1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491"/>
    <s v="OTROS MATERIALES Y ARTÍCULOS DE CONSTRUCCIÓN Y REPARACIÓN"/>
    <n v="0"/>
    <s v="SIN DESCRIPCIÓN PARA DESTINOS 00"/>
    <n v="0"/>
    <n v="0"/>
    <n v="500"/>
    <n v="0"/>
    <n v="500"/>
    <n v="500"/>
    <n v="0"/>
    <n v="500"/>
    <n v="0"/>
    <n v="500"/>
    <n v="0"/>
    <m/>
    <m/>
    <n v="0"/>
    <n v="500"/>
    <n v="0"/>
    <n v="0"/>
    <n v="500"/>
    <n v="0"/>
    <n v="0"/>
    <n v="500"/>
    <n v="0"/>
    <n v="0"/>
  </r>
  <r>
    <s v="1.1-00-24"/>
    <s v="1.3.5"/>
    <s v="ASUNTOS JURÍDICOS"/>
    <s v="O"/>
    <s v="Actividades que realizan la función pública o cont"/>
    <s v="03_24"/>
    <n v="1"/>
    <s v="CORRESPONSABILIDAD SOCIAL (TRANSVERSAL)"/>
    <n v="17"/>
    <s v="MATERIALES Y SUMINISTROS"/>
    <s v="011_24"/>
    <s v="si"/>
    <s v="RECURSOS FISCALES 2024"/>
    <s v="SINDICATURA MUNICIPAL"/>
    <x v="7"/>
    <s v="DIRECCIÓN GENERAL JURIDÍCA"/>
    <s v="SINDICATURA"/>
    <s v="DESPACHO DE LA SINDICATURA"/>
    <s v="DEFENSORÍA LEGAL"/>
    <n v="2000"/>
    <s v="NO"/>
    <s v="NO"/>
    <n v="2491"/>
    <s v="OTROS MATERIALES Y ARTÍCULOS DE CONSTRUCCIÓN Y REPARACIÓN"/>
    <n v="0"/>
    <s v="SIN DESCRIPCIÓN PARA DESTINOS 00"/>
    <n v="0"/>
    <n v="0"/>
    <n v="75000"/>
    <n v="75000"/>
    <n v="0"/>
    <n v="0"/>
    <n v="0"/>
    <n v="0"/>
    <n v="0"/>
    <n v="0"/>
    <n v="0"/>
    <m/>
    <m/>
    <n v="0"/>
    <n v="0"/>
    <n v="75000"/>
    <n v="0"/>
    <n v="0"/>
    <n v="0"/>
    <n v="0"/>
    <n v="0"/>
    <n v="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NO"/>
    <s v="NO"/>
    <n v="2491"/>
    <s v="OTROS MATERIALES Y ARTÍCULOS DE CONSTRUCCIÓN Y REPARACIÓN"/>
    <n v="0"/>
    <s v="SIN DESCRIPCIÓN PARA DESTINOS 00"/>
    <n v="0"/>
    <n v="0"/>
    <n v="21000"/>
    <n v="0"/>
    <n v="8383.9599999999991"/>
    <n v="8383.9599999999991"/>
    <n v="0"/>
    <n v="8383.9599999999991"/>
    <n v="0"/>
    <n v="8383.9599999999991"/>
    <n v="10000"/>
    <m/>
    <m/>
    <n v="0"/>
    <n v="8383.9599999999991"/>
    <n v="12616.04"/>
    <n v="0"/>
    <n v="21000"/>
    <n v="0"/>
    <n v="0"/>
    <n v="21000"/>
    <n v="1000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491"/>
    <s v="OTROS MATERIALES Y ARTÍCULOS DE CONSTRUCCIÓN Y REPARACIÓN"/>
    <n v="0"/>
    <s v="SIN DESCRIPCIÓN PARA DESTINOS 00"/>
    <n v="0"/>
    <n v="0"/>
    <n v="500000"/>
    <n v="500000"/>
    <n v="367992.88"/>
    <n v="367992.88"/>
    <n v="0"/>
    <n v="367992.88"/>
    <n v="131389.19"/>
    <n v="236603.69"/>
    <n v="250000"/>
    <m/>
    <m/>
    <n v="236603.69"/>
    <n v="0"/>
    <n v="132007.12"/>
    <n v="0"/>
    <n v="0"/>
    <n v="0"/>
    <n v="0"/>
    <n v="0"/>
    <n v="25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491"/>
    <s v="OTROS MATERIALES Y ARTÍCULOS DE CONSTRUCCIÓN Y REPARACIÓN"/>
    <n v="0"/>
    <s v="SIN DESCRIPCIÓN PARA DESTINOS 00"/>
    <n v="409580.77"/>
    <n v="392154.09"/>
    <n v="420000"/>
    <n v="420000"/>
    <n v="151007.84"/>
    <n v="149059.04"/>
    <n v="0"/>
    <n v="149059.04"/>
    <n v="2168.0400000000081"/>
    <n v="146891"/>
    <n v="150000"/>
    <m/>
    <m/>
    <n v="0"/>
    <n v="146891"/>
    <n v="268992.16000000003"/>
    <n v="0"/>
    <n v="0"/>
    <n v="0"/>
    <n v="0"/>
    <n v="0"/>
    <n v="150000"/>
    <n v="0"/>
  </r>
  <r>
    <s v="1.1-00-24"/>
    <s v="2.4.2"/>
    <s v="CULTURA"/>
    <s v="F"/>
    <s v="Actividades destinadas a la promoción y fomento de"/>
    <s v="06_24"/>
    <n v="5"/>
    <s v="SOCIEDAD COHESIVA Y RESILENTE"/>
    <n v="29"/>
    <s v="MATERIALES Y SUMINISTRO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2000"/>
    <s v="NO"/>
    <s v="NO"/>
    <n v="2491"/>
    <s v="OTROS MATERIALES Y ARTÍCULOS DE CONSTRUCCIÓN Y REPARACIÓN"/>
    <n v="0"/>
    <s v="SIN DESCRIPCIÓN PARA DESTINOS 00"/>
    <n v="0"/>
    <n v="0"/>
    <n v="0"/>
    <n v="150000"/>
    <n v="0"/>
    <n v="0"/>
    <n v="0"/>
    <n v="0"/>
    <n v="0"/>
    <n v="0"/>
    <n v="0"/>
    <m/>
    <m/>
    <n v="0"/>
    <n v="0"/>
    <n v="0"/>
    <n v="0"/>
    <n v="0"/>
    <n v="0"/>
    <n v="150000"/>
    <n v="-150000"/>
    <n v="0"/>
    <n v="0"/>
  </r>
  <r>
    <s v="1.1-00-24"/>
    <s v="2.5.6"/>
    <s v="OTRO SERVICIOS EDUCATIVOS Y ACTIVIDADES INHERENTES"/>
    <s v="S"/>
    <s v="Definidos en el Presupuesto de Egresos y los que s"/>
    <s v="06_24"/>
    <n v="5"/>
    <s v="SOCIEDAD COHESIVA Y RESILENTE"/>
    <n v="25"/>
    <s v="MATERIALES Y SUMINISTROS"/>
    <s v="016_24"/>
    <s v="si"/>
    <s v="RECURSOS FISCALES 2024"/>
    <s v="COORDINACIÓN GENERAL DE CONSTRUCCIÓN DE COMUNIDAD"/>
    <x v="0"/>
    <s v="DESPACHO DE LA COORDINACIÓN GENERAL DE C"/>
    <s v="COORDINACIÓN DE CERCANÍA Y CORRESPONSABILIDAD SOCIAL"/>
    <s v="DIRECCION GENERAL DE POLITICA SOCIAL"/>
    <s v="APOYO A INSTITUCIONES EDUCATIVAS"/>
    <n v="2000"/>
    <s v="NO"/>
    <s v="NO"/>
    <n v="2491"/>
    <s v="OTROS MATERIALES Y ARTÍCULOS DE CONSTRUCCIÓN Y REPARACIÓN"/>
    <n v="0"/>
    <s v="SIN DESCRIPCIÓN PARA DESTINOS 00"/>
    <n v="247774.89"/>
    <n v="0"/>
    <n v="0"/>
    <n v="250000"/>
    <n v="0"/>
    <n v="0"/>
    <n v="0"/>
    <n v="0"/>
    <n v="0"/>
    <n v="0"/>
    <n v="0"/>
    <m/>
    <m/>
    <n v="0"/>
    <n v="0"/>
    <n v="0"/>
    <n v="0"/>
    <n v="0"/>
    <n v="0"/>
    <n v="250000"/>
    <n v="-250000"/>
    <n v="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491"/>
    <s v="OTROS MATERIALES Y ARTÍCULOS DE CONSTRUCCIÓN Y REPARACIÓN"/>
    <n v="0"/>
    <s v="SIN DESCRIPCIÓN PARA DESTINOS 00"/>
    <n v="131692.13"/>
    <n v="80072.13"/>
    <n v="138448.20000000001"/>
    <n v="54948.2"/>
    <n v="138031.53"/>
    <n v="108799.53"/>
    <n v="45896.56"/>
    <n v="62902.97"/>
    <n v="0"/>
    <n v="62902.97"/>
    <n v="0"/>
    <m/>
    <m/>
    <n v="41180"/>
    <n v="21722.97"/>
    <n v="416.67000000001281"/>
    <n v="0"/>
    <n v="83500"/>
    <n v="0"/>
    <n v="0"/>
    <n v="83500"/>
    <n v="90000"/>
    <n v="9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511"/>
    <s v="PRODUCTOS QUÍMICOS BÁSICOS"/>
    <n v="0"/>
    <s v="SIN DESCRIPCIÓN PARA DESTINOS 00"/>
    <n v="1879959.67"/>
    <n v="1879959.67"/>
    <n v="4500000"/>
    <n v="4500000"/>
    <n v="1826665.2"/>
    <n v="1826665.2"/>
    <n v="20000"/>
    <n v="1806665.2"/>
    <n v="0"/>
    <n v="1806665.2"/>
    <n v="2500000"/>
    <m/>
    <m/>
    <n v="0"/>
    <n v="1806665.2"/>
    <n v="2673334.7999999998"/>
    <n v="510105.5"/>
    <n v="0"/>
    <n v="0"/>
    <n v="510105.5"/>
    <n v="0"/>
    <n v="2000000"/>
    <n v="-500000"/>
  </r>
  <r>
    <s v="1.1-00-24"/>
    <s v="1.3.4"/>
    <s v="FUNCIÓN PÚBLICA"/>
    <s v="E"/>
    <s v="Actividades del sector público, que realiza en for"/>
    <s v="09_24"/>
    <n v="3"/>
    <s v="INFRAESTRUCTURA Y SERVICIOS PÚBLICOS"/>
    <n v="43"/>
    <s v="MATERIALES Y SUMINISTROS"/>
    <s v="027_24"/>
    <s v="si"/>
    <s v="RECURSOS FISCALES 2024"/>
    <s v="COORDINACIÓN GENERAL DE DESARROLLO ECONÓMICO"/>
    <x v="5"/>
    <s v="DIRECCIÓN DE RASTRO MUNICIPAL"/>
    <s v="COORDINACIÓN DE FORTALECIMIENTO A LOS SERVICIOS PÚBLICOS MUNICIPALES"/>
    <s v="DIRECCIÓN DE RASTROS MUNICIPALES"/>
    <m/>
    <n v="2000"/>
    <m/>
    <m/>
    <n v="2521"/>
    <m/>
    <m/>
    <m/>
    <m/>
    <m/>
    <m/>
    <m/>
    <m/>
    <m/>
    <m/>
    <m/>
    <m/>
    <m/>
    <n v="50000"/>
    <m/>
    <m/>
    <m/>
    <m/>
    <m/>
    <m/>
    <m/>
    <m/>
    <m/>
    <m/>
    <m/>
    <n v="-5000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521"/>
    <s v="FERTILIZANTES, PESTICIDAS Y OTROS AGROQUÍMICOS"/>
    <n v="0"/>
    <s v="SIN DESCRIPCIÓN PARA DESTINOS 00"/>
    <n v="432224.74"/>
    <n v="417224.74"/>
    <n v="470880"/>
    <n v="450000"/>
    <n v="434989.95"/>
    <n v="434989.95"/>
    <n v="0"/>
    <n v="434989.95"/>
    <n v="0"/>
    <n v="434989.95"/>
    <n v="700000"/>
    <m/>
    <m/>
    <n v="0"/>
    <n v="434989.95"/>
    <n v="35890.049999999988"/>
    <n v="0"/>
    <n v="20880"/>
    <n v="0"/>
    <n v="0"/>
    <n v="20880"/>
    <n v="700000"/>
    <n v="0"/>
  </r>
  <r>
    <s v="1.1-00-24"/>
    <s v="2.7.1"/>
    <s v="OTROS ASUNTOS SOCIALES"/>
    <s v="E"/>
    <s v="Actividades del sector público, que realiza en for"/>
    <s v="10_24"/>
    <n v="4"/>
    <s v="CIUDAD SUSTENTABLE"/>
    <n v="48"/>
    <s v="MATERIALES Y SUMINISTRO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2000"/>
    <s v="NO"/>
    <s v="NO"/>
    <n v="2521"/>
    <s v="FERTILIZANTES, PESTICIDAS Y OTROS AGROQUÍMICOS"/>
    <n v="0"/>
    <s v="SIN DESCRIPCIÓN PARA DESTINOS 00"/>
    <n v="0"/>
    <n v="0"/>
    <n v="50000"/>
    <n v="50000"/>
    <n v="0"/>
    <n v="0"/>
    <n v="0"/>
    <n v="0"/>
    <n v="0"/>
    <n v="0"/>
    <n v="0"/>
    <m/>
    <m/>
    <n v="0"/>
    <n v="0"/>
    <n v="50000"/>
    <n v="0"/>
    <n v="0"/>
    <n v="0"/>
    <n v="0"/>
    <n v="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521"/>
    <s v="FERTILIZANTES, PESTICIDAS Y OTROS AGROQUÍMICOS"/>
    <n v="0"/>
    <s v="SIN DESCRIPCIÓN PARA DESTINOS 00"/>
    <n v="90467.34"/>
    <n v="90467.34"/>
    <n v="123580"/>
    <n v="123580"/>
    <n v="0"/>
    <n v="0"/>
    <n v="0"/>
    <n v="0"/>
    <n v="0"/>
    <n v="0"/>
    <n v="50000"/>
    <m/>
    <m/>
    <n v="0"/>
    <n v="0"/>
    <n v="123580"/>
    <n v="0"/>
    <n v="0"/>
    <n v="0"/>
    <n v="0"/>
    <n v="0"/>
    <n v="50000"/>
    <n v="0"/>
  </r>
  <r>
    <s v="1.1-00-24"/>
    <s v="3.1.1"/>
    <s v="ASUNTOS ECONÓMICOS Y COMERCIALES EN GENERAL"/>
    <s v="E"/>
    <s v="Actividades del sector público, que realiza en for"/>
    <s v="09_24"/>
    <n v="8"/>
    <s v="DESARROLLO ECONÓMICO Y EMPLEO"/>
    <n v="44"/>
    <s v="MATERIALES Y SUMINISTROS"/>
    <s v="028_24"/>
    <s v="si"/>
    <s v="RECURSOS FISCALES 2024"/>
    <s v="COORDINACIÓN GENERAL DE DESARROLLO ECONÓMICO"/>
    <x v="6"/>
    <s v="DIRECCÍON GENERAL DE DESARROLLO RURAL"/>
    <s v="COORDINACIÓN DE POTENCIA ECONÓMICA"/>
    <s v="DIRECCIÓN DE DESARROLLO RURAL"/>
    <s v="PAQUETE AGROECOLÓGICO"/>
    <n v="2000"/>
    <s v="NO"/>
    <s v="NO"/>
    <n v="2521"/>
    <s v="FERTILIZANTES, PESTICIDAS Y OTROS AGROQUÍMICOS"/>
    <n v="0"/>
    <s v="SIN DESCRIPCIÓN PARA DESTINOS 00"/>
    <n v="429988.8"/>
    <n v="429988.8"/>
    <n v="0"/>
    <n v="500000"/>
    <n v="0"/>
    <n v="0"/>
    <n v="0"/>
    <n v="0"/>
    <n v="0"/>
    <n v="0"/>
    <n v="3500000"/>
    <s v="PROD. MAIZ"/>
    <m/>
    <n v="0"/>
    <n v="0"/>
    <n v="0"/>
    <n v="0"/>
    <n v="0"/>
    <n v="0"/>
    <n v="500000"/>
    <n v="-500000"/>
    <n v="3500000"/>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531"/>
    <s v="MEDICINAS Y PRODUCTOS FARMACÉUTICOS"/>
    <n v="0"/>
    <s v="SIN DESCRIPCIÓN PARA DESTINOS 00"/>
    <n v="874337"/>
    <n v="797405"/>
    <n v="900000"/>
    <n v="900000"/>
    <n v="585462.6"/>
    <n v="570731.6"/>
    <n v="175020"/>
    <n v="395711.6"/>
    <n v="0"/>
    <n v="395711.6"/>
    <n v="1800000"/>
    <m/>
    <m/>
    <n v="0"/>
    <n v="395711.6"/>
    <n v="314537.40000000002"/>
    <n v="0"/>
    <n v="0"/>
    <n v="0"/>
    <n v="0"/>
    <n v="0"/>
    <n v="600000"/>
    <n v="-1200000"/>
  </r>
  <r>
    <s v="1.1-00-24"/>
    <s v="1.7.2"/>
    <s v="PROTECCIÓN CIVIL"/>
    <s v="E"/>
    <s v="Actividades del sector público, que realiza en for"/>
    <s v="02_24"/>
    <n v="3"/>
    <s v="INFRAESTRUCTURA Y SERVICIOS PÚBLICOS"/>
    <n v="12"/>
    <s v="MATERIALES Y SUMINISTRO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2000"/>
    <s v="NO"/>
    <s v="NO"/>
    <n v="2531"/>
    <s v="MEDICINAS Y PRODUCTOS FARMACÉUTICOS"/>
    <n v="0"/>
    <s v="SIN DESCRIPCIÓN PARA DESTINOS 00"/>
    <n v="25640.15"/>
    <n v="25640.15"/>
    <n v="50000"/>
    <n v="50000"/>
    <n v="21063"/>
    <n v="21063"/>
    <n v="5496.5"/>
    <n v="15566.5"/>
    <n v="13066.5"/>
    <n v="2500"/>
    <n v="40000"/>
    <m/>
    <m/>
    <n v="0"/>
    <n v="2500"/>
    <n v="28937"/>
    <n v="0"/>
    <n v="0"/>
    <n v="0"/>
    <n v="0"/>
    <n v="0"/>
    <n v="4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SI"/>
    <n v="2531"/>
    <s v="MEDICINAS Y PRODUCTOS FARMACÉUTICOS"/>
    <n v="0"/>
    <s v="SIN DESCRIPCIÓN PARA DESTINOS 00"/>
    <n v="4448152.2300000004"/>
    <n v="4262650.17"/>
    <n v="5950000"/>
    <n v="5500000"/>
    <n v="5451783.5999999996"/>
    <n v="5378633.5999999996"/>
    <n v="1052450.04"/>
    <n v="4326183.5599999996"/>
    <n v="44170.439999999478"/>
    <n v="4282013.12"/>
    <n v="6000000"/>
    <s v="Medicamento para servicios medicos"/>
    <m/>
    <n v="59209.700000000186"/>
    <n v="4222803.42"/>
    <n v="498216.40000000037"/>
    <n v="0"/>
    <n v="450000"/>
    <n v="0"/>
    <n v="0"/>
    <n v="450000"/>
    <n v="60000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531"/>
    <s v="MEDICINAS Y PRODUCTOS FARMACÉUTICOS"/>
    <n v="0"/>
    <s v="SIN DESCRIPCIÓN PARA DESTINOS 00"/>
    <n v="0"/>
    <n v="0"/>
    <n v="1485"/>
    <n v="0"/>
    <n v="1483.17"/>
    <n v="1483.17"/>
    <n v="0"/>
    <n v="1483.17"/>
    <n v="0"/>
    <n v="1483.17"/>
    <n v="0"/>
    <m/>
    <m/>
    <n v="0"/>
    <n v="1483.17"/>
    <n v="1.8299999999999272"/>
    <n v="0"/>
    <n v="1825"/>
    <n v="0"/>
    <n v="340"/>
    <n v="1485"/>
    <n v="0"/>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541"/>
    <s v="MATERIALES, ACCESORIOS Y SUMINISTROS MÉDICOS"/>
    <n v="0"/>
    <s v="SIN DESCRIPCIÓN PARA DESTINOS 00"/>
    <n v="461042.48"/>
    <n v="403159.4"/>
    <n v="593000"/>
    <n v="600000"/>
    <n v="268823.45"/>
    <n v="231831.05"/>
    <n v="9209.8899999999849"/>
    <n v="222621.16"/>
    <n v="0"/>
    <n v="222621.16"/>
    <n v="1000000"/>
    <m/>
    <m/>
    <n v="0"/>
    <n v="222621.16"/>
    <n v="324176.55"/>
    <n v="0"/>
    <n v="0"/>
    <n v="0"/>
    <n v="7000"/>
    <n v="-7000"/>
    <n v="800000"/>
    <n v="-200000"/>
  </r>
  <r>
    <s v="1.1-00-24"/>
    <s v="1.7.2"/>
    <s v="PROTECCIÓN CIVIL"/>
    <s v="E"/>
    <s v="Actividades del sector público, que realiza en for"/>
    <s v="02_24"/>
    <n v="3"/>
    <s v="INFRAESTRUCTURA Y SERVICIOS PÚBLICOS"/>
    <n v="12"/>
    <s v="MATERIALES Y SUMINISTRO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2000"/>
    <s v="NO"/>
    <s v="NO"/>
    <n v="2541"/>
    <s v="MATERIALES, ACCESORIOS Y SUMINISTROS MÉDICOS"/>
    <n v="0"/>
    <s v="SIN DESCRIPCIÓN PARA DESTINOS 00"/>
    <n v="44217.08"/>
    <n v="32037.07"/>
    <n v="52000"/>
    <n v="52000"/>
    <n v="43310.05"/>
    <n v="37162.050000000003"/>
    <n v="0"/>
    <n v="37162.050000000003"/>
    <n v="0"/>
    <n v="37162.050000000003"/>
    <n v="40000"/>
    <m/>
    <m/>
    <n v="0"/>
    <n v="37162.050000000003"/>
    <n v="8689.9499999999971"/>
    <n v="0"/>
    <n v="0"/>
    <n v="0"/>
    <n v="0"/>
    <n v="0"/>
    <n v="4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541"/>
    <s v="MATERIALES, ACCESORIOS Y SUMINISTROS MÉDICOS"/>
    <n v="0"/>
    <s v="SIN DESCRIPCIÓN PARA DESTINOS 00"/>
    <n v="6082362.2999999998"/>
    <n v="5782693.5700000003"/>
    <n v="6500000"/>
    <n v="6500000"/>
    <n v="6150616.7599999998"/>
    <n v="6087486.6600000001"/>
    <n v="137464.87000000011"/>
    <n v="5950021.79"/>
    <n v="13174.240000000224"/>
    <n v="5936847.5499999998"/>
    <n v="7000000"/>
    <s v="Equipo médico"/>
    <m/>
    <n v="988397.46"/>
    <n v="4948450.09"/>
    <n v="349383.24000000022"/>
    <n v="0"/>
    <n v="0"/>
    <n v="0"/>
    <n v="0"/>
    <n v="0"/>
    <n v="7000000"/>
    <n v="0"/>
  </r>
  <r>
    <s v="1.1-00-24"/>
    <s v="2.4.2"/>
    <s v="CULTURA"/>
    <s v="F"/>
    <s v="Actividades destinadas a la promoción y fomento de"/>
    <s v="06_24"/>
    <n v="5"/>
    <s v="SOCIEDAD COHESIVA Y RESILENTE"/>
    <n v="29"/>
    <s v="MATERIALES Y SUMINISTRO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2000"/>
    <s v="NO"/>
    <s v="NO"/>
    <n v="2541"/>
    <s v="MATERIALES, ACCESORIOS Y SUMINISTROS MÉDICOS"/>
    <n v="0"/>
    <s v="SIN DESCRIPCIÓN PARA DESTINOS 00"/>
    <n v="2169.1999999999998"/>
    <n v="2169.1999999999998"/>
    <n v="2500"/>
    <n v="2500"/>
    <n v="2312.75"/>
    <n v="2312.75"/>
    <n v="0"/>
    <n v="2312.75"/>
    <n v="0"/>
    <n v="2312.75"/>
    <n v="2500"/>
    <m/>
    <m/>
    <n v="0"/>
    <n v="2312.75"/>
    <n v="187.25"/>
    <n v="0"/>
    <n v="0"/>
    <n v="0"/>
    <n v="0"/>
    <n v="0"/>
    <n v="25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541"/>
    <s v="MATERIALES, ACCESORIOS Y SUMINISTROS MÉDICOS"/>
    <n v="0"/>
    <s v="SIN DESCRIPCIÓN PARA DESTINOS 00"/>
    <n v="5000"/>
    <n v="5000"/>
    <n v="0"/>
    <n v="0"/>
    <n v="0"/>
    <n v="0"/>
    <n v="0"/>
    <n v="0"/>
    <n v="0"/>
    <n v="0"/>
    <n v="0"/>
    <m/>
    <m/>
    <n v="0"/>
    <n v="0"/>
    <n v="0"/>
    <n v="0"/>
    <n v="0"/>
    <n v="0"/>
    <n v="0"/>
    <n v="0"/>
    <n v="0"/>
    <n v="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551"/>
    <s v="MATERIALES, ACCESORIOS Y SUMINISTROS DE LABORATORIO"/>
    <n v="0"/>
    <s v="SIN DESCRIPCIÓN PARA DESTINOS 00"/>
    <n v="215444.39"/>
    <n v="100722.97"/>
    <n v="470000"/>
    <n v="250000"/>
    <n v="357145.58"/>
    <n v="357145.58"/>
    <n v="35481.270000000019"/>
    <n v="321664.31"/>
    <n v="0"/>
    <n v="321664.31"/>
    <n v="400000"/>
    <m/>
    <m/>
    <n v="0"/>
    <n v="321664.31"/>
    <n v="112854.41999999998"/>
    <n v="0"/>
    <n v="220000"/>
    <n v="0"/>
    <n v="0"/>
    <n v="220000"/>
    <n v="350000"/>
    <n v="-5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561"/>
    <s v="FIBRAS SINTÉTICAS, HULES PLÁSTICOS Y DERIVADOS"/>
    <n v="0"/>
    <s v="SIN DESCRIPCIÓN PARA DESTINOS 00"/>
    <n v="2656348.5699999998"/>
    <n v="2656348.12"/>
    <n v="2750000"/>
    <n v="2750000"/>
    <n v="2241573.88"/>
    <n v="2241573.88"/>
    <n v="0"/>
    <n v="2241573.88"/>
    <n v="196656.10999999987"/>
    <n v="2044917.77"/>
    <n v="2500000"/>
    <m/>
    <m/>
    <n v="415833.14999999991"/>
    <n v="1629084.62"/>
    <n v="508426.12000000011"/>
    <n v="400000"/>
    <n v="0"/>
    <n v="0"/>
    <n v="400000"/>
    <n v="0"/>
    <n v="250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561"/>
    <s v="FIBRAS SINTÉTICAS, HULES PLÁSTICOS Y DERIVADOS"/>
    <n v="0"/>
    <s v="SIN DESCRIPCIÓN PARA DESTINOS 00"/>
    <n v="5579.6"/>
    <n v="5579.6"/>
    <n v="6000"/>
    <n v="6000"/>
    <n v="5568"/>
    <n v="0"/>
    <n v="0"/>
    <n v="0"/>
    <n v="0"/>
    <n v="0"/>
    <n v="30000"/>
    <m/>
    <m/>
    <n v="0"/>
    <n v="0"/>
    <n v="432"/>
    <n v="0"/>
    <n v="0"/>
    <n v="0"/>
    <n v="0"/>
    <n v="0"/>
    <n v="3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561"/>
    <s v="FIBRAS SINTÉTICAS, HULES PLÁSTICOS Y DERIVADOS"/>
    <n v="0"/>
    <s v="SIN DESCRIPCIÓN PARA DESTINOS 00"/>
    <n v="2807"/>
    <n v="2807"/>
    <n v="16200"/>
    <n v="1500"/>
    <n v="3280.93"/>
    <n v="3280.93"/>
    <n v="0"/>
    <n v="3280.93"/>
    <n v="0"/>
    <n v="3280.93"/>
    <n v="4000"/>
    <m/>
    <m/>
    <n v="0"/>
    <n v="3280.93"/>
    <n v="12919.07"/>
    <n v="0"/>
    <n v="14700"/>
    <n v="0"/>
    <n v="0"/>
    <n v="14700"/>
    <n v="400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561"/>
    <s v="FIBRAS SINTÉTICAS, HULES PLÁSTICOS Y DERIVADOS"/>
    <n v="0"/>
    <s v="SIN DESCRIPCIÓN PARA DESTINOS 00"/>
    <n v="20893.919999999998"/>
    <n v="20893.919999999998"/>
    <n v="0"/>
    <n v="0"/>
    <n v="0"/>
    <n v="0"/>
    <n v="0"/>
    <n v="0"/>
    <n v="0"/>
    <n v="0"/>
    <n v="0"/>
    <m/>
    <m/>
    <n v="0"/>
    <n v="0"/>
    <n v="0"/>
    <n v="0"/>
    <n v="0"/>
    <n v="0"/>
    <n v="0"/>
    <n v="0"/>
    <n v="0"/>
    <n v="0"/>
  </r>
  <r>
    <s v="1.1-00-24"/>
    <s v="2.7.1"/>
    <s v="OTROS ASUNTOS SOCIALES"/>
    <s v="E"/>
    <s v="Actividades del sector público, que realiza en for"/>
    <s v="10_24"/>
    <n v="4"/>
    <s v="CIUDAD SUSTENTABLE"/>
    <n v="48"/>
    <s v="MATERIALES Y SUMINISTRO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2000"/>
    <s v="NO"/>
    <s v="NO"/>
    <n v="2591"/>
    <s v="OTROS PRODUCTOS QUÍMICOS"/>
    <n v="0"/>
    <s v="COBRE IONIZADO"/>
    <n v="3757792.84"/>
    <n v="3757792.84"/>
    <n v="3685376.84"/>
    <n v="3775271.34"/>
    <n v="3685376.84"/>
    <n v="3685376.84"/>
    <n v="0"/>
    <n v="3685376.84"/>
    <n v="0"/>
    <n v="3685376.84"/>
    <n v="4000000"/>
    <s v="Cobre Ionizado"/>
    <m/>
    <n v="0"/>
    <n v="3685376.84"/>
    <n v="0"/>
    <n v="0"/>
    <n v="0"/>
    <n v="0"/>
    <n v="89894.5"/>
    <n v="-89894.5"/>
    <n v="4000000"/>
    <n v="0"/>
  </r>
  <r>
    <s v="1.1-00-24"/>
    <s v="1.7.2"/>
    <s v="PROTECCIÓN CIVIL"/>
    <s v="E"/>
    <s v="Actividades del sector público, que realiza en for"/>
    <s v="05_24"/>
    <n v="6"/>
    <s v="GOBIERNO EFECTIVO"/>
    <n v="23"/>
    <s v="MATERIALES Y SUMINISTROS"/>
    <s v="015_24"/>
    <s v="si"/>
    <s v="RECURSOS FISCALES 2024"/>
    <s v="OFICIALÍA MAYOR"/>
    <x v="1"/>
    <s v="DIRECCIÓN GENERAL DE ADMINISTRACIÓN"/>
    <s v="OFICIALÍA MAYOR"/>
    <s v="DIRECCIÓN DE ADMINISTRACIÓN"/>
    <s v="DESPLIEGUE OPERATIVO PROTECCIÓN CIVIL Y SERVICIOS MEDICOS"/>
    <n v="2000"/>
    <s v="SI"/>
    <s v="SI"/>
    <n v="2611"/>
    <s v="COMBUSTIBLES, LUBRICANTES Y ADITIVOS"/>
    <n v="0"/>
    <s v="SIN DESCRIPCIÓN PARA DESTINOS 00"/>
    <n v="2522122.4"/>
    <n v="2231927.58"/>
    <n v="13169097.48"/>
    <n v="9000000"/>
    <n v="4916700.22"/>
    <n v="4916700.22"/>
    <n v="0"/>
    <n v="4916700.22"/>
    <n v="0"/>
    <n v="4916700.22"/>
    <n v="6500000"/>
    <s v="Gasolina Protección Civil y Servicios Medicos"/>
    <m/>
    <n v="0"/>
    <n v="4916700.22"/>
    <n v="8252397.2600000007"/>
    <n v="0"/>
    <n v="4169097.48"/>
    <n v="0"/>
    <n v="0"/>
    <n v="4169097.48"/>
    <n v="8000000"/>
    <n v="1500000"/>
  </r>
  <r>
    <s v="1.1-00-24"/>
    <s v="1.7.1"/>
    <s v="POLICÍA"/>
    <s v="E"/>
    <s v="Actividades del sector público, que realiza en for"/>
    <s v="05_24"/>
    <n v="6"/>
    <s v="GOBIERNO EFECTIVO"/>
    <n v="22"/>
    <s v="MATERIALES Y SUMINISTROS"/>
    <s v="015_24"/>
    <s v="si"/>
    <s v="RECURSOS FISCALES 2024"/>
    <s v="OFICIALÍA MAYOR"/>
    <x v="1"/>
    <s v="DIRECCIÓN GENERAL DE ADMINISTRACIÓN"/>
    <s v="OFICIALÍA MAYOR"/>
    <s v="DIRECCIÓN DE ADMINISTRACIÓN"/>
    <s v="DESPLIEGUE OPERATIVO COMISARIA DE LA POLICIA"/>
    <n v="2000"/>
    <s v="SI"/>
    <s v="SI"/>
    <n v="2611"/>
    <s v="COMBUSTIBLES, LUBRICANTES Y ADITIVOS"/>
    <n v="0"/>
    <s v="SIN DESCRIPCIÓN PARA DESTINOS 00"/>
    <n v="7000000"/>
    <n v="6417885.9100000001"/>
    <n v="17725635.25"/>
    <n v="3600000"/>
    <n v="0"/>
    <n v="0"/>
    <n v="0"/>
    <n v="0"/>
    <n v="0"/>
    <n v="0"/>
    <n v="0"/>
    <m/>
    <m/>
    <n v="0"/>
    <n v="0"/>
    <n v="17725635.25"/>
    <n v="0"/>
    <n v="14125635.25"/>
    <n v="0"/>
    <n v="0"/>
    <n v="14125635.25"/>
    <n v="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SI"/>
    <s v="NO"/>
    <n v="2611"/>
    <s v="COMBUSTIBLES, LUBRICANTES Y ADITIVOS"/>
    <n v="0"/>
    <s v="SIN DESCRIPCIÓN PARA DESTINOS 00"/>
    <n v="0"/>
    <n v="0"/>
    <n v="50000"/>
    <n v="0"/>
    <n v="0"/>
    <n v="0"/>
    <n v="0"/>
    <n v="0"/>
    <n v="0"/>
    <n v="0"/>
    <n v="0"/>
    <m/>
    <m/>
    <n v="0"/>
    <n v="0"/>
    <n v="50000"/>
    <n v="50000"/>
    <n v="0"/>
    <n v="0"/>
    <n v="0"/>
    <n v="5000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SI"/>
    <n v="2611"/>
    <s v="COMBUSTIBLES, LUBRICANTES Y ADITIVOS"/>
    <n v="0"/>
    <s v="SIN DESCRIPCIÓN PARA DESTINOS 00"/>
    <n v="49419224.159999996"/>
    <n v="49090154.409999996"/>
    <n v="32577000"/>
    <n v="47577000"/>
    <n v="30082329.75"/>
    <n v="29722149.75"/>
    <n v="77121.550000000745"/>
    <n v="29645028.199999999"/>
    <n v="0"/>
    <n v="29645028.199999999"/>
    <n v="36000000"/>
    <s v="Gasolina Administrativos y gas LP"/>
    <m/>
    <n v="0"/>
    <n v="29645028.199999999"/>
    <n v="2494670.25"/>
    <n v="0"/>
    <n v="0"/>
    <n v="0"/>
    <n v="15000000"/>
    <n v="-15000000"/>
    <n v="39600000"/>
    <n v="3600000"/>
  </r>
  <r>
    <s v="2.5-02-24"/>
    <s v="1.7.1"/>
    <s v="POLICÍA"/>
    <s v="E"/>
    <s v="Actividades del sector público, que realiza en for"/>
    <s v="05_24"/>
    <n v="6"/>
    <s v="GOBIERNO EFECTIVO"/>
    <n v="22"/>
    <s v="MATERIALES Y SUMINISTROS"/>
    <s v="015_24"/>
    <s v="si"/>
    <s v="FONDO DE APORTACIÓN AL FORTALECIMIENTO MUNICIPAL 2024 (FORTAMUN)"/>
    <s v="OFICIALÍA MAYOR"/>
    <x v="1"/>
    <s v="DIRECCIÓN GENERAL DE ADMINISTRACIÓN"/>
    <s v="OFICIALÍA MAYOR"/>
    <s v="DIRECCIÓN DE ADMINISTRACIÓN"/>
    <s v="DESPLIEGUE OPERATIVO COMISARIA DE LA POLICIA"/>
    <n v="2000"/>
    <s v="SI"/>
    <s v="SI"/>
    <n v="2611"/>
    <s v="COMBUSTIBLES, LUBRICANTES Y ADITIVOS"/>
    <n v="0"/>
    <s v="SIN DESCRIPCIÓN PARA DESTINOS 00"/>
    <n v="27125463.920000002"/>
    <n v="27125463.920000002"/>
    <n v="31000000"/>
    <n v="28000000"/>
    <n v="22068315.34"/>
    <n v="22068315.34"/>
    <n v="0"/>
    <n v="22068315.34"/>
    <n v="0"/>
    <n v="22068315.34"/>
    <n v="31000000"/>
    <s v="Gasolina Comisaria"/>
    <m/>
    <n v="0"/>
    <n v="22068315.34"/>
    <n v="8931684.6600000001"/>
    <n v="5847132"/>
    <n v="2847132"/>
    <n v="0"/>
    <n v="5694264"/>
    <n v="3000000"/>
    <n v="31000000"/>
    <n v="0"/>
  </r>
  <r>
    <s v="2.5-02-24"/>
    <s v="1.7.1"/>
    <s v="POLICÍA"/>
    <s v="E"/>
    <s v="Actividades del sector público, que realiza en for"/>
    <s v="05_24"/>
    <n v="6"/>
    <s v="GOBIERNO EFECTIVO"/>
    <n v="23"/>
    <s v="MATERIALES Y SUMINISTROS"/>
    <s v="015_24"/>
    <s v="si"/>
    <s v="FONDO DE APORTACIÓN AL FORTALECIMIENTO MUNICIPAL 2024 (FORTAMUN)"/>
    <s v="OFICIALÍA MAYOR"/>
    <x v="1"/>
    <s v="DIRECCIÓN GENERAL DE ADMINISTRACIÓN"/>
    <s v="OFICIALÍA MAYOR"/>
    <s v="DIRECCIÓN DE ADMINISTRACIÓN"/>
    <s v="DESPLIEGUE OPERATIVO PROTECCIÓN CIVIL Y SERVICIOS MEDICOS"/>
    <n v="2000"/>
    <s v="SI"/>
    <s v="SI"/>
    <n v="2611"/>
    <s v="COMBUSTIBLES, LUBRICANTES Y ADITIVOS"/>
    <n v="0"/>
    <s v="SIN DESCRIPCIÓN PARA DESTINOS 00"/>
    <n v="6574917.4900000002"/>
    <n v="6574917.4900000002"/>
    <n v="0"/>
    <n v="0"/>
    <n v="0"/>
    <n v="0"/>
    <n v="0"/>
    <n v="0"/>
    <n v="0"/>
    <n v="0"/>
    <n v="0"/>
    <m/>
    <m/>
    <n v="0"/>
    <n v="0"/>
    <n v="0"/>
    <n v="0"/>
    <n v="0"/>
    <n v="0"/>
    <n v="0"/>
    <n v="0"/>
    <n v="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NO"/>
    <s v="NO"/>
    <n v="2711"/>
    <s v="VESTUARIO Y UNIFORMES"/>
    <n v="0"/>
    <s v="SIN DESCRIPCIÓN PARA DESTINOS 00"/>
    <n v="0"/>
    <n v="0"/>
    <n v="500000"/>
    <n v="0"/>
    <n v="486076.83"/>
    <n v="486076.83"/>
    <n v="114651.79000000004"/>
    <n v="371425.04"/>
    <n v="0"/>
    <n v="371425.04"/>
    <n v="2000000"/>
    <s v="SON 170 ELEMENTOS 25,000.00 POR UNIFORME"/>
    <m/>
    <n v="0"/>
    <n v="371425.04"/>
    <n v="13923.169999999984"/>
    <n v="0"/>
    <n v="500000"/>
    <n v="0"/>
    <n v="0"/>
    <n v="500000"/>
    <n v="200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711"/>
    <s v="VESTUARIO Y UNIFORMES"/>
    <n v="0"/>
    <s v="SIN DESCRIPCIÓN PARA DESTINOS 00"/>
    <n v="1195892.72"/>
    <n v="1195892.72"/>
    <n v="1187100"/>
    <n v="1187100"/>
    <n v="1147483.6000000001"/>
    <n v="1147483.6000000001"/>
    <n v="0"/>
    <n v="1147483.6000000001"/>
    <n v="0"/>
    <n v="1147483.6000000001"/>
    <n v="1200000"/>
    <m/>
    <m/>
    <n v="355563.20000000007"/>
    <n v="791920.4"/>
    <n v="39616.399999999907"/>
    <n v="0"/>
    <n v="0"/>
    <n v="0"/>
    <n v="0"/>
    <n v="0"/>
    <n v="12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711"/>
    <s v="VESTUARIO Y UNIFORMES"/>
    <n v="0"/>
    <s v="SIN DESCRIPCIÓN PARA DESTINOS 00"/>
    <n v="1093153.8400000001"/>
    <n v="1093153.8400000001"/>
    <n v="1187826.57"/>
    <n v="1300000"/>
    <n v="128025.31"/>
    <n v="128025.31"/>
    <n v="10000"/>
    <n v="118025.31"/>
    <n v="118025.31"/>
    <n v="0"/>
    <n v="1200000"/>
    <m/>
    <m/>
    <n v="0"/>
    <n v="0"/>
    <n v="1059801.26"/>
    <n v="0"/>
    <n v="0"/>
    <n v="0"/>
    <n v="112173.43"/>
    <n v="-112173.43"/>
    <n v="1200000"/>
    <n v="0"/>
  </r>
  <r>
    <s v="1.1-00-24"/>
    <s v="1.3.4"/>
    <s v="FUNCIÓN PÚBLICA"/>
    <s v="E"/>
    <s v="Actividades del sector público, que realiza en for"/>
    <s v="01_24"/>
    <n v="6"/>
    <s v="GOBIERNO EFECTIVO"/>
    <n v="3"/>
    <s v="MATERIALES Y SUMINISTROS"/>
    <s v="003_24"/>
    <s v="si"/>
    <s v="RECURSOS FISCALES 2024"/>
    <s v="PRESIDENCIA"/>
    <x v="8"/>
    <s v="JEFATURA DE GABINETE"/>
    <s v="JEFATURA DE GABINETE"/>
    <s v="DESPACHO DE LA JEFATURA DE GABINETE"/>
    <s v="DESPACHO DE LA JEFATURA DE GABINETE"/>
    <n v="2000"/>
    <s v="NO"/>
    <s v="NO"/>
    <n v="2711"/>
    <s v="VESTUARIO Y UNIFORMES"/>
    <n v="0"/>
    <s v="SIN DESCRIPCIÓN PARA DESTINOS 00"/>
    <n v="1204801.17"/>
    <n v="1204801.17"/>
    <n v="2926756.09"/>
    <n v="2926756.09"/>
    <n v="1042823.88"/>
    <n v="1042823.88"/>
    <n v="92707.199999999953"/>
    <n v="950116.68"/>
    <n v="0"/>
    <n v="950116.68"/>
    <n v="3000000"/>
    <m/>
    <m/>
    <n v="0"/>
    <n v="950116.68"/>
    <n v="1883932.21"/>
    <n v="0"/>
    <n v="0"/>
    <n v="0"/>
    <n v="0"/>
    <n v="0"/>
    <n v="3000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711"/>
    <s v="VESTUARIO Y UNIFORMES"/>
    <n v="0"/>
    <s v="SIN DESCRIPCIÓN PARA DESTINOS 00"/>
    <n v="0"/>
    <n v="0"/>
    <n v="100000"/>
    <n v="0"/>
    <n v="72377.039999999994"/>
    <n v="72377.039999999994"/>
    <n v="0"/>
    <n v="72377.039999999994"/>
    <n v="69948"/>
    <n v="2429.04"/>
    <n v="0"/>
    <m/>
    <m/>
    <n v="0"/>
    <n v="2429.04"/>
    <n v="27622.960000000006"/>
    <n v="0"/>
    <n v="100000"/>
    <n v="0"/>
    <n v="0"/>
    <n v="100000"/>
    <n v="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NO"/>
    <n v="2721"/>
    <s v="PRENDAS DE SEGURIDAD Y PROTECCIÓN PERSONAL"/>
    <n v="0"/>
    <s v="SIN DESCRIPCIÓN PARA DESTINOS 00"/>
    <n v="366490.4"/>
    <n v="346190.4"/>
    <n v="301089.59999999998"/>
    <n v="366490.4"/>
    <n v="235317.6"/>
    <n v="235317.6"/>
    <n v="0"/>
    <n v="235317.6"/>
    <n v="0"/>
    <n v="235317.6"/>
    <n v="750000"/>
    <m/>
    <m/>
    <n v="0"/>
    <n v="235317.6"/>
    <n v="65771.999999999971"/>
    <n v="0"/>
    <n v="0"/>
    <n v="0"/>
    <n v="65400.800000000003"/>
    <n v="-65400.800000000003"/>
    <n v="250000"/>
    <n v="-50000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721"/>
    <s v="PRENDAS DE SEGURIDAD Y PROTECCIÓN PERSONAL"/>
    <n v="0"/>
    <s v="SIN DESCRIPCIÓN PARA DESTINOS 00"/>
    <n v="0"/>
    <n v="0"/>
    <n v="10500"/>
    <n v="0"/>
    <n v="9941.2000000000007"/>
    <n v="9941.2000000000007"/>
    <n v="0"/>
    <n v="9941.2000000000007"/>
    <n v="0"/>
    <n v="9941.2000000000007"/>
    <n v="100000"/>
    <m/>
    <m/>
    <n v="0"/>
    <n v="9941.2000000000007"/>
    <n v="558.79999999999927"/>
    <n v="0"/>
    <n v="10500"/>
    <n v="0"/>
    <n v="0"/>
    <n v="10500"/>
    <n v="12000"/>
    <n v="-88000"/>
  </r>
  <r>
    <s v="1.1-00-24"/>
    <s v="1.3.4"/>
    <s v="FUNCIÓN PÚBLICA"/>
    <s v="E"/>
    <s v="Actividades del sector público, que realiza en for"/>
    <s v="09_24"/>
    <n v="3"/>
    <s v="INFRAESTRUCTURA Y SERVICIOS PÚBLICOS"/>
    <n v="43"/>
    <s v="MATERIALES Y SUMINISTROS"/>
    <s v="027_24"/>
    <s v="si"/>
    <s v="RECURSOS FISCALES 2024"/>
    <s v="COORDINACIÓN GENERAL DE DESARROLLO ECONÓMICO"/>
    <x v="5"/>
    <s v="DIRECCIÓN DE RASTRO MUNICIPAL"/>
    <s v="COORDINACIÓN DE FORTALECIMIENTO A LOS SERVICIOS PÚBLICOS MUNICIPALES"/>
    <s v="DIRECCIÓN DE RASTROS MUNICIPALES"/>
    <s v="SACRIFICIO DE BOVINOS Y PORCINOS EN EL RASTRO MUNICIPAL"/>
    <n v="2000"/>
    <s v="NO"/>
    <s v="NO"/>
    <n v="2721"/>
    <s v="PRENDAS DE SEGURIDAD Y PROTECCIÓN PERSONAL"/>
    <n v="0"/>
    <s v="SIN DESCRIPCIÓN PARA DESTINOS 00"/>
    <n v="33872.230000000003"/>
    <n v="33872.230000000003"/>
    <n v="0"/>
    <n v="50000"/>
    <n v="0"/>
    <n v="0"/>
    <n v="0"/>
    <n v="0"/>
    <n v="0"/>
    <n v="0"/>
    <n v="100000"/>
    <s v="Prendas de protección para rastros"/>
    <m/>
    <n v="0"/>
    <n v="0"/>
    <n v="0"/>
    <n v="0"/>
    <n v="0"/>
    <n v="0"/>
    <n v="50000"/>
    <n v="-50000"/>
    <n v="35000"/>
    <n v="-65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721"/>
    <s v="PRENDAS DE SEGURIDAD Y PROTECCIÓN PERSONAL"/>
    <n v="0"/>
    <s v="SIN DESCRIPCIÓN PARA DESTINOS 00"/>
    <n v="334663.40999999997"/>
    <n v="334663.40999999997"/>
    <n v="480000"/>
    <n v="480000"/>
    <n v="353079.7"/>
    <n v="353079.7"/>
    <n v="0"/>
    <n v="353079.7"/>
    <n v="0"/>
    <n v="353079.7"/>
    <n v="580000"/>
    <m/>
    <m/>
    <n v="95219.19"/>
    <n v="257860.51"/>
    <n v="126920.29999999999"/>
    <n v="0"/>
    <n v="0"/>
    <n v="0"/>
    <n v="0"/>
    <n v="0"/>
    <n v="400000"/>
    <n v="-180000"/>
  </r>
  <r>
    <s v="1.1-00-24"/>
    <s v="1.7.2"/>
    <s v="PROTECCIÓN CIVIL"/>
    <s v="E"/>
    <s v="Actividades del sector público, que realiza en for"/>
    <s v="02_24"/>
    <n v="3"/>
    <s v="INFRAESTRUCTURA Y SERVICIOS PÚBLICOS"/>
    <n v="12"/>
    <s v="MATERIALES Y SUMINISTRO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2000"/>
    <s v="NO"/>
    <s v="NO"/>
    <n v="2721"/>
    <s v="PRENDAS DE SEGURIDAD Y PROTECCIÓN PERSONAL"/>
    <n v="0"/>
    <s v="SIN DESCRIPCIÓN PARA DESTINOS 00"/>
    <n v="1979577.12"/>
    <n v="1979577.12"/>
    <n v="2500000"/>
    <n v="2500000"/>
    <n v="2499409.5099999998"/>
    <n v="2499409.5099999998"/>
    <n v="1154870.0099999998"/>
    <n v="1344539.5"/>
    <n v="495159.07999999996"/>
    <n v="849380.42"/>
    <n v="2500000"/>
    <m/>
    <m/>
    <n v="163018.51"/>
    <n v="686361.91"/>
    <n v="590.49000000022352"/>
    <n v="0"/>
    <n v="0"/>
    <n v="0"/>
    <n v="0"/>
    <n v="0"/>
    <n v="250000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721"/>
    <s v="PRENDAS DE SEGURIDAD Y PROTECCIÓN PERSONAL"/>
    <n v="0"/>
    <s v="SIN DESCRIPCIÓN PARA DESTINOS 00"/>
    <n v="15973.7"/>
    <n v="973.7"/>
    <n v="6780"/>
    <n v="6780"/>
    <n v="0"/>
    <n v="0"/>
    <n v="0"/>
    <n v="0"/>
    <n v="0"/>
    <n v="0"/>
    <n v="0"/>
    <m/>
    <m/>
    <n v="0"/>
    <n v="0"/>
    <n v="6780"/>
    <n v="0"/>
    <n v="0"/>
    <n v="0"/>
    <n v="0"/>
    <n v="0"/>
    <n v="0"/>
    <n v="0"/>
  </r>
  <r>
    <s v="1.1-00-24"/>
    <s v="2.1.1"/>
    <s v="ORDENACIÓN DE DESECHOS"/>
    <s v="E"/>
    <s v="Actividades del sector público, que realiza en for"/>
    <s v="07_24"/>
    <n v="3"/>
    <s v="INFRAESTRUCTURA Y SERVICIOS PÚBLICOS"/>
    <n v="35"/>
    <s v="MATERIALES Y SUMINISTROS"/>
    <s v="021_24"/>
    <s v="si"/>
    <s v="RECURSOS FISCALES 2024"/>
    <s v="GABINETE INTEGRAL DE INFRAESTRUCTURA Y SERVICIOS PÚBLICOS"/>
    <x v="5"/>
    <s v="DIRECCIÓN DE ASEO PÚBLICO"/>
    <s v="COORDINACIÓN DE FORTALECIMIENTO A LOS SERVICIOS PÚBLICOS MUNICIPALES"/>
    <s v="DIRECCIÓN DE ASEO PÚBLICO"/>
    <s v="RECOLECCION DE RESIDUOS SOLIDOS  URBANOS"/>
    <n v="2000"/>
    <s v="NO"/>
    <s v="NO"/>
    <n v="2721"/>
    <s v="PRENDAS DE SEGURIDAD Y PROTECCIÓN PERSONAL"/>
    <n v="0"/>
    <s v="SIN DESCRIPCIÓN PARA DESTINOS 00"/>
    <n v="119808.4"/>
    <n v="119808.4"/>
    <n v="180000"/>
    <n v="180000"/>
    <n v="78661.919999999998"/>
    <n v="78661.919999999998"/>
    <n v="0"/>
    <n v="78661.919999999998"/>
    <n v="0"/>
    <n v="78661.919999999998"/>
    <n v="100000"/>
    <m/>
    <m/>
    <n v="0"/>
    <n v="78661.919999999998"/>
    <n v="101338.08"/>
    <n v="0"/>
    <n v="0"/>
    <n v="0"/>
    <n v="0"/>
    <n v="0"/>
    <n v="10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721"/>
    <s v="PRENDAS DE SEGURIDAD Y PROTECCIÓN PERSONAL"/>
    <n v="0"/>
    <s v="SIN DESCRIPCIÓN PARA DESTINOS 00"/>
    <n v="434847.5"/>
    <n v="423247.5"/>
    <n v="292200"/>
    <n v="442200"/>
    <n v="241618.72"/>
    <n v="241618.72"/>
    <n v="0"/>
    <n v="241618.72"/>
    <n v="0"/>
    <n v="241618.72"/>
    <n v="300000"/>
    <m/>
    <m/>
    <n v="0"/>
    <n v="241618.72"/>
    <n v="50581.279999999999"/>
    <n v="0"/>
    <n v="0"/>
    <n v="0"/>
    <n v="150000"/>
    <n v="-150000"/>
    <n v="300000"/>
    <n v="0"/>
  </r>
  <r>
    <s v="1.1-00-24"/>
    <s v="1.3.5"/>
    <s v="ASUNTOS JURÍDICOS"/>
    <s v="O"/>
    <s v="Actividades que realizan la función pública o cont"/>
    <s v="03_24"/>
    <n v="1"/>
    <s v="CORRESPONSABILIDAD SOCIAL (TRANSVERSAL)"/>
    <n v="17"/>
    <s v="MATERIALES Y SUMINISTROS"/>
    <s v="011_24"/>
    <s v="si"/>
    <s v="RECURSOS FISCALES 2024"/>
    <s v="SINDICATURA MUNICIPAL"/>
    <x v="7"/>
    <s v="DIRECCIÓN GENERAL JURIDÍCA"/>
    <s v="SINDICATURA"/>
    <s v="DESPACHO DE LA SINDICATURA"/>
    <s v="DEFENSORÍA LEGAL"/>
    <n v="2000"/>
    <s v="NO"/>
    <s v="NO"/>
    <n v="2721"/>
    <s v="PRENDAS DE SEGURIDAD Y PROTECCIÓN PERSONAL"/>
    <n v="0"/>
    <s v="SIN DESCRIPCIÓN PARA DESTINOS 00"/>
    <n v="0"/>
    <n v="0"/>
    <n v="50000"/>
    <n v="50000"/>
    <n v="0"/>
    <n v="0"/>
    <n v="0"/>
    <n v="0"/>
    <n v="0"/>
    <n v="0"/>
    <n v="0"/>
    <m/>
    <m/>
    <n v="0"/>
    <n v="0"/>
    <n v="50000"/>
    <n v="0"/>
    <n v="0"/>
    <n v="0"/>
    <n v="0"/>
    <n v="0"/>
    <n v="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721"/>
    <s v="PRENDAS DE SEGURIDAD Y PROTECCIÓN PERSONAL"/>
    <n v="0"/>
    <s v="SIN DESCRIPCIÓN PARA DESTINOS 00"/>
    <n v="0"/>
    <n v="0"/>
    <n v="2269"/>
    <n v="0"/>
    <n v="2268.96"/>
    <n v="2268.96"/>
    <n v="0"/>
    <n v="2268.96"/>
    <n v="0"/>
    <n v="2268.96"/>
    <n v="0"/>
    <m/>
    <m/>
    <n v="0"/>
    <n v="2268.96"/>
    <n v="3.999999999996362E-2"/>
    <n v="0"/>
    <n v="2269"/>
    <n v="0"/>
    <n v="0"/>
    <n v="2269"/>
    <n v="0"/>
    <n v="0"/>
  </r>
  <r>
    <s v="1.1-00-24"/>
    <s v="1.3.4"/>
    <s v="FUNCIÓN PÚBLICA"/>
    <s v="F"/>
    <s v="Actividades destinadas a la promoción y fomento de"/>
    <s v="02_24"/>
    <n v="1"/>
    <s v="CORRESPONSABILIDAD SOCIAL (TRANSVERSAL)"/>
    <n v="15"/>
    <s v="MATERIALES Y SUMINISTROS"/>
    <s v="010_24"/>
    <s v="si"/>
    <s v="RECURSOS FISCALES 2024"/>
    <s v="SECRETARÍA GENERAL DEL AYUNTAMIENTO"/>
    <x v="0"/>
    <s v="DIRECCIÓN GENERAL DE CULTURA DE LA PAZ Y"/>
    <s v="COORDINACIÓN DE CERCANÍA Y CORRESPONSABILIDAD SOCIAL"/>
    <s v="DIRECCIÓN DE RED DE BASES"/>
    <s v="ESPACIOS DE PAZ"/>
    <n v="2000"/>
    <s v="NO"/>
    <s v="NO"/>
    <n v="2721"/>
    <s v="PRENDAS DE SEGURIDAD Y PROTECCIÓN PERSONAL"/>
    <n v="0"/>
    <s v="SIN DESCRIPCIÓN PARA DESTINOS 00"/>
    <n v="0"/>
    <n v="0"/>
    <n v="300000"/>
    <n v="300000"/>
    <n v="17539.310000000001"/>
    <n v="17539.310000000001"/>
    <n v="8832.4300000000021"/>
    <n v="8706.8799999999992"/>
    <n v="8706.8799999999992"/>
    <n v="0"/>
    <n v="0"/>
    <m/>
    <m/>
    <n v="0"/>
    <n v="0"/>
    <n v="282460.69"/>
    <n v="0"/>
    <n v="0"/>
    <n v="0"/>
    <n v="0"/>
    <n v="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721"/>
    <s v="PRENDAS DE SEGURIDAD Y PROTECCIÓN PERSONAL"/>
    <n v="0"/>
    <s v="SIN DESCRIPCIÓN PARA DESTINOS 00"/>
    <n v="4365.1499999999996"/>
    <n v="3415.11"/>
    <n v="195000"/>
    <n v="195000"/>
    <n v="85698.36"/>
    <n v="85698.36"/>
    <n v="12324.880000000005"/>
    <n v="73373.48"/>
    <n v="60125.119999999995"/>
    <n v="13248.36"/>
    <n v="0"/>
    <m/>
    <m/>
    <n v="0"/>
    <n v="13248.36"/>
    <n v="109301.64"/>
    <n v="0"/>
    <n v="0"/>
    <n v="0"/>
    <n v="0"/>
    <n v="0"/>
    <n v="0"/>
    <n v="0"/>
  </r>
  <r>
    <s v="1.1-00-24"/>
    <s v="1.3.4"/>
    <s v="FUNCIÓN PÚBLICA"/>
    <s v="K"/>
    <s v="Proyectos de inversión sujetos a registro en la Ca"/>
    <s v="07_24"/>
    <n v="3"/>
    <s v="INFRAESTRUCTURA Y SERVICIOS PÚBLICOS"/>
    <n v="37"/>
    <s v="MATERIALES Y SUMINISTROS"/>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2000"/>
    <s v="NO"/>
    <s v="NO"/>
    <n v="2721"/>
    <s v="PRENDAS DE SEGURIDAD Y PROTECCIÓN PERSONAL"/>
    <n v="0"/>
    <s v="SIN DESCRIPCIÓN PARA DESTINOS 00"/>
    <n v="14249.95"/>
    <n v="14249.95"/>
    <n v="77223"/>
    <n v="75000"/>
    <n v="0"/>
    <n v="0"/>
    <n v="0"/>
    <n v="0"/>
    <n v="0"/>
    <n v="0"/>
    <n v="0"/>
    <m/>
    <m/>
    <n v="0"/>
    <n v="0"/>
    <n v="77223"/>
    <n v="20000"/>
    <n v="0"/>
    <n v="0"/>
    <n v="17777"/>
    <n v="2223"/>
    <n v="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2000"/>
    <s v="NO"/>
    <s v="NO"/>
    <n v="2721"/>
    <s v="PRENDAS DE SEGURIDAD Y PROTECCIÓN PERSONAL"/>
    <n v="0"/>
    <s v="SIN DESCRIPCIÓN PARA DESTINOS 00"/>
    <n v="158350.57"/>
    <n v="151288.75"/>
    <n v="200000"/>
    <n v="200000"/>
    <n v="78923.63"/>
    <n v="78923.63"/>
    <n v="33481.08"/>
    <n v="45442.55"/>
    <n v="30418.760000000002"/>
    <n v="15023.79"/>
    <n v="0"/>
    <m/>
    <m/>
    <n v="0"/>
    <n v="15023.79"/>
    <n v="121076.37"/>
    <n v="0"/>
    <n v="0"/>
    <n v="0"/>
    <n v="0"/>
    <n v="0"/>
    <n v="0"/>
    <n v="0"/>
  </r>
  <r>
    <s v="1.1-00-24"/>
    <s v="2.2.4"/>
    <s v="ALUMBRADO PÚBLICO"/>
    <s v="E"/>
    <s v="Actividades del sector público, que realiza en for"/>
    <s v="07_24"/>
    <n v="3"/>
    <s v="INFRAESTRUCTURA Y SERVICIOS PÚBLICOS"/>
    <n v="34"/>
    <s v="MATERIALES Y SUMINISTROS"/>
    <s v="020_24"/>
    <s v="si"/>
    <s v="RECURSOS FISCALES 2024"/>
    <s v="GABINETE INTEGRAL DE INFRAESTRUCTURA Y SERVICIOS PÚBLICOS"/>
    <x v="5"/>
    <s v="DIRECCIÓN DE ALUMBRADO PÚBLICO"/>
    <s v="COORDINACIÓN DE FORTALECIMIENTO A LOS SERVICIOS PÚBLICOS MUNICIPALES"/>
    <s v="DIRECCIÓN DE ALUMBRADO PÚBLICO"/>
    <s v="SERVICIO DE MANTENIMIENTO DE ALUMBRADO PÚBLICO"/>
    <n v="2000"/>
    <s v="NO"/>
    <s v="NO"/>
    <n v="2721"/>
    <s v="PRENDAS DE SEGURIDAD Y PROTECCIÓN PERSONAL"/>
    <n v="0"/>
    <s v="SIN DESCRIPCIÓN PARA DESTINOS 00"/>
    <n v="88525.4"/>
    <n v="88525.4"/>
    <n v="96000"/>
    <n v="96000"/>
    <n v="58549.14"/>
    <n v="58549.14"/>
    <n v="0"/>
    <n v="58549.14"/>
    <n v="0"/>
    <n v="58549.14"/>
    <n v="90000"/>
    <m/>
    <m/>
    <n v="0"/>
    <n v="58549.14"/>
    <n v="37450.86"/>
    <n v="0"/>
    <n v="0"/>
    <n v="0"/>
    <n v="0"/>
    <n v="0"/>
    <n v="9000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721"/>
    <s v="PRENDAS DE SEGURIDAD Y PROTECCIÓN PERSONAL"/>
    <n v="0"/>
    <s v="SIN DESCRIPCIÓN PARA DESTINOS 00"/>
    <n v="39904"/>
    <n v="19952"/>
    <n v="11000"/>
    <n v="50000"/>
    <n v="10150"/>
    <n v="10150"/>
    <n v="0"/>
    <n v="10150"/>
    <n v="0"/>
    <n v="10150"/>
    <n v="0"/>
    <m/>
    <m/>
    <n v="0"/>
    <n v="10150"/>
    <n v="850"/>
    <n v="0"/>
    <n v="0"/>
    <n v="0"/>
    <n v="39000"/>
    <n v="-39000"/>
    <n v="11000"/>
    <n v="1100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NO"/>
    <s v="NO"/>
    <n v="2731"/>
    <s v="ARTÍCULOS DEPORTIVOS"/>
    <n v="0"/>
    <s v="SIN DESCRIPCIÓN PARA DESTINOS 00"/>
    <n v="0"/>
    <n v="0"/>
    <n v="24000"/>
    <n v="0"/>
    <n v="19986.8"/>
    <n v="19986.8"/>
    <n v="0"/>
    <n v="19986.8"/>
    <n v="0"/>
    <n v="19986.8"/>
    <n v="20000"/>
    <m/>
    <m/>
    <n v="0"/>
    <n v="19986.8"/>
    <n v="4013.2000000000007"/>
    <n v="0"/>
    <n v="24000"/>
    <n v="0"/>
    <n v="0"/>
    <n v="24000"/>
    <n v="2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821"/>
    <s v="MATRIALES Y SUMINISTROS PARA SEGURIDAD"/>
    <n v="0"/>
    <s v="SIN DESCRIPCIÓN PARA DESTINOS 00"/>
    <n v="691916.1"/>
    <n v="231916.1"/>
    <n v="317102.12"/>
    <n v="900000"/>
    <n v="0"/>
    <n v="0"/>
    <n v="0"/>
    <n v="0"/>
    <n v="0"/>
    <n v="0"/>
    <n v="300000"/>
    <s v="Municiones"/>
    <m/>
    <n v="0"/>
    <n v="0"/>
    <n v="317102.12"/>
    <n v="0"/>
    <n v="0"/>
    <n v="0"/>
    <n v="582897.88"/>
    <n v="-582897.88"/>
    <n v="30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ORDINACIÓN DE PREVENCIÓN Y PROTECCIÓN CIUDADANA"/>
    <s v="EQUIPAMIENTO"/>
    <n v="2000"/>
    <s v="NO"/>
    <s v="NO"/>
    <n v="2831"/>
    <s v="PRENDAS DE PROTECCIÓN PARA SEGURIDAD PÚBLICA Y NACIONAL"/>
    <n v="0"/>
    <s v="SIN DESCRIPCIÓN PARA DESTINOS 00"/>
    <m/>
    <m/>
    <m/>
    <m/>
    <m/>
    <m/>
    <m/>
    <m/>
    <m/>
    <m/>
    <n v="500000"/>
    <m/>
    <m/>
    <m/>
    <m/>
    <m/>
    <m/>
    <m/>
    <m/>
    <m/>
    <m/>
    <m/>
    <m/>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831"/>
    <s v="PRENDAS DE PROTECCIÓN PARA SEGURIDAD PÚBLICA Y NACIONAL"/>
    <n v="0"/>
    <s v="SIN DESCRIPCIÓN PARA DESTINOS 00"/>
    <n v="430394.8"/>
    <n v="430394.8"/>
    <n v="264514.8"/>
    <n v="264514.8"/>
    <n v="96748.29"/>
    <n v="74444.97"/>
    <n v="0"/>
    <n v="74444.97"/>
    <n v="23026"/>
    <n v="51418.97"/>
    <n v="0"/>
    <m/>
    <m/>
    <n v="0"/>
    <n v="51418.97"/>
    <n v="167766.51"/>
    <n v="0"/>
    <n v="0"/>
    <n v="0"/>
    <n v="0"/>
    <n v="0"/>
    <n v="0"/>
    <n v="0"/>
  </r>
  <r>
    <s v="2.5-02-24"/>
    <s v="1.7.1"/>
    <s v="POLICÍA"/>
    <s v="R"/>
    <s v="Solamente actividades específicas, distintas a las"/>
    <s v="08_24"/>
    <n v="7"/>
    <s v="SEGURIDAD CIUDADANA"/>
    <n v="41"/>
    <s v="MATERIALES Y SUMINISTROS"/>
    <s v="025_24"/>
    <s v="si"/>
    <s v="FONDO DE APORTACIÓN AL FORTALECIMIENTO MUNICIPAL 2024 (FORTAMUN)"/>
    <s v="COMISARÍA DE LA POLICÍA PREVENTIVA MUNICIPAL"/>
    <x v="3"/>
    <s v="DESPACHO DE LA COMISARÍA DE LA POLICÍA P"/>
    <s v="COORDINACIÓN DE PREVENCIÓN Y PROTECCIÓN CIUDADANA"/>
    <s v="COMISARIA DE LA POLICIA PREVENTIVA MUNICIPAL"/>
    <s v="EQUIPAMIENTO"/>
    <n v="2000"/>
    <s v="NO"/>
    <s v="NO"/>
    <n v="2831"/>
    <s v="PRENDAS DE PROTECCIÓN PARA SEGURIDAD PÚBLICA Y NACIONAL"/>
    <n v="0"/>
    <s v="SIN DESCRIPCIÓN PARA DESTINOS 00"/>
    <n v="3031060.3"/>
    <n v="3031060.3"/>
    <n v="3100000"/>
    <n v="3100000"/>
    <n v="3063560"/>
    <n v="3063560"/>
    <n v="0"/>
    <n v="3063560"/>
    <n v="3063560"/>
    <n v="0"/>
    <n v="3100000"/>
    <s v="Prendas de protección"/>
    <m/>
    <n v="0"/>
    <n v="0"/>
    <n v="36440"/>
    <n v="0"/>
    <n v="0"/>
    <n v="0"/>
    <n v="0"/>
    <n v="0"/>
    <n v="3100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NO"/>
    <s v="NO"/>
    <n v="2911"/>
    <s v="HERRAMIENTAS MENORES"/>
    <n v="0"/>
    <s v="SIN DESCRIPCIÓN PARA DESTINOS 00"/>
    <n v="996230"/>
    <n v="378958.6"/>
    <n v="600295.28"/>
    <n v="921350"/>
    <n v="600295.28"/>
    <n v="600295.28"/>
    <n v="39647.060000000056"/>
    <n v="560648.22"/>
    <n v="0"/>
    <n v="560648.22"/>
    <n v="1520000"/>
    <m/>
    <m/>
    <n v="0"/>
    <n v="560648.22"/>
    <n v="0"/>
    <n v="0"/>
    <n v="128636.79"/>
    <n v="0"/>
    <n v="449691.51"/>
    <n v="-321054.71999999997"/>
    <n v="600000"/>
    <n v="-920000"/>
  </r>
  <r>
    <s v="1.1-00-24"/>
    <s v="1.3.4"/>
    <s v="FUNCIÓN PÚBLICA"/>
    <s v="E"/>
    <s v="Actividades del sector público, que realiza en for"/>
    <s v="09_24"/>
    <n v="3"/>
    <s v="INFRAESTRUCTURA Y SERVICIOS PÚBLICOS"/>
    <n v="43"/>
    <s v="MATERIALES Y SUMINISTROS"/>
    <s v="027_24"/>
    <s v="si"/>
    <s v="RECURSOS FISCALES 2024"/>
    <s v="COORDINACIÓN GENERAL DE DESARROLLO ECONÓMICO"/>
    <x v="5"/>
    <s v="DIRECCIÓN DE RASTRO MUNICIPAL"/>
    <s v="COORDINACIÓN DE FORTALECIMIENTO A LOS SERVICIOS PÚBLICOS MUNICIPALES"/>
    <s v="DIRECCIÓN DE RASTROS MUNICIPALES"/>
    <s v="SACRIFICIO DE BOVINOS Y PORCINOS EN EL RASTRO MUNICIPAL"/>
    <n v="2000"/>
    <s v="NO"/>
    <s v="NO"/>
    <n v="2911"/>
    <s v="HERRAMIENTAS MENORES"/>
    <n v="0"/>
    <s v="SIN DESCRIPCIÓN PARA DESTINOS 00"/>
    <n v="49938"/>
    <n v="49938"/>
    <n v="120000"/>
    <n v="70000"/>
    <n v="88864.12"/>
    <n v="88864.12"/>
    <n v="0"/>
    <n v="88864.12"/>
    <n v="0"/>
    <n v="88864.12"/>
    <n v="300000"/>
    <s v="Herramientas para rastro"/>
    <m/>
    <n v="0"/>
    <n v="88864.12"/>
    <n v="31135.880000000005"/>
    <n v="0"/>
    <n v="50000"/>
    <n v="0"/>
    <n v="0"/>
    <n v="50000"/>
    <n v="100000"/>
    <n v="-20000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911"/>
    <s v="HERRAMIENTAS MENORES"/>
    <n v="0"/>
    <s v="SIN DESCRIPCIÓN PARA DESTINOS 00"/>
    <n v="21019.33"/>
    <n v="21019.33"/>
    <n v="20000"/>
    <n v="20000"/>
    <n v="15873.78"/>
    <n v="15873.78"/>
    <n v="12063.18"/>
    <n v="3810.6"/>
    <n v="0"/>
    <n v="3810.6"/>
    <n v="150000"/>
    <m/>
    <m/>
    <n v="0"/>
    <n v="3810.6"/>
    <n v="4126.2199999999993"/>
    <n v="0"/>
    <n v="0"/>
    <n v="0"/>
    <n v="0"/>
    <n v="0"/>
    <n v="10000"/>
    <n v="-140000"/>
  </r>
  <r>
    <s v="1.1-00-24"/>
    <s v="2.2.4"/>
    <s v="ALUMBRADO PÚBLICO"/>
    <s v="E"/>
    <s v="Actividades del sector público, que realiza en for"/>
    <s v="07_24"/>
    <n v="3"/>
    <s v="INFRAESTRUCTURA Y SERVICIOS PÚBLICOS"/>
    <n v="34"/>
    <s v="MATERIALES Y SUMINISTROS"/>
    <s v="020_24"/>
    <s v="si"/>
    <s v="RECURSOS FISCALES 2024"/>
    <s v="GABINETE INTEGRAL DE INFRAESTRUCTURA Y SERVICIOS PÚBLICOS"/>
    <x v="5"/>
    <s v="DIRECCIÓN DE ALUMBRADO PÚBLICO"/>
    <s v="COORDINACIÓN DE FORTALECIMIENTO A LOS SERVICIOS PÚBLICOS MUNICIPALES"/>
    <s v="DIRECCIÓN DE ALUMBRADO PÚBLICO"/>
    <s v="SERVICIO DE MANTENIMIENTO DE ALUMBRADO PÚBLICO"/>
    <n v="2000"/>
    <s v="NO"/>
    <s v="NO"/>
    <n v="2911"/>
    <s v="HERRAMIENTAS MENORES"/>
    <n v="0"/>
    <s v="SIN DESCRIPCIÓN PARA DESTINOS 00"/>
    <n v="99012.87"/>
    <n v="99012.87"/>
    <n v="150000"/>
    <n v="150000"/>
    <n v="126287.4"/>
    <n v="126287.4"/>
    <n v="0"/>
    <n v="126287.4"/>
    <n v="0"/>
    <n v="126287.4"/>
    <n v="225000"/>
    <m/>
    <m/>
    <n v="0"/>
    <n v="126287.4"/>
    <n v="23712.600000000006"/>
    <n v="0"/>
    <n v="0"/>
    <n v="0"/>
    <n v="0"/>
    <n v="0"/>
    <n v="130000"/>
    <n v="-95000"/>
  </r>
  <r>
    <s v="1.1-00-24"/>
    <s v="2.1.1"/>
    <s v="ORDENACIÓN DE DESECHOS"/>
    <s v="E"/>
    <s v="Actividades del sector público, que realiza en for"/>
    <s v="07_24"/>
    <n v="3"/>
    <s v="INFRAESTRUCTURA Y SERVICIOS PÚBLICOS"/>
    <n v="35"/>
    <s v="MATERIALES Y SUMINISTROS"/>
    <s v="021_24"/>
    <s v="si"/>
    <s v="RECURSOS FISCALES 2024"/>
    <s v="GABINETE INTEGRAL DE INFRAESTRUCTURA Y SERVICIOS PÚBLICOS"/>
    <x v="5"/>
    <s v="DIRECCIÓN DE ASEO PÚBLICO"/>
    <s v="COORDINACIÓN DE FORTALECIMIENTO A LOS SERVICIOS PÚBLICOS MUNICIPALES"/>
    <s v="DIRECCIÓN DE ASEO PÚBLICO"/>
    <m/>
    <n v="2000"/>
    <m/>
    <m/>
    <n v="2911"/>
    <s v="HERRAMIENTAS MENORES"/>
    <m/>
    <m/>
    <m/>
    <m/>
    <m/>
    <m/>
    <m/>
    <m/>
    <m/>
    <m/>
    <m/>
    <m/>
    <n v="50000"/>
    <m/>
    <m/>
    <m/>
    <m/>
    <m/>
    <m/>
    <m/>
    <m/>
    <m/>
    <m/>
    <m/>
    <n v="-5000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NO"/>
    <s v="NO"/>
    <n v="2911"/>
    <s v="HERRAMIENTAS MENORES"/>
    <n v="0"/>
    <s v="SIN DESCRIPCIÓN PARA DESTINOS 00"/>
    <n v="1690149.83"/>
    <n v="1568349.83"/>
    <n v="5472017.1500000004"/>
    <n v="1650000"/>
    <n v="5472017.1500000004"/>
    <n v="5472017.1500000004"/>
    <n v="2.0000000484287739E-2"/>
    <n v="5472017.1299999999"/>
    <n v="0"/>
    <n v="5472017.1299999999"/>
    <n v="2300000"/>
    <m/>
    <m/>
    <n v="0"/>
    <n v="5472017.1299999999"/>
    <n v="0"/>
    <n v="3822017.15"/>
    <n v="0"/>
    <n v="0"/>
    <n v="0"/>
    <n v="3822017.15"/>
    <n v="2000000"/>
    <n v="-300000"/>
  </r>
  <r>
    <s v="1.1-00-24"/>
    <s v="1.7.2"/>
    <s v="PROTECCIÓN CIVIL"/>
    <s v="E"/>
    <s v="Actividades del sector público, que realiza en for"/>
    <s v="02_24"/>
    <n v="3"/>
    <s v="INFRAESTRUCTURA Y SERVICIOS PÚBLICOS"/>
    <n v="12"/>
    <s v="MATERIALES Y SUMINISTRO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2000"/>
    <s v="NO"/>
    <s v="NO"/>
    <n v="2911"/>
    <s v="HERRAMIENTAS MENORES"/>
    <n v="0"/>
    <s v="SIN DESCRIPCIÓN PARA DESTINOS 00"/>
    <n v="17650.86"/>
    <n v="17650.86"/>
    <n v="70000"/>
    <n v="100000"/>
    <n v="45492.3"/>
    <n v="45492.3"/>
    <n v="0"/>
    <n v="45492.3"/>
    <n v="0"/>
    <n v="45492.3"/>
    <n v="50000"/>
    <m/>
    <m/>
    <n v="0"/>
    <n v="45492.3"/>
    <n v="24507.699999999997"/>
    <n v="0"/>
    <n v="0"/>
    <n v="0"/>
    <n v="30000"/>
    <n v="-30000"/>
    <n v="5000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911"/>
    <s v="HERRAMIENTAS MENORES"/>
    <n v="0"/>
    <s v="SIN DESCRIPCIÓN PARA DESTINOS 00"/>
    <n v="36627.620000000003"/>
    <n v="36627.620000000003"/>
    <n v="72519"/>
    <n v="44519"/>
    <n v="47681.919999999998"/>
    <n v="47681.919999999998"/>
    <n v="0"/>
    <n v="47681.919999999998"/>
    <n v="0"/>
    <n v="47681.919999999998"/>
    <n v="50000"/>
    <m/>
    <m/>
    <n v="0"/>
    <n v="47681.919999999998"/>
    <n v="24837.08"/>
    <n v="0"/>
    <n v="28000"/>
    <n v="0"/>
    <n v="0"/>
    <n v="28000"/>
    <n v="50000"/>
    <n v="0"/>
  </r>
  <r>
    <s v="1.1-00-24"/>
    <s v="2.3.1"/>
    <s v="PRESTACIÓN DE SERVICIOS DE SALUD A LA COMUNIDAD"/>
    <s v="E"/>
    <s v="Actividades del sector público, que realiza en for"/>
    <s v="07_24"/>
    <n v="3"/>
    <s v="INFRAESTRUCTURA Y SERVICIOS PÚBLICOS"/>
    <n v="39"/>
    <s v="MATERIALES Y SUMINISTROS"/>
    <s v="024_24"/>
    <s v="si"/>
    <s v="RECURSOS FISCALES 2024"/>
    <s v="GABINETE INTEGRAL DE INFRAESTRUCTURA Y SERVICIOS PÚBLICOS"/>
    <x v="3"/>
    <s v="DIRECCIÓN GENERAL DE SALUD PÚBLICA"/>
    <s v="COORDINACIÓN DE PREVENCIÓN Y PROTECCIÓN CIUDADANA"/>
    <s v="DIRECCIÓN DE SALUD PÚBLICA"/>
    <s v="SERVICIOS MÉDICOS DE CALIDAD"/>
    <n v="2000"/>
    <s v="NO"/>
    <s v="NO"/>
    <n v="2911"/>
    <s v="HERRAMIENTAS MENORES"/>
    <n v="0"/>
    <s v="SIN DESCRIPCIÓN PARA DESTINOS 00"/>
    <n v="179634.79"/>
    <n v="166096.24"/>
    <n v="200000"/>
    <n v="300000"/>
    <n v="172317.13"/>
    <n v="172317.13"/>
    <n v="0"/>
    <n v="172317.13"/>
    <n v="0"/>
    <n v="172317.13"/>
    <n v="250000"/>
    <m/>
    <m/>
    <n v="13411.920000000013"/>
    <n v="158905.21"/>
    <n v="27682.869999999995"/>
    <n v="0"/>
    <n v="0"/>
    <n v="0"/>
    <n v="100000"/>
    <n v="-100000"/>
    <n v="2500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911"/>
    <s v="HERRAMIENTAS MENORES"/>
    <n v="0"/>
    <s v="SIN DESCRIPCIÓN PARA DESTINOS 00"/>
    <n v="16582.150000000001"/>
    <n v="8082.15"/>
    <n v="7923.97"/>
    <n v="350"/>
    <n v="7923.57"/>
    <n v="7923.57"/>
    <n v="0"/>
    <n v="7923.57"/>
    <n v="0"/>
    <n v="7923.57"/>
    <n v="10000"/>
    <m/>
    <m/>
    <n v="0"/>
    <n v="7923.57"/>
    <n v="0.4000000000005457"/>
    <n v="0"/>
    <n v="10381.969999999999"/>
    <n v="0"/>
    <n v="2808"/>
    <n v="7573.97"/>
    <n v="1000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NO"/>
    <s v="NO"/>
    <n v="2911"/>
    <s v="HERRAMIENTAS MENORES"/>
    <n v="0"/>
    <s v="SIN DESCRIPCIÓN PARA DESTINOS 00"/>
    <n v="0"/>
    <n v="0"/>
    <n v="30300"/>
    <n v="0"/>
    <n v="15025.71"/>
    <n v="15025.71"/>
    <n v="0"/>
    <n v="15025.71"/>
    <n v="0"/>
    <n v="15025.71"/>
    <n v="15000"/>
    <m/>
    <m/>
    <n v="11312.779999999999"/>
    <n v="3712.93"/>
    <n v="15274.29"/>
    <n v="0"/>
    <n v="30300"/>
    <n v="0"/>
    <n v="0"/>
    <n v="30300"/>
    <n v="15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911"/>
    <s v="HERRAMIENTAS MENORES"/>
    <n v="0"/>
    <s v="SIN DESCRIPCIÓN PARA DESTINOS 00"/>
    <n v="132539.53"/>
    <n v="122634.33"/>
    <n v="447560.86"/>
    <n v="147560.85999999999"/>
    <n v="93504.61"/>
    <n v="76132.45"/>
    <n v="9.9999999947613105E-3"/>
    <n v="76132.44"/>
    <n v="2147.4799999999959"/>
    <n v="73984.960000000006"/>
    <n v="80000"/>
    <m/>
    <m/>
    <n v="0"/>
    <n v="73984.960000000006"/>
    <n v="354056.25"/>
    <n v="0"/>
    <n v="300000"/>
    <n v="0"/>
    <n v="0"/>
    <n v="300000"/>
    <n v="80000"/>
    <n v="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2000"/>
    <s v="NO"/>
    <s v="NO"/>
    <n v="2911"/>
    <s v="HERRAMIENTAS MENORES"/>
    <n v="0"/>
    <s v="SIN DESCRIPCIÓN PARA DESTINOS 00"/>
    <n v="160491.48000000001"/>
    <n v="160491.48000000001"/>
    <n v="0"/>
    <n v="150000"/>
    <n v="0"/>
    <n v="0"/>
    <n v="0"/>
    <n v="0"/>
    <n v="0"/>
    <n v="0"/>
    <n v="150000"/>
    <m/>
    <m/>
    <n v="0"/>
    <n v="0"/>
    <n v="0"/>
    <n v="0"/>
    <n v="0"/>
    <n v="0"/>
    <n v="150000"/>
    <n v="-150000"/>
    <n v="150000"/>
    <n v="0"/>
  </r>
  <r>
    <s v="1.1-00-24"/>
    <s v="2.4.2"/>
    <s v="CULTURA"/>
    <s v="F"/>
    <s v="Actividades destinadas a la promoción y fomento de"/>
    <s v="06_24"/>
    <n v="5"/>
    <s v="SOCIEDAD COHESIVA Y RESILENTE"/>
    <n v="29"/>
    <s v="MATERIALES Y SUMINISTRO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2000"/>
    <s v="NO"/>
    <s v="NO"/>
    <n v="2911"/>
    <s v="HERRAMIENTAS MENORES"/>
    <n v="0"/>
    <s v="SIN DESCRIPCIÓN PARA DESTINOS 00"/>
    <n v="3263.13"/>
    <n v="3263.13"/>
    <n v="3500"/>
    <n v="3500"/>
    <n v="0"/>
    <n v="0"/>
    <n v="0"/>
    <n v="0"/>
    <n v="0"/>
    <n v="0"/>
    <n v="3500"/>
    <m/>
    <m/>
    <n v="0"/>
    <n v="0"/>
    <n v="3500"/>
    <n v="0"/>
    <n v="0"/>
    <n v="0"/>
    <n v="0"/>
    <n v="0"/>
    <n v="3500"/>
    <n v="0"/>
  </r>
  <r>
    <s v="1.1-00-24"/>
    <s v="2.2.7"/>
    <s v="DESARROLLO REGIONAL"/>
    <s v="S"/>
    <s v="Definidos en el Presupuesto de Egresos y los que s"/>
    <s v="02_24"/>
    <n v="1"/>
    <s v="CORRESPONSABILIDAD SOCIAL (TRANSVERSAL)"/>
    <n v="16"/>
    <s v="MATERIALES Y SUMINISTRO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2000"/>
    <s v="NO"/>
    <s v="NO"/>
    <n v="2911"/>
    <s v="HERRAMIENTAS MENORES"/>
    <n v="0"/>
    <s v="SIN DESCRIPCIÓN PARA DESTINOS 00"/>
    <n v="167622.94"/>
    <n v="157935.96"/>
    <n v="27600"/>
    <n v="70000"/>
    <n v="26217.68"/>
    <n v="26217.68"/>
    <n v="0"/>
    <n v="26217.68"/>
    <n v="5678.7799999999988"/>
    <n v="20538.900000000001"/>
    <n v="0"/>
    <m/>
    <m/>
    <n v="0"/>
    <n v="20538.900000000001"/>
    <n v="1382.3199999999997"/>
    <n v="0"/>
    <n v="2100"/>
    <n v="0"/>
    <n v="44500"/>
    <n v="-42400"/>
    <n v="25000"/>
    <n v="2500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921"/>
    <s v="REFACCIONES Y ACCESORIOS MENORES DE EDIFICIOS"/>
    <n v="0"/>
    <s v="SIN DESCRIPCIÓN PARA DESTINOS 00"/>
    <n v="0"/>
    <n v="0"/>
    <n v="953"/>
    <n v="0"/>
    <n v="952.82"/>
    <n v="952.82"/>
    <n v="0"/>
    <n v="952.82"/>
    <n v="0"/>
    <n v="952.82"/>
    <n v="1000"/>
    <m/>
    <m/>
    <n v="0"/>
    <n v="952.82"/>
    <n v="0.17999999999994998"/>
    <n v="0"/>
    <n v="1500"/>
    <n v="0"/>
    <n v="547"/>
    <n v="953"/>
    <n v="1000"/>
    <n v="0"/>
  </r>
  <r>
    <s v="1.1-00-24"/>
    <s v="1.3.4"/>
    <s v="FUNCIÓN PÚBLICA"/>
    <s v="S"/>
    <s v="Definidos en el Presupuesto de Egresos y los que s"/>
    <s v="02_24"/>
    <n v="1"/>
    <s v="CORRESPONSABILIDAD SOCIAL (TRANSVERSAL)"/>
    <n v="14"/>
    <s v="MATERIALES Y SUMINISTROS"/>
    <s v="010_24"/>
    <s v="si"/>
    <s v="RECURSOS FISCALES 2024"/>
    <s v="SECRETARÍA GENERAL DEL AYUNTAMIENTO"/>
    <x v="0"/>
    <s v="DIRECCIÓN GENERAL DE CULTURA DE LA PAZ Y"/>
    <s v="COORDINACIÓN DE CERCANÍA Y CORRESPONSABILIDAD SOCIAL"/>
    <s v="DIRECCIÓN DE RED DE BASES"/>
    <s v="RED DE BASES"/>
    <n v="2000"/>
    <s v="NO"/>
    <s v="NO"/>
    <n v="2921"/>
    <s v="REFACCIONES Y ACCESORIOS MENORES DE EDIFICIOS"/>
    <n v="0"/>
    <s v="SIN DESCRIPCIÓN PARA DESTINOS 00"/>
    <n v="0"/>
    <n v="0"/>
    <n v="0"/>
    <n v="50000"/>
    <n v="0"/>
    <n v="0"/>
    <n v="0"/>
    <n v="0"/>
    <n v="0"/>
    <n v="0"/>
    <n v="0"/>
    <m/>
    <m/>
    <n v="0"/>
    <n v="0"/>
    <n v="0"/>
    <n v="0"/>
    <n v="0"/>
    <n v="0"/>
    <n v="50000"/>
    <n v="-5000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921"/>
    <s v="REFACCIONES Y ACCESORIOS MENORES DE EDIFICIOS"/>
    <n v="0"/>
    <s v="SIN DESCRIPCIÓN PARA DESTINOS 00"/>
    <n v="96085.94"/>
    <n v="88499.08"/>
    <n v="45000"/>
    <n v="45000"/>
    <n v="25768.86"/>
    <n v="25768.86"/>
    <n v="0"/>
    <n v="25768.86"/>
    <n v="0"/>
    <n v="25768.86"/>
    <n v="30000"/>
    <m/>
    <m/>
    <n v="0"/>
    <n v="25768.86"/>
    <n v="19231.14"/>
    <n v="0"/>
    <n v="0"/>
    <n v="0"/>
    <n v="0"/>
    <n v="0"/>
    <n v="300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NO"/>
    <s v="NO"/>
    <n v="2931"/>
    <s v="REFACCIONES Y ACCESORIOS MENORES DE MOBILIARIO Y EQUIPO DE ADMINISTRACIÓN EDUCACIONAL Y RECREATIVO"/>
    <n v="0"/>
    <s v="SIN DESCRIPCIÓN PARA DESTINOS 00"/>
    <n v="0"/>
    <n v="0"/>
    <n v="26740.03"/>
    <n v="0"/>
    <n v="19140"/>
    <n v="19140"/>
    <n v="0"/>
    <n v="19140"/>
    <n v="0"/>
    <n v="19140"/>
    <n v="20000"/>
    <m/>
    <m/>
    <n v="0"/>
    <n v="19140"/>
    <n v="7600.0299999999988"/>
    <n v="30000"/>
    <n v="5000"/>
    <n v="0"/>
    <n v="8259.9699999999993"/>
    <n v="26740.03"/>
    <n v="2000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SI"/>
    <s v="NO"/>
    <n v="2941"/>
    <s v="REFACCIONES Y ACCESORIOS MENORES DE EQUIPO DE CÓMPUTO Y TECNOLOGÍAS DE LA INFORMACIÓN"/>
    <n v="0"/>
    <s v="SIN DESCRIPCIÓN PARA DESTINOS 00"/>
    <n v="227120.72"/>
    <n v="224196.77"/>
    <n v="1099000"/>
    <n v="1137000"/>
    <n v="1047484.59"/>
    <n v="1047484.59"/>
    <n v="22383.359999999986"/>
    <n v="1025101.23"/>
    <n v="487630.58999999997"/>
    <n v="537470.64"/>
    <n v="500000"/>
    <m/>
    <m/>
    <n v="42001.280000000028"/>
    <n v="495469.36"/>
    <n v="51515.410000000033"/>
    <n v="0"/>
    <n v="0"/>
    <n v="0"/>
    <n v="38000"/>
    <n v="-38000"/>
    <n v="50000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SI"/>
    <s v="NO"/>
    <n v="2941"/>
    <s v="REFACCIONES Y ACCESORIOS MENORES DE EQUIPO DE CÓMPUTO Y TECNOLOGÍAS DE LA INFORMACIÓN"/>
    <n v="0"/>
    <s v="SIN DESCRIPCIÓN PARA DESTINOS 00"/>
    <n v="199"/>
    <n v="199"/>
    <n v="600"/>
    <n v="0"/>
    <n v="0"/>
    <n v="0"/>
    <n v="0"/>
    <n v="0"/>
    <n v="0"/>
    <n v="0"/>
    <n v="600"/>
    <m/>
    <m/>
    <n v="0"/>
    <n v="0"/>
    <n v="600"/>
    <n v="600"/>
    <n v="0"/>
    <n v="0"/>
    <n v="0"/>
    <n v="600"/>
    <n v="6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941"/>
    <s v="REFACCIONES Y ACCESORIOS MENORES DE EQUIPO DE CÓMPUTO Y TECNOLOGÍAS DE LA INFORMACIÓN"/>
    <n v="0"/>
    <s v="SIN DESCRIPCIÓN PARA DESTINOS 00"/>
    <n v="0"/>
    <n v="0"/>
    <n v="1050"/>
    <n v="0"/>
    <n v="1040"/>
    <n v="1040"/>
    <n v="0"/>
    <n v="1040"/>
    <n v="0"/>
    <n v="1040"/>
    <n v="0"/>
    <m/>
    <m/>
    <n v="0"/>
    <n v="1040"/>
    <n v="10"/>
    <n v="0"/>
    <n v="1050"/>
    <n v="0"/>
    <n v="0"/>
    <n v="1050"/>
    <n v="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2000"/>
    <s v="SI"/>
    <s v="NO"/>
    <n v="2961"/>
    <s v="REFACCIONES Y ACCESORIOS MENORES DE EQUIPO DE TRANSPORTE"/>
    <n v="0"/>
    <s v="SIN DESCRIPCIÓN PARA DESTINOS 00"/>
    <n v="13722.8"/>
    <n v="13722.8"/>
    <n v="50000"/>
    <n v="0"/>
    <n v="9918"/>
    <n v="9918"/>
    <n v="0"/>
    <n v="9918"/>
    <n v="0"/>
    <n v="9918"/>
    <n v="50000"/>
    <m/>
    <m/>
    <n v="0"/>
    <n v="9918"/>
    <n v="40082"/>
    <n v="20000"/>
    <n v="30000"/>
    <n v="0"/>
    <n v="0"/>
    <n v="50000"/>
    <n v="5000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SI"/>
    <s v="NO"/>
    <n v="2961"/>
    <s v="REFACCIONES Y ACCESORIOS MENORES DE EQUIPO DE TRANSPORTE"/>
    <n v="0"/>
    <s v="SIN DESCRIPCIÓN PARA DESTINOS 00"/>
    <n v="0"/>
    <n v="0"/>
    <n v="3631"/>
    <n v="0"/>
    <n v="3630.62"/>
    <n v="3630.62"/>
    <n v="0"/>
    <n v="3630.62"/>
    <n v="0"/>
    <n v="3630.62"/>
    <n v="0"/>
    <m/>
    <m/>
    <n v="0"/>
    <n v="3630.62"/>
    <n v="0.38000000000010914"/>
    <n v="0"/>
    <n v="3631"/>
    <n v="0"/>
    <n v="0"/>
    <n v="3631"/>
    <n v="0"/>
    <n v="0"/>
  </r>
  <r>
    <s v="1.1-00-24"/>
    <s v="1.3.4"/>
    <s v="FUNCIÓN PÚBLICA"/>
    <s v="M"/>
    <s v="Actividades de apoyo administrativo desarrolladas "/>
    <s v="04_24"/>
    <n v="6"/>
    <s v="GOBIERNO EFECTIVO"/>
    <n v="18"/>
    <s v="MATERIALES Y SUMINISTROS"/>
    <s v="012_24"/>
    <s v="si"/>
    <s v="RECURSOS FISCALES 2024"/>
    <s v="TESORERÍA MUNICIPAL"/>
    <x v="2"/>
    <s v="DIRECCIÓN DE PROCESOS ADMINISTRATIVOS Y"/>
    <s v="TESORERÍA"/>
    <s v="DIRECCIÓN DE PROCESOS ADMINISTRATIVOS Y PROYECTOS"/>
    <s v="DESPACHO DE LA TESORERÍA MUNICIPAL"/>
    <n v="2000"/>
    <s v="SI"/>
    <s v="NO"/>
    <n v="2961"/>
    <s v="REFACCIONES Y ACCESORIOS MENORES DE EQUIPO DE TRANSPORTE"/>
    <n v="0"/>
    <s v="SIN DESCRIPCIÓN PARA DESTINOS 00"/>
    <n v="0"/>
    <n v="0"/>
    <n v="130"/>
    <n v="0"/>
    <n v="129"/>
    <n v="129"/>
    <n v="0"/>
    <n v="129"/>
    <n v="0"/>
    <n v="129"/>
    <n v="0"/>
    <m/>
    <m/>
    <n v="0"/>
    <n v="129"/>
    <n v="1"/>
    <n v="0"/>
    <n v="130"/>
    <n v="0"/>
    <n v="0"/>
    <n v="130"/>
    <n v="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961"/>
    <s v="REFACCIONES Y ACCESORIOS MENORES DE EQUIPO DE TRANSPORTE"/>
    <n v="0"/>
    <s v="SIN DESCRIPCIÓN PARA DESTINOS 00"/>
    <n v="385463.67"/>
    <n v="370583.19"/>
    <n v="1545466.53"/>
    <n v="1000000"/>
    <n v="648609.01"/>
    <n v="648609.01"/>
    <n v="0"/>
    <n v="648609.01"/>
    <n v="0"/>
    <n v="648609.01"/>
    <n v="400000"/>
    <m/>
    <m/>
    <n v="10900.520000000019"/>
    <n v="637708.49"/>
    <n v="896857.52"/>
    <n v="0"/>
    <n v="586586.53"/>
    <n v="0"/>
    <n v="41120"/>
    <n v="545466.53"/>
    <n v="400000"/>
    <n v="0"/>
  </r>
  <r>
    <s v="2.6-05-24"/>
    <s v="1.3.4"/>
    <s v="FUNCIÓN PÚBLICA"/>
    <s v="E"/>
    <s v="Actividades del sector público, que realiza en for"/>
    <s v="05_24"/>
    <n v="6"/>
    <s v="GOBIERNO EFECTIVO"/>
    <n v="21"/>
    <s v="MATERIALES Y SUMINISTROS"/>
    <s v="015_24"/>
    <m/>
    <s v="PROGRAMA ESTRATEGIA ALE 2024 (APORTACIÓN ESTATAL)"/>
    <s v="OFICIALÍA MAYOR"/>
    <x v="1"/>
    <s v="DIRECCIÓN GENERAL DE ADMINISTRACIÓN"/>
    <s v="OFICIALÍA MAYOR"/>
    <s v="DIRECCIÓN DE ADMINISTRACIÓN"/>
    <s v="BIENES ADQUIRIDOS"/>
    <n v="2000"/>
    <s v="SI"/>
    <s v="NO"/>
    <n v="2961"/>
    <s v="REFACCIONES Y ACCESORIOS MENORES DE EQUIPO DE TRANSPORTE"/>
    <n v="0"/>
    <s v="SIN DESCRIPCIÓN PARA DESTINOS 00"/>
    <n v="0"/>
    <n v="0"/>
    <n v="33000"/>
    <n v="0"/>
    <n v="23490"/>
    <n v="23490"/>
    <n v="0"/>
    <n v="23490"/>
    <n v="0"/>
    <n v="23490"/>
    <m/>
    <m/>
    <m/>
    <n v="0"/>
    <n v="23490"/>
    <n v="9510"/>
    <n v="0"/>
    <n v="33000"/>
    <n v="0"/>
    <n v="0"/>
    <n v="33000"/>
    <m/>
    <n v="0"/>
  </r>
  <r>
    <s v="1.1-00-24"/>
    <s v="2.1.5"/>
    <s v="PROTECCIÓN DE LA DIVERSIDAD BIOLÓGICA Y DEL PAISAJE"/>
    <s v="R"/>
    <s v="Solamente actividades específicas, distintas a las"/>
    <s v="17_24"/>
    <n v="4"/>
    <s v="CIUDAD SUSTENTABLE"/>
    <n v="56"/>
    <s v="MATERIALES Y SUMINISTRO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2000"/>
    <s v="NO"/>
    <s v="NO"/>
    <n v="2971"/>
    <s v="REFACCIONES Y ACCESORIOS MENORES DE EQUIPO DE DEFE"/>
    <n v="0"/>
    <s v="SIN DESCRIPCIÓN PARA DESTINOS 00"/>
    <n v="11066.4"/>
    <n v="11066.4"/>
    <n v="500"/>
    <n v="60000"/>
    <n v="0"/>
    <n v="0"/>
    <n v="0"/>
    <n v="0"/>
    <n v="0"/>
    <n v="0"/>
    <n v="0"/>
    <m/>
    <m/>
    <n v="0"/>
    <n v="0"/>
    <n v="500"/>
    <n v="0"/>
    <n v="0"/>
    <n v="0"/>
    <n v="59500"/>
    <n v="-59500"/>
    <n v="0"/>
    <n v="0"/>
  </r>
  <r>
    <s v="1.1-00-24"/>
    <s v="1.7.1"/>
    <s v="POLICÍA"/>
    <s v="R"/>
    <s v="Solamente actividades específicas, distintas a las"/>
    <s v="08_24"/>
    <n v="7"/>
    <s v="SEGURIDAD CIUDADANA"/>
    <n v="41"/>
    <s v="MATERIALES Y SUMINISTROS"/>
    <s v="025_24"/>
    <s v="si"/>
    <s v="RECURSOS FISCALES 2024"/>
    <s v="COMISARÍA DE LA POLICÍA PREVENTIVA MUNICIPAL"/>
    <x v="3"/>
    <s v="DESPACHO DE LA COMISARÍA DE LA POLICÍA P"/>
    <s v="COORDINACIÓN DE PREVENCIÓN Y PROTECCIÓN CIUDADANA"/>
    <s v="COMISARIA DE LA POLICIA PREVENTIVA MUNICIPAL"/>
    <s v="EQUIPAMIENTO"/>
    <n v="2000"/>
    <s v="NO"/>
    <s v="NO"/>
    <n v="2971"/>
    <s v="REFACCIONES Y ACCESORIOS MENORES DE EQUIPO DE DEFE"/>
    <n v="0"/>
    <s v="SIN DESCRIPCIÓN PARA DESTINOS 00"/>
    <n v="0"/>
    <n v="0"/>
    <n v="5800"/>
    <n v="0"/>
    <n v="5800"/>
    <n v="5800"/>
    <n v="0"/>
    <n v="5800"/>
    <n v="0"/>
    <n v="5800"/>
    <n v="0"/>
    <m/>
    <m/>
    <n v="0"/>
    <n v="5800"/>
    <n v="0"/>
    <n v="0"/>
    <n v="5800"/>
    <n v="0"/>
    <n v="0"/>
    <n v="5800"/>
    <n v="0"/>
    <n v="0"/>
  </r>
  <r>
    <s v="1.1-00-24"/>
    <s v="2.2.7"/>
    <s v="DESARROLLO REGIONAL"/>
    <s v="E"/>
    <s v="Actividades del sector público, que realiza en for"/>
    <s v="07_24"/>
    <n v="2"/>
    <s v="GESTIÓN INTEGRAL DEL AGUA"/>
    <n v="36"/>
    <s v="MATERIALES Y SUMINISTRO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2000"/>
    <s v="SI"/>
    <s v="NO"/>
    <n v="2981"/>
    <s v="REFACCIONES Y ACCESORIOS MENORES DE MAQUINARIA Y OTROS EQUIPOS"/>
    <n v="0"/>
    <s v="SIN DESCRIPCIÓN PARA DESTINOS 00"/>
    <n v="87672.8"/>
    <n v="87672.8"/>
    <n v="200000"/>
    <n v="200000"/>
    <n v="0"/>
    <n v="0"/>
    <n v="0"/>
    <n v="0"/>
    <n v="0"/>
    <n v="0"/>
    <n v="264000"/>
    <m/>
    <m/>
    <n v="0"/>
    <n v="0"/>
    <n v="200000"/>
    <n v="200000"/>
    <n v="0"/>
    <n v="0"/>
    <n v="200000"/>
    <n v="0"/>
    <n v="50000"/>
    <n v="-21400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SI"/>
    <s v="NO"/>
    <n v="2981"/>
    <s v="REFACCIONES Y ACCESORIOS MENORES DE MAQUINARIA Y OTROS EQUIPOS"/>
    <n v="0"/>
    <s v="SIN DESCRIPCIÓN PARA DESTINOS 00"/>
    <n v="809327.38"/>
    <n v="649649.64"/>
    <n v="711398.3"/>
    <n v="698350.4"/>
    <n v="501118.39"/>
    <n v="474960.39"/>
    <n v="0"/>
    <n v="474960.39"/>
    <n v="0"/>
    <n v="474960.39"/>
    <n v="500000"/>
    <m/>
    <m/>
    <n v="0"/>
    <n v="474960.39"/>
    <n v="210279.91000000003"/>
    <n v="0"/>
    <n v="114501.9"/>
    <n v="0"/>
    <n v="101454"/>
    <n v="13047.9"/>
    <n v="500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2000"/>
    <s v="SI"/>
    <s v="NO"/>
    <n v="2981"/>
    <s v="REFACCIONES Y ACCESORIOS MENORES DE MAQUINARIA Y OTROS EQUIPOS"/>
    <n v="0"/>
    <s v="SIN DESCRIPCIÓN PARA DESTINOS 00"/>
    <n v="0"/>
    <n v="0"/>
    <n v="138593.1"/>
    <n v="0"/>
    <n v="1344.42"/>
    <n v="1344.42"/>
    <n v="0"/>
    <n v="1344.42"/>
    <n v="0"/>
    <n v="1344.42"/>
    <n v="0"/>
    <m/>
    <m/>
    <n v="0"/>
    <n v="1344.42"/>
    <n v="137248.68"/>
    <n v="0"/>
    <n v="138593.1"/>
    <n v="0"/>
    <n v="0"/>
    <n v="138593.1"/>
    <n v="0"/>
    <n v="0"/>
  </r>
  <r>
    <s v="1.1-00-24"/>
    <s v="3.8.4"/>
    <s v="INNOVACIÓN"/>
    <s v="E"/>
    <s v="Actividades del sector público, que realiza en for"/>
    <s v="11_24"/>
    <n v="6"/>
    <s v="GOBIERNO EFECTIVO"/>
    <n v="49"/>
    <s v="MATERIALES Y SUMINISTRO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2000"/>
    <s v="NO"/>
    <s v="NO"/>
    <n v="2991"/>
    <s v="HERRAMIENTAS, REFACCIONES Y ACCESORIOS MENORES"/>
    <n v="0"/>
    <s v="SIN DESCRIPCIÓN PARA DESTINOS 00"/>
    <n v="1624"/>
    <n v="0"/>
    <n v="21624"/>
    <n v="1624"/>
    <n v="4934.3500000000004"/>
    <n v="3542.35"/>
    <n v="0"/>
    <n v="3542.35"/>
    <n v="0"/>
    <n v="3542.35"/>
    <n v="5000"/>
    <m/>
    <m/>
    <n v="0"/>
    <n v="3542.35"/>
    <n v="16689.650000000001"/>
    <n v="0"/>
    <n v="20000"/>
    <n v="0"/>
    <n v="0"/>
    <n v="20000"/>
    <n v="5000"/>
    <n v="0"/>
  </r>
  <r>
    <s v="1.1-00-24"/>
    <s v="1.3.4"/>
    <s v="FUNCIÓN PÚBLICA"/>
    <s v="E"/>
    <s v="Actividades del sector público, que realiza en for"/>
    <s v="05_24"/>
    <n v="6"/>
    <s v="GOBIERNO EFECTIVO"/>
    <n v="21"/>
    <s v="MATERIALES Y SUMINISTROS"/>
    <s v="015_24"/>
    <s v="si"/>
    <s v="RECURSOS FISCALES 2024"/>
    <s v="OFICIALÍA MAYOR"/>
    <x v="1"/>
    <s v="DIRECCIÓN GENERAL DE ADMINISTRACIÓN"/>
    <s v="OFICIALÍA MAYOR"/>
    <s v="DIRECCIÓN DE ADMINISTRACIÓN"/>
    <s v="BIENES ADQUIRIDOS"/>
    <n v="2000"/>
    <s v="NO"/>
    <s v="NO"/>
    <n v="2991"/>
    <s v="HERRAMIENTAS, REFACCIONES Y ACCESORIOS MENORES"/>
    <n v="0"/>
    <s v="SIN DESCRIPCIÓN PARA DESTINOS 00"/>
    <n v="0"/>
    <n v="0"/>
    <n v="423400"/>
    <n v="0"/>
    <n v="423400"/>
    <n v="423400"/>
    <n v="0"/>
    <n v="423400"/>
    <n v="0"/>
    <n v="423400"/>
    <n v="450000"/>
    <m/>
    <m/>
    <n v="0"/>
    <n v="423400"/>
    <n v="0"/>
    <n v="423400"/>
    <n v="0"/>
    <n v="0"/>
    <n v="0"/>
    <n v="423400"/>
    <n v="45000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SI"/>
    <n v="3111"/>
    <s v="ENERGÍA ELÉCTRICA"/>
    <n v="0"/>
    <s v="SIN DESCRIPCIÓN PARA DESTINOS 00"/>
    <n v="227063202.06999999"/>
    <n v="227063202.06999999"/>
    <n v="224540000"/>
    <n v="180000000"/>
    <n v="184039306.90000001"/>
    <n v="184039306.90000001"/>
    <n v="0"/>
    <n v="184039306.90000001"/>
    <n v="39035.159999996424"/>
    <n v="184000271.74000001"/>
    <n v="248334549.97439957"/>
    <m/>
    <m/>
    <n v="33651"/>
    <n v="183966620.74000001"/>
    <n v="40500693.099999994"/>
    <n v="1540000"/>
    <n v="43000000"/>
    <n v="0"/>
    <n v="0"/>
    <n v="44540000"/>
    <n v="250000000"/>
    <n v="1665450.0256004333"/>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SI"/>
    <n v="3111"/>
    <s v="ENERGÍA ELÉCTRICA"/>
    <n v="0"/>
    <s v="SIN DESCRIPCIÓN PARA DESTINOS 00"/>
    <n v="6601207.9199999999"/>
    <n v="6487775.0099999998"/>
    <n v="5873500"/>
    <n v="5820000"/>
    <n v="5873327.9900000002"/>
    <n v="5014938.34"/>
    <n v="192359.34999999963"/>
    <n v="4822578.99"/>
    <n v="0"/>
    <n v="4822578.99"/>
    <n v="6500000"/>
    <m/>
    <m/>
    <n v="0"/>
    <n v="4822578.99"/>
    <n v="172.00999999977648"/>
    <n v="0"/>
    <n v="53500"/>
    <n v="0"/>
    <n v="0"/>
    <n v="53500"/>
    <n v="6500000"/>
    <n v="0"/>
  </r>
  <r>
    <s v="2.5-02-24"/>
    <s v="2.2.4"/>
    <s v="ALUMBRADO PÚBLICO"/>
    <s v="E"/>
    <s v="Actividades del sector público, que realiza en for"/>
    <s v="07_24"/>
    <n v="3"/>
    <s v="INFRAESTRUCTURA Y SERVICIOS PÚBLICOS"/>
    <n v="34"/>
    <s v="SERVICIOS GENERALES"/>
    <s v="020_24"/>
    <s v="si"/>
    <s v="FONDO DE APORTACIÓN AL FORTALECIMIENTO MUNICIPAL 2024 (FORTAMUN)"/>
    <s v="GABINETE INTEGRAL DE INFRAESTRUCTURA Y SERVICIOS PÚBLICOS"/>
    <x v="5"/>
    <s v="DIRECCIÓN DE ALUMBRADO PÚBLICO"/>
    <s v="COORDINACIÓN DE FORTALECIMIENTO A LOS SERVICIOS PÚBLICOS MUNICIPALES"/>
    <s v="DIRECCIÓN DE ALUMBRADO PÚBLICO"/>
    <s v="SERVICIO DE MANTENIMIENTO DE ALUMBRADO PÚBLICO"/>
    <n v="3000"/>
    <s v="NO"/>
    <s v="SI"/>
    <n v="3111"/>
    <s v="ENERGÍA ELÉCTRICA"/>
    <n v="0"/>
    <s v="SIN DESCRIPCIÓN PARA DESTINOS 00"/>
    <n v="80155711.950000003"/>
    <n v="80155711.950000003"/>
    <n v="87267283.930000007"/>
    <n v="75088733.549999997"/>
    <n v="73124888"/>
    <n v="73124888"/>
    <n v="0"/>
    <n v="73124888"/>
    <n v="0"/>
    <n v="73124888"/>
    <n v="62000000"/>
    <s v="se disminuye 40 por ahorros"/>
    <m/>
    <n v="0"/>
    <n v="73124888"/>
    <n v="14142395.930000007"/>
    <n v="12178550.380000001"/>
    <n v="0"/>
    <n v="0"/>
    <n v="0"/>
    <n v="12178550.380000001"/>
    <n v="60000000"/>
    <n v="-200000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141"/>
    <s v="TELEFONÍA TRADICIONAL"/>
    <n v="0"/>
    <s v="SIN DESCRIPCIÓN PARA DESTINOS 00"/>
    <n v="1741466.24"/>
    <n v="1741466.24"/>
    <n v="2000000"/>
    <n v="1000000"/>
    <n v="1286437.68"/>
    <n v="1286437.68"/>
    <n v="0"/>
    <n v="1286437.68"/>
    <n v="146997.52000000002"/>
    <n v="1139440.1599999999"/>
    <n v="2000000"/>
    <m/>
    <m/>
    <n v="183537.5199999999"/>
    <n v="955902.64"/>
    <n v="713562.32000000007"/>
    <n v="0"/>
    <n v="1000000"/>
    <n v="0"/>
    <n v="0"/>
    <n v="1000000"/>
    <n v="20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141"/>
    <s v="TELEFONÍA TRADICIONAL"/>
    <n v="0"/>
    <s v="SIN DESCRIPCIÓN PARA DESTINOS 00"/>
    <n v="599999.56000000006"/>
    <n v="558291.85"/>
    <n v="720000"/>
    <n v="720000"/>
    <n v="522000"/>
    <n v="522000"/>
    <n v="105387.90999999997"/>
    <n v="416612.09"/>
    <n v="0"/>
    <n v="416612.09"/>
    <n v="700000"/>
    <m/>
    <m/>
    <n v="46191.150000000023"/>
    <n v="370420.94"/>
    <n v="198000"/>
    <n v="0"/>
    <n v="0"/>
    <n v="0"/>
    <n v="0"/>
    <n v="0"/>
    <n v="70000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151"/>
    <s v="TELEFONÍA CELULAR"/>
    <n v="0"/>
    <s v="SIN DESCRIPCIÓN PARA DESTINOS 00"/>
    <n v="0"/>
    <n v="0"/>
    <n v="0"/>
    <n v="0"/>
    <n v="0"/>
    <n v="0"/>
    <n v="0"/>
    <n v="0"/>
    <n v="0"/>
    <n v="0"/>
    <n v="0"/>
    <m/>
    <m/>
    <n v="0"/>
    <n v="0"/>
    <n v="0"/>
    <n v="0"/>
    <n v="0"/>
    <n v="0"/>
    <n v="0"/>
    <n v="0"/>
    <n v="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161"/>
    <s v="SERVICIOS DE TELECOMUNICACIONES Y SATÉLITES"/>
    <n v="0"/>
    <s v="SIN DESCRIPCIÓN PARA DESTINOS 00"/>
    <n v="97022.399999999994"/>
    <n v="27422.400000000001"/>
    <n v="123522.4"/>
    <n v="1000000"/>
    <n v="90201.600000000006"/>
    <n v="90201.600000000006"/>
    <n v="2193.6800000000076"/>
    <n v="88007.92"/>
    <n v="0"/>
    <n v="88007.92"/>
    <n v="100000"/>
    <m/>
    <m/>
    <n v="14175.199999999997"/>
    <n v="73832.72"/>
    <n v="33320.799999999988"/>
    <n v="0"/>
    <n v="6435022.4000000004"/>
    <n v="0"/>
    <n v="7311500"/>
    <n v="-876477.6"/>
    <n v="10000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161"/>
    <s v="SERVICIOS DE TELECOMUNICACIONES Y SATÉLITES"/>
    <n v="0"/>
    <s v="SIN DESCRIPCIÓN PARA DESTINOS 00"/>
    <n v="163881.9"/>
    <n v="163881.9"/>
    <n v="230000"/>
    <n v="230000"/>
    <n v="163881.9"/>
    <n v="163881.9"/>
    <n v="0"/>
    <n v="163881.9"/>
    <n v="36418.199999999997"/>
    <n v="127463.7"/>
    <n v="200000"/>
    <s v="Pulsos de vida"/>
    <m/>
    <n v="0"/>
    <n v="127463.7"/>
    <n v="66118.100000000006"/>
    <n v="0"/>
    <n v="0"/>
    <n v="0"/>
    <n v="0"/>
    <n v="0"/>
    <n v="2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161"/>
    <s v="SERVICIOS DE TELECOMUNICACIONES Y SATÉLITES"/>
    <n v="0"/>
    <s v="SIN DESCRIPCIÓN PARA DESTINOS 00"/>
    <n v="2643141.2000000002"/>
    <n v="2643141.2000000002"/>
    <n v="2700000"/>
    <n v="2700000"/>
    <n v="1835584"/>
    <n v="1835584"/>
    <n v="601054"/>
    <n v="1234530"/>
    <n v="0"/>
    <n v="1234530"/>
    <n v="2500000"/>
    <m/>
    <m/>
    <n v="0"/>
    <n v="1234530"/>
    <n v="864416"/>
    <n v="0"/>
    <n v="0"/>
    <n v="0"/>
    <n v="0"/>
    <n v="0"/>
    <n v="250000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171"/>
    <s v="SERVICIOS DE ACCESO DE INTERNET, REDES Y PROCESAMIENTO DE INFORMACIÓN"/>
    <n v="0"/>
    <s v="SIN DESCRIPCIÓN PARA DESTINOS 00"/>
    <n v="0"/>
    <n v="0"/>
    <n v="20000"/>
    <n v="0"/>
    <n v="16008"/>
    <n v="16008"/>
    <n v="0"/>
    <n v="16008"/>
    <n v="0"/>
    <n v="16008"/>
    <n v="20000"/>
    <m/>
    <m/>
    <n v="16008"/>
    <n v="0"/>
    <n v="3992"/>
    <n v="0"/>
    <n v="20000"/>
    <n v="0"/>
    <n v="0"/>
    <n v="20000"/>
    <n v="2000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181"/>
    <s v="SERVICIOS POSTALES Y TELEGRÁFICOS"/>
    <n v="0"/>
    <s v="SIN DESCRIPCIÓN PARA DESTINOS 00"/>
    <n v="1779.43"/>
    <n v="1779.43"/>
    <n v="1500"/>
    <n v="0"/>
    <n v="1158.31"/>
    <n v="1158.31"/>
    <n v="0"/>
    <n v="1158.31"/>
    <n v="0"/>
    <n v="1158.31"/>
    <n v="0"/>
    <m/>
    <m/>
    <n v="0"/>
    <n v="1158.31"/>
    <n v="341.69000000000005"/>
    <n v="0"/>
    <n v="1500"/>
    <n v="0"/>
    <n v="0"/>
    <n v="1500"/>
    <n v="0"/>
    <n v="0"/>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NO"/>
    <s v="NO"/>
    <n v="3181"/>
    <s v="SERVICIOS POSTALES Y TELEGRÁFICOS"/>
    <n v="0"/>
    <s v="SIN DESCRIPCIÓN PARA DESTINOS 00"/>
    <n v="1733"/>
    <n v="1732.28"/>
    <n v="10000"/>
    <n v="10000"/>
    <n v="1093.76"/>
    <n v="1093.76"/>
    <n v="0"/>
    <n v="1093.76"/>
    <n v="0"/>
    <n v="1093.76"/>
    <n v="0"/>
    <m/>
    <m/>
    <n v="0"/>
    <n v="1093.76"/>
    <n v="8906.24"/>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181"/>
    <s v="SERVICIOS POSTALES Y TELEGRÁFICOS"/>
    <n v="0"/>
    <s v="SIN DESCRIPCIÓN PARA DESTINOS 00"/>
    <n v="3274.18"/>
    <n v="3274.18"/>
    <n v="18000"/>
    <n v="5500"/>
    <n v="9244.9699999999993"/>
    <n v="9244.9699999999993"/>
    <n v="0"/>
    <n v="9244.9699999999993"/>
    <n v="0"/>
    <n v="9244.9699999999993"/>
    <n v="15000"/>
    <m/>
    <m/>
    <n v="0"/>
    <n v="9244.9699999999993"/>
    <n v="8755.0300000000007"/>
    <n v="5000"/>
    <n v="7500"/>
    <n v="0"/>
    <n v="0"/>
    <n v="12500"/>
    <n v="15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181"/>
    <s v="SERVICIOS POSTALES Y TELEGRÁFICOS"/>
    <n v="0"/>
    <s v="SIN DESCRIPCIÓN PARA DESTINOS 00"/>
    <n v="0"/>
    <n v="0"/>
    <n v="5000"/>
    <n v="5000"/>
    <n v="0"/>
    <n v="0"/>
    <n v="0"/>
    <n v="0"/>
    <n v="0"/>
    <n v="0"/>
    <n v="5000"/>
    <m/>
    <m/>
    <n v="0"/>
    <n v="0"/>
    <n v="5000"/>
    <n v="0"/>
    <n v="0"/>
    <n v="0"/>
    <n v="0"/>
    <n v="0"/>
    <n v="5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181"/>
    <s v="SERVICIOS POSTALES Y TELEGRÁFICOS"/>
    <n v="0"/>
    <s v="SIN DESCRIPCIÓN PARA DESTINOS 00"/>
    <n v="0"/>
    <n v="0"/>
    <n v="362"/>
    <n v="0"/>
    <n v="361.98"/>
    <n v="361.98"/>
    <n v="0"/>
    <n v="361.98"/>
    <n v="0"/>
    <n v="361.98"/>
    <n v="0"/>
    <m/>
    <m/>
    <n v="0"/>
    <n v="361.98"/>
    <n v="1.999999999998181E-2"/>
    <n v="0"/>
    <n v="362"/>
    <n v="0"/>
    <n v="0"/>
    <n v="362"/>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211"/>
    <s v="ARRENDAMIENTO DE TERRENOS"/>
    <n v="0"/>
    <s v="SIN DESCRIPCIÓN PARA DESTINOS 00"/>
    <n v="0"/>
    <n v="0"/>
    <n v="1056440"/>
    <n v="0"/>
    <n v="0"/>
    <n v="0"/>
    <n v="0"/>
    <n v="0"/>
    <n v="0"/>
    <n v="0"/>
    <n v="0"/>
    <m/>
    <m/>
    <n v="0"/>
    <n v="0"/>
    <n v="1056440"/>
    <n v="0"/>
    <n v="1056440"/>
    <n v="0"/>
    <n v="0"/>
    <n v="105644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211"/>
    <s v="ARRENDAMIENTO DE TERRENOS"/>
    <n v="34"/>
    <s v="PA/442/2021-2024"/>
    <n v="0"/>
    <n v="0"/>
    <n v="2000000"/>
    <n v="0"/>
    <n v="2000000"/>
    <n v="2000000"/>
    <n v="0"/>
    <n v="2000000"/>
    <n v="0"/>
    <n v="2000000"/>
    <n v="2000000"/>
    <m/>
    <m/>
    <n v="0"/>
    <n v="2000000"/>
    <n v="0"/>
    <n v="2000000"/>
    <n v="0"/>
    <n v="0"/>
    <n v="0"/>
    <n v="2000000"/>
    <n v="20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211"/>
    <s v="ARRENDAMIENTO DE TERRENOS"/>
    <n v="36"/>
    <s v="PA/466/2021-2024"/>
    <n v="0"/>
    <n v="0"/>
    <n v="928551.63"/>
    <n v="0"/>
    <n v="928551.63"/>
    <n v="928551.63"/>
    <n v="0"/>
    <n v="928551.63"/>
    <n v="0"/>
    <n v="928551.63"/>
    <n v="1000000"/>
    <m/>
    <m/>
    <n v="0"/>
    <n v="928551.63"/>
    <n v="0"/>
    <n v="928551.63"/>
    <n v="0"/>
    <n v="0"/>
    <n v="0"/>
    <n v="928551.63"/>
    <n v="10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221"/>
    <s v="ARRENDAMIENTO DE EDIFICIOS"/>
    <n v="0"/>
    <s v="SIN DESCRIPCIÓN PARA DESTINOS 00"/>
    <n v="2273560.91"/>
    <n v="2247799.9"/>
    <n v="1824000"/>
    <n v="1500000"/>
    <n v="1695426.17"/>
    <n v="1695426.17"/>
    <n v="66989.899999999907"/>
    <n v="1628436.27"/>
    <n v="27840"/>
    <n v="1600596.27"/>
    <n v="2500000"/>
    <m/>
    <m/>
    <n v="159250.03000000003"/>
    <n v="1441346.24"/>
    <n v="128573.83000000007"/>
    <n v="0"/>
    <n v="324000"/>
    <n v="0"/>
    <n v="0"/>
    <n v="324000"/>
    <n v="2500000"/>
    <n v="0"/>
  </r>
  <r>
    <s v="1.1-00-24"/>
    <s v="2.4.2"/>
    <s v="CULTURA"/>
    <s v="F"/>
    <s v="Actividades destinadas a la promoción y fomento de"/>
    <s v="06_24"/>
    <n v="5"/>
    <s v="SOCIEDAD COHESIVA Y RESILENTE"/>
    <n v="29"/>
    <s v="SERVICIOS GENERALE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3000"/>
    <s v="NO"/>
    <s v="NO"/>
    <n v="3221"/>
    <s v="ARRENDAMIENTO DE EDIFICIOS"/>
    <n v="0"/>
    <s v="SIN DESCRIPCIÓN PARA DESTINOS 00"/>
    <n v="0"/>
    <n v="0"/>
    <n v="0"/>
    <n v="348000"/>
    <n v="0"/>
    <n v="0"/>
    <n v="0"/>
    <n v="0"/>
    <n v="0"/>
    <n v="0"/>
    <n v="0"/>
    <m/>
    <m/>
    <n v="0"/>
    <n v="0"/>
    <n v="0"/>
    <n v="0"/>
    <n v="0"/>
    <n v="0"/>
    <n v="348000"/>
    <n v="-348000"/>
    <n v="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231"/>
    <s v="ARRENDAMIENTO DE MOBILIARIO Y EQUIPO DE ADMINISTRACIÓN, EDUCACIONAL Y RECREATIVO"/>
    <s v="SERVICIO DE COPIADORAS"/>
    <s v="SIN DESCRIPCIÓN PARA DESTINOS 00"/>
    <n v="0"/>
    <n v="0"/>
    <n v="13070"/>
    <n v="0"/>
    <n v="13070"/>
    <n v="13070"/>
    <n v="13070"/>
    <n v="0"/>
    <n v="0"/>
    <n v="0"/>
    <n v="8300000"/>
    <s v="equipo de computo  y tema corralon"/>
    <m/>
    <n v="0"/>
    <n v="0"/>
    <n v="0"/>
    <n v="0"/>
    <n v="13070"/>
    <n v="0"/>
    <n v="0"/>
    <n v="13070"/>
    <n v="0"/>
    <n v="-830000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231"/>
    <s v="ARRENDAMIENTO DE MOBILIARIO Y EQUIPO DE ADMINISTRACIÓN, EDUCACIONAL Y RECREATIVO"/>
    <n v="0"/>
    <s v="SIN DESCRIPCIÓN PARA DESTINOS 00"/>
    <n v="0"/>
    <n v="0"/>
    <n v="911199.6"/>
    <n v="3000000"/>
    <n v="0"/>
    <n v="0"/>
    <n v="0"/>
    <n v="0"/>
    <n v="0"/>
    <n v="0"/>
    <n v="0"/>
    <m/>
    <m/>
    <n v="0"/>
    <n v="0"/>
    <n v="911199.6"/>
    <n v="0"/>
    <n v="0"/>
    <n v="0"/>
    <n v="2088800.4"/>
    <n v="-2088800.4"/>
    <n v="0"/>
    <n v="0"/>
  </r>
  <r>
    <s v="1.1-00-24"/>
    <s v="3.8.4"/>
    <s v="INNOVACIÓN"/>
    <s v="E"/>
    <s v="Actividades del sector público, que realiza en for"/>
    <s v="11_24"/>
    <n v="6"/>
    <s v="GOBIERNO EFECTIVO"/>
    <n v="50"/>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3000"/>
    <s v="NO"/>
    <s v="NO"/>
    <n v="3231"/>
    <s v="ARRENDAMIENTO DE MOBILIARIO Y EQUIPO DE ADMINISTRACIÓN, EDUCACIONAL Y RECREATIVO"/>
    <n v="0"/>
    <s v="SERVICIO DE COPIADORAS"/>
    <n v="5445182.6299999999"/>
    <n v="5432424.96"/>
    <n v="5651997"/>
    <n v="1000000"/>
    <n v="4324721.4000000004"/>
    <n v="4135270.2"/>
    <n v="364054.25"/>
    <n v="3771215.95"/>
    <n v="61816.400000000373"/>
    <n v="3709399.55"/>
    <n v="5000000"/>
    <s v="copiadoras"/>
    <m/>
    <n v="418688.60999999987"/>
    <n v="3290710.94"/>
    <n v="1327275.5999999996"/>
    <n v="0"/>
    <n v="4651997"/>
    <n v="0"/>
    <n v="0"/>
    <n v="4651997"/>
    <n v="5700000"/>
    <n v="70000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251"/>
    <s v="ARRENDAMIENTO DE EQUIPO DE TRANSPORTE"/>
    <n v="0"/>
    <s v="SIN DESCRIPCIÓN PARA DESTINOS 00"/>
    <n v="0"/>
    <n v="0"/>
    <n v="0"/>
    <n v="100000"/>
    <n v="0"/>
    <n v="0"/>
    <n v="0"/>
    <n v="0"/>
    <n v="0"/>
    <n v="0"/>
    <n v="0"/>
    <m/>
    <m/>
    <n v="0"/>
    <n v="0"/>
    <n v="0"/>
    <n v="0"/>
    <n v="0"/>
    <n v="0"/>
    <n v="100000"/>
    <n v="-100000"/>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251"/>
    <s v="ARRENDAMIENTO DE EQUIPO DE TRANSPORTE"/>
    <n v="0"/>
    <s v="SIN DESCRIPCIÓN PARA DESTINOS 00"/>
    <n v="7089180.0300000003"/>
    <n v="260352.75"/>
    <n v="41221201.450000003"/>
    <n v="0"/>
    <n v="41221201.450000003"/>
    <n v="41221201.450000003"/>
    <n v="38806666.090000004"/>
    <n v="2414535.36"/>
    <n v="0"/>
    <n v="2414535.36"/>
    <n v="0"/>
    <m/>
    <m/>
    <n v="2414535.36"/>
    <n v="0"/>
    <n v="0"/>
    <n v="5371412.3399999999"/>
    <n v="35849789.109999999"/>
    <n v="0"/>
    <n v="0"/>
    <n v="41221201.450000003"/>
    <n v="50000000"/>
    <n v="50000000"/>
  </r>
  <r>
    <s v="2.5-02-24"/>
    <s v="1.7.2"/>
    <s v="PROTECCIÓN CIVIL"/>
    <s v="E"/>
    <s v="Actividades del sector público, que realiza en for"/>
    <s v="02_24"/>
    <n v="3"/>
    <s v="INFRAESTRUCTURA Y SERVICIOS PÚBLICOS"/>
    <n v="13"/>
    <s v="SERVICIOS GENERALES"/>
    <s v="009_24"/>
    <s v="si"/>
    <s v="FONDO DE APORTACIÓN AL FORTALECIMIENTO MUNICIPAL 2024 (FORTAMUN)"/>
    <s v="SECRETARÍA GENERAL DEL AYUNTAMIENTO"/>
    <x v="3"/>
    <s v="DIRECCIÓN GENERAL ADJUNTA DE PROTECCIÓN"/>
    <s v="COORDINACIÓN DE PREVENCIÓN Y PROTECCIÓN CIUDADANA"/>
    <s v="DIRECCIÓN DE PROTECCIÓN CIVIL Y BOMBEROS"/>
    <s v="SERVICIO DE UNIDADES MOVILES ARRENDADAS"/>
    <n v="3000"/>
    <s v="NO"/>
    <s v="NO"/>
    <n v="3251"/>
    <s v="ARRENDAMIENTO DE EQUIPO DE TRANSPORTE"/>
    <n v="0"/>
    <s v="SIN DESCRIPCIÓN PARA DESTINOS 00"/>
    <n v="9003456"/>
    <n v="9003456"/>
    <n v="9003456"/>
    <n v="9003456"/>
    <n v="7202764.7999999998"/>
    <n v="7202764.7999999998"/>
    <n v="600230.39999999944"/>
    <n v="6602534.4000000004"/>
    <n v="0"/>
    <n v="6602534.4000000004"/>
    <n v="7000000"/>
    <m/>
    <m/>
    <n v="0"/>
    <n v="6602534.4000000004"/>
    <n v="1800691.2000000002"/>
    <n v="0"/>
    <n v="0"/>
    <n v="0"/>
    <n v="0"/>
    <n v="0"/>
    <n v="7000000"/>
    <n v="0"/>
  </r>
  <r>
    <m/>
    <m/>
    <m/>
    <m/>
    <m/>
    <m/>
    <m/>
    <m/>
    <m/>
    <m/>
    <m/>
    <s v="si"/>
    <s v="FONDO DE APORTACIÓN AL FORTALECIMIENTO MUNICIPAL 2024 (FORTAMUN)"/>
    <s v="OFICIALÍA MAYOR"/>
    <x v="1"/>
    <s v="DIRECCIÓN GENERAL DE ADMINISTRACIÓN"/>
    <s v="OFICIALÍA MAYOR"/>
    <s v="DIRECCIÓN DE ADMINISTRACIÓN"/>
    <s v="BIENES ADQUIRIDOS"/>
    <n v="3000"/>
    <s v="NO"/>
    <s v="SI"/>
    <n v="3251"/>
    <s v="ARRENDAMIENTO DE EQUIPO DE TRANSPORTE"/>
    <n v="0"/>
    <s v="SIN DESCRIPCIÓN PARA DESTINOS 00"/>
    <n v="0"/>
    <n v="0"/>
    <n v="0"/>
    <m/>
    <m/>
    <m/>
    <m/>
    <m/>
    <m/>
    <n v="0"/>
    <n v="60000000"/>
    <s v="ARRENDAMIENTO DE PATRULLAS"/>
    <m/>
    <m/>
    <m/>
    <m/>
    <m/>
    <m/>
    <m/>
    <m/>
    <m/>
    <n v="60000000"/>
    <n v="0"/>
  </r>
  <r>
    <s v="2.5-02-24"/>
    <s v="1.3.4"/>
    <s v="FUNCIÓN PÚBLICA"/>
    <s v="E"/>
    <s v="Actividades del sector público, que realiza en for"/>
    <s v="05_24"/>
    <n v="6"/>
    <s v="GOBIERNO EFECTIVO"/>
    <n v="21"/>
    <s v="SERVICIOS GENERALES"/>
    <s v="015_24"/>
    <s v="si"/>
    <s v="FONDO DE APORTACIÓN AL FORTALECIMIENTO MUNICIPAL 2024 (FORTAMUN)"/>
    <s v="OFICIALÍA MAYOR"/>
    <x v="1"/>
    <s v="DIRECCIÓN GENERAL DE ADMINISTRACIÓN"/>
    <s v="OFICIALÍA MAYOR"/>
    <s v="DIRECCIÓN DE ADMINISTRACIÓN"/>
    <s v="BIENES ADQUIRIDOS"/>
    <n v="3000"/>
    <s v="NO"/>
    <s v="NO"/>
    <n v="3251"/>
    <s v="ARRENDAMIENTO DE EQUIPO DE TRANSPORTE"/>
    <n v="0"/>
    <s v="SIN DESCRIPCIÓN PARA DESTINOS 00"/>
    <n v="104900381.19"/>
    <n v="104900381.19"/>
    <n v="79522472.739999995"/>
    <n v="75218705.450000003"/>
    <n v="79522472.739999995"/>
    <n v="79522472.739999995"/>
    <n v="0"/>
    <n v="79522472.739999995"/>
    <n v="556800"/>
    <n v="78965672.739999995"/>
    <n v="80000000"/>
    <m/>
    <m/>
    <n v="6567965.4499999881"/>
    <n v="72397707.290000007"/>
    <n v="0"/>
    <n v="4571179.62"/>
    <n v="267412.33"/>
    <n v="0"/>
    <n v="534824.66"/>
    <n v="4303767.29"/>
    <n v="50000000"/>
    <n v="-30000000"/>
  </r>
  <r>
    <s v="1.1-00-24"/>
    <s v="1.3.4"/>
    <s v="FUNCIÓN PÚBLICA"/>
    <s v="E"/>
    <s v="Actividades del sector público, que realiza en for"/>
    <s v="07_24"/>
    <n v="3"/>
    <s v="INFRAESTRUCTURA Y SERVICIOS PÚBLICOS"/>
    <n v="33"/>
    <s v="SERVICIOS GENERALE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3000"/>
    <s v="NO"/>
    <s v="NO"/>
    <n v="3261"/>
    <s v="ARRENDAMIENTO DE MAQUINARIA, OTROS EQUIPOS Y HERRAMIENTAS"/>
    <n v="0"/>
    <s v="SIN DESCRIPCIÓN PARA DESTINOS 00"/>
    <n v="17015992.559999999"/>
    <n v="14523230.16"/>
    <n v="25072177.420000002"/>
    <n v="5000000"/>
    <n v="24271518.800000001"/>
    <n v="24271518.800000001"/>
    <n v="3166568"/>
    <n v="21104950.800000001"/>
    <n v="0"/>
    <n v="21104950.800000001"/>
    <n v="20000000"/>
    <s v="Renta o compra de maquinaria para desasolve de canales"/>
    <m/>
    <n v="431288"/>
    <n v="20673662.800000001"/>
    <n v="800658.62000000104"/>
    <n v="0"/>
    <n v="20969672"/>
    <n v="0"/>
    <n v="897494.58"/>
    <n v="20072177.420000002"/>
    <n v="15000000"/>
    <n v="-500000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NO"/>
    <n v="3261"/>
    <s v="ARRENDAMIENTO DE MAQUINARIA, OTROS EQUIPOS Y HERRAMIENTAS"/>
    <n v="0"/>
    <s v="SIN DESCRIPCIÓN PARA DESTINOS 00"/>
    <n v="63236455.759999998"/>
    <n v="62932118.159999996"/>
    <n v="95200000"/>
    <n v="65000000"/>
    <n v="82713377.760000005"/>
    <n v="79710457.560000002"/>
    <n v="4512012.200000003"/>
    <n v="75198445.359999999"/>
    <n v="659808"/>
    <n v="74538637.359999999"/>
    <n v="50000000"/>
    <s v="VACTOR Y PIPAS"/>
    <m/>
    <n v="0"/>
    <n v="74538637.359999999"/>
    <n v="12486622.239999995"/>
    <n v="1500000"/>
    <n v="28700000"/>
    <n v="0"/>
    <n v="0"/>
    <n v="30200000"/>
    <n v="63500000"/>
    <n v="1350000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TURISMO Y PROMOCIÓN A LAS TRADICIONES"/>
    <s v="APOYO A TRADICIONES"/>
    <n v="3000"/>
    <s v="NO"/>
    <s v="NO"/>
    <n v="3261"/>
    <s v="ARRENDAMIENTO DE MAQUINARIA, OTROS EQUIPOS Y HERRAMIENTAS"/>
    <n v="21"/>
    <s v="LIMPIEZA DE MINAS DE BASALTO"/>
    <n v="495088"/>
    <n v="495088"/>
    <n v="586960"/>
    <n v="800000"/>
    <n v="586960"/>
    <n v="586960"/>
    <n v="0"/>
    <n v="586960"/>
    <n v="0"/>
    <n v="586960"/>
    <n v="600000"/>
    <s v="Limpieza minas de basalto"/>
    <m/>
    <n v="0"/>
    <n v="586960"/>
    <n v="0"/>
    <n v="0"/>
    <n v="0"/>
    <n v="0"/>
    <n v="213040"/>
    <n v="-213040"/>
    <n v="6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271"/>
    <s v="ARRENDAMIENTO DE ACTIVOS INTANGIBLES"/>
    <n v="0"/>
    <s v="SIN DESCRIPCIÓN PARA DESTINOS 00"/>
    <n v="0"/>
    <n v="0"/>
    <n v="416193.79"/>
    <n v="0"/>
    <n v="406000"/>
    <n v="406000"/>
    <n v="0"/>
    <n v="406000"/>
    <n v="0"/>
    <n v="406000"/>
    <n v="410000"/>
    <s v="revisar"/>
    <m/>
    <n v="0"/>
    <n v="406000"/>
    <n v="10193.789999999979"/>
    <n v="0"/>
    <n v="416541.79"/>
    <n v="0"/>
    <n v="348"/>
    <n v="416193.79"/>
    <n v="41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291"/>
    <s v="OTROS ARRENDAMIENTOS"/>
    <n v="0"/>
    <s v="SIN DESCRIPCIÓN PARA DESTINOS 00"/>
    <n v="208297.02"/>
    <n v="206403.72"/>
    <n v="140000"/>
    <n v="140000"/>
    <n v="102195.07"/>
    <n v="102195.07"/>
    <n v="24705.680000000008"/>
    <n v="77489.39"/>
    <n v="20714.339999999997"/>
    <n v="56775.05"/>
    <n v="140000"/>
    <m/>
    <m/>
    <n v="0"/>
    <n v="56775.05"/>
    <n v="37804.929999999993"/>
    <n v="0"/>
    <n v="0"/>
    <n v="0"/>
    <n v="0"/>
    <n v="0"/>
    <n v="140000"/>
    <n v="0"/>
  </r>
  <r>
    <s v="1.1-00-24"/>
    <s v="1.3.4"/>
    <s v="FUNCIÓN PÚBLICA"/>
    <s v="E"/>
    <s v="Actividades del sector público, que realiza en for"/>
    <s v="01_24"/>
    <n v="5"/>
    <s v="SOCIEDAD COHESIVA Y RESILENTE"/>
    <n v="2"/>
    <s v="SERVICIOS GENERALES"/>
    <s v="002_24"/>
    <s v="si"/>
    <s v="RECURSOS FISCALES 2024"/>
    <s v="PRESIDENCIA"/>
    <x v="8"/>
    <s v="DIRECCIÓN GENERAL DE RELACIONES PÚBLICAS"/>
    <s v="JEFATURA DE GABINETE"/>
    <s v="DIRECCIÓN DE RELACIONES PÚBLICAS"/>
    <s v="ATENCIÓN A EVENTOS DEL GOBIERNO MUNICIPAL  Y AGENDA GUBERNAMENTAL"/>
    <n v="3000"/>
    <s v="NO"/>
    <s v="NO"/>
    <n v="3291"/>
    <s v="OTROS ARRENDAMIENTOS"/>
    <n v="0"/>
    <s v="SIN DESCRIPCIÓN PARA DESTINOS 00"/>
    <n v="321686"/>
    <n v="311686"/>
    <n v="0"/>
    <n v="500000"/>
    <n v="0"/>
    <n v="0"/>
    <n v="0"/>
    <n v="0"/>
    <n v="0"/>
    <n v="0"/>
    <n v="0"/>
    <m/>
    <m/>
    <n v="0"/>
    <n v="0"/>
    <n v="0"/>
    <n v="0"/>
    <n v="0"/>
    <n v="0"/>
    <n v="500000"/>
    <n v="-500000"/>
    <n v="0"/>
    <n v="0"/>
  </r>
  <r>
    <s v="1.1-00-24"/>
    <s v="1.3.4"/>
    <s v="FUNCIÓN PÚBLICA"/>
    <s v="E"/>
    <s v="Actividades del sector público, que realiza en for"/>
    <s v="01_24"/>
    <n v="5"/>
    <s v="SOCIEDAD COHESIVA Y RESILENTE"/>
    <n v="5"/>
    <s v="SERVICIOS GENERALES"/>
    <s v="005_24"/>
    <s v="si"/>
    <s v="RECURSOS FISCALES 2024"/>
    <s v="PRESIDENCIA"/>
    <x v="8"/>
    <s v="DIRECCIÓN GENERAL DE RELACIONES GUBERNAM"/>
    <s v="JEFATURA DE GABINETE"/>
    <s v="DIRECCIÓN DE RELACIONES PÚBLICAS"/>
    <s v="RELACIONES GUBERNAMENTALES"/>
    <n v="3000"/>
    <s v="NO"/>
    <s v="NO"/>
    <n v="3291"/>
    <s v="OTROS ARRENDAMIENTOS"/>
    <n v="0"/>
    <s v="SIN DESCRIPCIÓN PARA DESTINOS 00"/>
    <n v="0"/>
    <n v="0"/>
    <n v="395020"/>
    <n v="0"/>
    <n v="371710.4"/>
    <n v="354890.4"/>
    <n v="19256"/>
    <n v="335634.4"/>
    <n v="0"/>
    <n v="335634.4"/>
    <n v="500000"/>
    <m/>
    <m/>
    <n v="52594.400000000023"/>
    <n v="283040"/>
    <n v="23309.599999999977"/>
    <n v="0"/>
    <n v="500000"/>
    <n v="0"/>
    <n v="104980"/>
    <n v="395020"/>
    <n v="5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291"/>
    <s v="OTROS ARRENDAMIENTOS"/>
    <n v="0"/>
    <s v="SIN DESCRIPCIÓN PARA DESTINOS 00"/>
    <n v="10000"/>
    <n v="9280"/>
    <n v="34000"/>
    <n v="10000"/>
    <n v="0"/>
    <n v="0"/>
    <n v="0"/>
    <n v="0"/>
    <n v="0"/>
    <n v="0"/>
    <n v="0"/>
    <m/>
    <m/>
    <n v="0"/>
    <n v="0"/>
    <n v="34000"/>
    <n v="0"/>
    <n v="174000"/>
    <n v="0"/>
    <n v="150000"/>
    <n v="24000"/>
    <n v="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NO"/>
    <n v="3311"/>
    <s v="SERVICIOS LEGALES, DE CONTABILIDAD, AUDITORÍA Y RELACIONADOS"/>
    <n v="0"/>
    <s v="SIN DESCRIPCIÓN PARA DESTINOS 00"/>
    <n v="3480000"/>
    <n v="3132000"/>
    <n v="3480000"/>
    <n v="1500000"/>
    <n v="2958000"/>
    <n v="2958000"/>
    <n v="435000"/>
    <n v="2523000"/>
    <n v="0"/>
    <n v="2523000"/>
    <n v="3150000"/>
    <m/>
    <m/>
    <n v="0"/>
    <n v="2523000"/>
    <n v="522000"/>
    <n v="0"/>
    <n v="1980000"/>
    <n v="0"/>
    <n v="0"/>
    <n v="1980000"/>
    <n v="3150000"/>
    <n v="0"/>
  </r>
  <r>
    <s v="1.1-00-24"/>
    <s v="1.3.5"/>
    <s v="ASUNTOS JURÍDICOS"/>
    <s v="O"/>
    <s v="Actividades que realizan la función pública o cont"/>
    <s v="03_24"/>
    <n v="1"/>
    <s v="CORRESPONSABILIDAD SOCIAL (TRANSVERSAL)"/>
    <n v="17"/>
    <s v="SERVICIOS GENERALES"/>
    <s v="011_24"/>
    <s v="si"/>
    <s v="RECURSOS FISCALES 2024"/>
    <s v="SINDICATURA MUNICIPAL"/>
    <x v="7"/>
    <s v="DIRECCIÓN GENERAL JURIDÍCA"/>
    <s v="SINDICATURA"/>
    <s v="DESPACHO DE LA SINDICATURA"/>
    <s v="DEFENSORÍA LEGAL"/>
    <n v="3000"/>
    <s v="NO"/>
    <s v="NO"/>
    <n v="3311"/>
    <s v="SERVICIOS LEGALES, DE CONTABILIDAD, AUDITORÍA Y RELACIONADOS"/>
    <n v="0"/>
    <s v="SIN DESCRIPCIÓN PARA DESTINOS 00"/>
    <n v="1844400"/>
    <n v="1844400"/>
    <n v="2367000"/>
    <n v="2367000"/>
    <n v="1357200"/>
    <n v="1357200"/>
    <n v="150800"/>
    <n v="1206400"/>
    <n v="0"/>
    <n v="1206400"/>
    <n v="2000000"/>
    <m/>
    <m/>
    <n v="150800"/>
    <n v="1055600"/>
    <n v="1009800"/>
    <n v="0"/>
    <n v="0"/>
    <n v="0"/>
    <n v="0"/>
    <n v="0"/>
    <n v="20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311"/>
    <s v="SERVICIOS LEGALES, DE CONTABILIDAD, AUDITORÍA Y RELACIONADOS"/>
    <n v="0"/>
    <s v="SIN DESCRIPCIÓN PARA DESTINOS 00"/>
    <n v="645538.11"/>
    <n v="645538.11"/>
    <n v="3325000"/>
    <n v="1500000"/>
    <n v="232000"/>
    <n v="232000"/>
    <n v="0"/>
    <n v="232000"/>
    <n v="232000"/>
    <n v="0"/>
    <n v="700000"/>
    <m/>
    <m/>
    <n v="0"/>
    <n v="0"/>
    <n v="3093000"/>
    <n v="0"/>
    <n v="1825000"/>
    <n v="0"/>
    <n v="0"/>
    <n v="1825000"/>
    <n v="700000"/>
    <n v="0"/>
  </r>
  <r>
    <m/>
    <m/>
    <m/>
    <m/>
    <m/>
    <m/>
    <m/>
    <m/>
    <m/>
    <m/>
    <m/>
    <s v="si"/>
    <s v="RECURSOS FISCALES 2024"/>
    <m/>
    <x v="11"/>
    <s v="CONTRALORIA"/>
    <s v="CONTRALORIA"/>
    <s v="CONTRALORIA"/>
    <m/>
    <n v="3000"/>
    <s v="NO"/>
    <s v="NO"/>
    <n v="3311"/>
    <s v="SERVICIOS LEGALES, DE CONTABILIDAD, AUDITORÍA Y RELACIONADOS"/>
    <m/>
    <s v="SIN DESCRIPCIÓN PARA DESTINOS 00"/>
    <m/>
    <m/>
    <m/>
    <m/>
    <m/>
    <m/>
    <m/>
    <m/>
    <m/>
    <m/>
    <n v="1500000"/>
    <m/>
    <m/>
    <m/>
    <m/>
    <m/>
    <m/>
    <m/>
    <m/>
    <m/>
    <m/>
    <m/>
    <m/>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311"/>
    <s v="SERVICIOS LEGALES, DE CONTABILIDAD, AUDITORÍA Y RELACIONADOS"/>
    <n v="0"/>
    <s v="SIN DESCRIPCIÓN PARA DESTINOS 00"/>
    <n v="225620"/>
    <n v="225620"/>
    <n v="247638"/>
    <n v="250000"/>
    <n v="231420"/>
    <n v="231420"/>
    <n v="0"/>
    <n v="231420"/>
    <n v="69426"/>
    <n v="161994"/>
    <n v="250000"/>
    <m/>
    <m/>
    <n v="69426"/>
    <n v="92568"/>
    <n v="16218"/>
    <n v="0"/>
    <n v="0"/>
    <n v="0"/>
    <n v="2362"/>
    <n v="-2362"/>
    <n v="25000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SI"/>
    <n v="3321"/>
    <s v="SERVICIOS DE DISEÑO, ARQUITECTURA, INGENIERÍA Y ACTIVIDADES RELACIONADAS"/>
    <n v="0"/>
    <s v="SIN DESCRIPCIÓN PARA DESTINOS 00"/>
    <n v="6327644.5599999996"/>
    <n v="6327644.5599999996"/>
    <n v="5400000"/>
    <n v="2500000"/>
    <n v="5315963.32"/>
    <n v="5315963.32"/>
    <n v="0"/>
    <n v="5315963.32"/>
    <n v="0"/>
    <n v="5315963.32"/>
    <n v="5400000"/>
    <m/>
    <m/>
    <n v="0"/>
    <n v="5315963.32"/>
    <n v="84036.679999999702"/>
    <n v="0"/>
    <n v="2900000"/>
    <n v="0"/>
    <n v="0"/>
    <n v="2900000"/>
    <n v="54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321"/>
    <s v="SERVICIOS DE DISEÑO, ARQUITECTURA, INGENIERÍA Y ACTIVIDADES RELACIONADAS"/>
    <n v="0"/>
    <s v="SIN DESCRIPCIÓN PARA DESTINOS 00"/>
    <n v="68987.75"/>
    <n v="68987.75"/>
    <n v="21038"/>
    <n v="69408"/>
    <n v="0"/>
    <n v="0"/>
    <n v="0"/>
    <n v="0"/>
    <n v="0"/>
    <n v="0"/>
    <n v="0"/>
    <m/>
    <m/>
    <n v="0"/>
    <n v="0"/>
    <n v="21038"/>
    <n v="0"/>
    <n v="5130"/>
    <n v="0"/>
    <n v="53500"/>
    <n v="-48370"/>
    <n v="0"/>
    <n v="0"/>
  </r>
  <r>
    <s v="1.1-00-24"/>
    <s v="3.8.4"/>
    <s v="INNOVACIÓN"/>
    <s v="E"/>
    <s v="Actividades del sector público, que realiza en for"/>
    <s v="11_24"/>
    <n v="6"/>
    <s v="GOBIERNO EFECTIVO"/>
    <n v="50"/>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3000"/>
    <s v="NO"/>
    <s v="NO"/>
    <n v="3331"/>
    <s v="SERVICIOS DE CONSULTORÍA ADMINISTRATIVA, PROCESOS, TÉCNICA Y EN TECNOLOGÍAS DE LA INFORMACIÓN"/>
    <n v="0"/>
    <s v="SIN DESCRIPCIÓN PARA DESTINOS 00"/>
    <n v="10493919.99"/>
    <n v="8966919.9900000002"/>
    <n v="5008924"/>
    <n v="500000"/>
    <n v="2953029.4"/>
    <n v="2953029.4"/>
    <n v="0"/>
    <n v="2953029.4"/>
    <n v="45675"/>
    <n v="2907354.4"/>
    <n v="500000"/>
    <s v="Auditoria de ISO"/>
    <m/>
    <n v="521953.60000000009"/>
    <n v="2385400.7999999998"/>
    <n v="2055894.6"/>
    <n v="0"/>
    <n v="4580000"/>
    <n v="0"/>
    <n v="71076"/>
    <n v="4508924"/>
    <n v="5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331"/>
    <s v="SERVICIOS DE CONSULTORÍA ADMINISTRATIVA, PROCESOS, TÉCNICA Y EN TECNOLOGÍAS DE LA INFORMACIÓN"/>
    <n v="0"/>
    <s v="SIN DESCRIPCIÓN PARA DESTINOS 00"/>
    <n v="2605267.2000000002"/>
    <n v="2605267.2000000002"/>
    <n v="2605268"/>
    <n v="1000000"/>
    <n v="415355.4"/>
    <n v="415355.4"/>
    <n v="46150.600000000035"/>
    <n v="369204.8"/>
    <n v="0"/>
    <n v="369204.8"/>
    <n v="2500000"/>
    <m/>
    <m/>
    <n v="0"/>
    <n v="369204.8"/>
    <n v="2189912.6"/>
    <n v="0"/>
    <n v="1605268"/>
    <n v="0"/>
    <n v="0"/>
    <n v="1605268"/>
    <n v="25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331"/>
    <s v="SERVICIOS DE CONSULTORÍA ADMINISTRATIVA, PROCESOS, TÉCNICA Y EN TECNOLOGÍAS DE LA INFORMACIÓN"/>
    <n v="0"/>
    <s v="SIN DESCRIPCIÓN PARA DESTINOS 00"/>
    <n v="69600"/>
    <n v="69600"/>
    <n v="100000"/>
    <n v="100000"/>
    <n v="36588.300000000003"/>
    <n v="36588.300000000003"/>
    <n v="0"/>
    <n v="36588.300000000003"/>
    <n v="0"/>
    <n v="36588.300000000003"/>
    <n v="50000"/>
    <m/>
    <m/>
    <n v="0"/>
    <n v="36588.300000000003"/>
    <n v="63411.7"/>
    <n v="0"/>
    <n v="0"/>
    <n v="0"/>
    <n v="0"/>
    <n v="0"/>
    <n v="5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331"/>
    <s v="SERVICIOS DE CONSULTORÍA ADMINISTRATIVA, PROCESOS, TÉCNICA Y EN TECNOLOGÍAS DE LA INFORMACIÓN"/>
    <n v="0"/>
    <s v="SIN DESCRIPCIÓN PARA DESTINOS 00"/>
    <n v="0"/>
    <n v="0"/>
    <n v="70000"/>
    <n v="340000"/>
    <n v="0"/>
    <n v="0"/>
    <n v="0"/>
    <n v="0"/>
    <n v="0"/>
    <n v="0"/>
    <n v="0"/>
    <m/>
    <m/>
    <n v="0"/>
    <n v="0"/>
    <n v="70000"/>
    <n v="0"/>
    <n v="0"/>
    <n v="0"/>
    <n v="270000"/>
    <n v="-270000"/>
    <n v="0"/>
    <n v="0"/>
  </r>
  <r>
    <m/>
    <m/>
    <m/>
    <m/>
    <m/>
    <m/>
    <m/>
    <m/>
    <m/>
    <m/>
    <m/>
    <s v="si"/>
    <s v="RECURSOS FISCALES 2024"/>
    <m/>
    <x v="11"/>
    <s v="CONTRALORIA"/>
    <s v="CONTRALORIA"/>
    <s v="CONTRALORIA"/>
    <m/>
    <n v="3000"/>
    <s v="SI"/>
    <s v="NO"/>
    <n v="3341"/>
    <s v="SERVICIOS DE CAPACITACIÓN"/>
    <m/>
    <s v="SIN DESCRIPCIÓN PARA DESTINOS 00"/>
    <m/>
    <m/>
    <m/>
    <m/>
    <m/>
    <m/>
    <m/>
    <m/>
    <m/>
    <m/>
    <n v="500000"/>
    <m/>
    <m/>
    <m/>
    <m/>
    <m/>
    <m/>
    <m/>
    <m/>
    <m/>
    <m/>
    <m/>
    <m/>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ORDINACIÓN DE PREVENCIÓN Y PROTECCIÓN CIUDADANA"/>
    <s v="CAPACITACIÓN"/>
    <n v="3000"/>
    <s v="SI"/>
    <s v="NO"/>
    <n v="3341"/>
    <s v="SERVICIOS DE CAPACITACIÓN"/>
    <n v="0"/>
    <s v="SIN DESCRIPCIÓN PARA DESTINOS 00"/>
    <n v="0"/>
    <n v="0"/>
    <n v="0"/>
    <n v="0"/>
    <n v="42000"/>
    <n v="42000"/>
    <n v="0"/>
    <n v="42000"/>
    <n v="42000"/>
    <n v="0"/>
    <n v="500000"/>
    <m/>
    <m/>
    <n v="0"/>
    <n v="0"/>
    <n v="-42000"/>
    <n v="42000"/>
    <n v="0"/>
    <n v="0"/>
    <n v="0"/>
    <n v="42000"/>
    <n v="0"/>
    <n v="-50000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SI"/>
    <s v="NO"/>
    <n v="3341"/>
    <s v="SERVICIOS DE CAPACITACIÓN"/>
    <n v="0"/>
    <s v="SIN DESCRIPCIÓN PARA DESTINOS 00"/>
    <n v="803403.7"/>
    <n v="803403.7"/>
    <n v="735486"/>
    <n v="735486"/>
    <n v="567282.6"/>
    <n v="567282.6"/>
    <n v="13920"/>
    <n v="553362.6"/>
    <n v="6960"/>
    <n v="546402.6"/>
    <n v="700000"/>
    <m/>
    <m/>
    <n v="13920"/>
    <n v="532482.6"/>
    <n v="168203.40000000002"/>
    <n v="0"/>
    <n v="0"/>
    <n v="0"/>
    <n v="0"/>
    <n v="0"/>
    <n v="700000"/>
    <n v="0"/>
  </r>
  <r>
    <s v="2.5-02-24"/>
    <s v="1.7.1"/>
    <s v="POLICÍA"/>
    <s v="R"/>
    <s v="Solamente actividades específicas, distintas a las"/>
    <s v="08_24"/>
    <n v="7"/>
    <s v="SEGURIDAD CIUDADANA"/>
    <n v="40"/>
    <s v="SERVICIOS GENERALES"/>
    <s v="025_24"/>
    <s v="si"/>
    <s v="FONDO DE APORTACIÓN AL FORTALECIMIENTO MUNICIPAL 2024 (FORTAMUN)"/>
    <s v="COMISARÍA DE LA POLICÍA PREVENTIVA MUNICIPAL"/>
    <x v="3"/>
    <s v="DESPACHO DE LA COMISARÍA DE LA POLICÍA P"/>
    <s v="COORDINACIÓN DE PREVENCIÓN Y PROTECCIÓN CIUDADANA"/>
    <s v="COMISARIA DE LA POLICIA PREVENTIVA MUNICIPAL"/>
    <s v="CAPACITACIÓN"/>
    <n v="3000"/>
    <s v="SI"/>
    <s v="NO"/>
    <n v="3341"/>
    <s v="SERVICIOS DE CAPACITACIÓN"/>
    <n v="0"/>
    <s v="SIN DESCRIPCIÓN PARA DESTINOS 00"/>
    <n v="2963000"/>
    <n v="2963000"/>
    <n v="3000000"/>
    <n v="3000000"/>
    <n v="2973000"/>
    <n v="2973000"/>
    <n v="1186000"/>
    <n v="1787000"/>
    <n v="0"/>
    <n v="1787000"/>
    <n v="3000000"/>
    <s v="Capacitaciones"/>
    <m/>
    <n v="0"/>
    <n v="1787000"/>
    <n v="27000"/>
    <n v="0"/>
    <n v="0"/>
    <n v="0"/>
    <n v="0"/>
    <n v="0"/>
    <n v="300000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SI"/>
    <s v="NO"/>
    <n v="3341"/>
    <s v="SERVICIOS DE CAPACITACIÓN"/>
    <n v="35"/>
    <s v="FORMATOS IPH"/>
    <n v="11204"/>
    <n v="11204"/>
    <n v="0"/>
    <n v="0"/>
    <n v="154512"/>
    <n v="154512"/>
    <n v="0"/>
    <n v="154512"/>
    <n v="154512"/>
    <n v="0"/>
    <n v="600000"/>
    <m/>
    <m/>
    <n v="-154512"/>
    <n v="154512"/>
    <n v="-154512"/>
    <n v="154512"/>
    <n v="0"/>
    <n v="0"/>
    <n v="0"/>
    <n v="154512"/>
    <n v="600000"/>
    <n v="0"/>
  </r>
  <r>
    <s v="1.1-00-24"/>
    <s v="2.7.1"/>
    <s v="OTROS ASUNTOS SOCIALES"/>
    <s v="S"/>
    <s v="Definidos en el Presupuesto de Egresos y los que s"/>
    <s v="06_24"/>
    <n v="5"/>
    <s v="SOCIEDAD COHESIVA Y RESILENTE"/>
    <n v="30"/>
    <s v="SERVICIOS GENERALES"/>
    <s v="018_24"/>
    <s v="si"/>
    <s v="RECURSOS FISCALES 2024"/>
    <s v="COORDINACIÓN GENERAL DE CONSTRUCCIÓN DE COMUNIDAD"/>
    <x v="0"/>
    <s v="DIRECCIÓN GENERAL DE POLÍTICA SOCIAL"/>
    <s v="COORDINACIÓN DE CERCANÍA Y CORRESPONSABILIDAD SOCIAL"/>
    <s v="DIRECCION GENERAL DE POLITICA SOCIAL"/>
    <s v="PUESTOS PARA CHAMBEAR"/>
    <n v="3000"/>
    <s v="NO"/>
    <s v="NO"/>
    <n v="3351"/>
    <s v="SERVICIOS DE INVESTIGACION CIENTIFICA Y DESARROLLO"/>
    <n v="0"/>
    <s v="SIN DESCRIPCIÓN PARA DESTINOS 00"/>
    <n v="462979.2"/>
    <n v="462979.2"/>
    <n v="516780"/>
    <n v="470000"/>
    <n v="516780"/>
    <n v="516780"/>
    <n v="3664.4400000000023"/>
    <n v="513115.56"/>
    <n v="0"/>
    <n v="513115.56"/>
    <n v="100000000"/>
    <s v="Encuestas para apoyo de becas"/>
    <m/>
    <n v="0"/>
    <n v="513115.56"/>
    <n v="0"/>
    <n v="46780"/>
    <n v="0"/>
    <n v="0"/>
    <n v="0"/>
    <n v="46780"/>
    <n v="0"/>
    <n v="-100000000"/>
  </r>
  <r>
    <s v="1.1-00-24"/>
    <s v="3.8.4"/>
    <s v="INNOVACIÓN"/>
    <s v="E"/>
    <s v="Actividades del sector público, que realiza en for"/>
    <s v="11_24"/>
    <n v="6"/>
    <s v="GOBIERNO EFECTIVO"/>
    <n v="50"/>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3000"/>
    <s v="SI"/>
    <s v="NO"/>
    <n v="3361"/>
    <s v="SERVICIOS DE APOYO ADMINISTRATIVO, FOTOCOPIADO E IMPRESIÓN"/>
    <n v="0"/>
    <s v="SIN DESCRIPCIÓN PARA DESTINOS 00"/>
    <n v="0"/>
    <n v="0"/>
    <n v="15080000"/>
    <n v="0"/>
    <n v="15080000"/>
    <n v="15080000"/>
    <n v="6962059.5800000001"/>
    <n v="8117940.4199999999"/>
    <n v="0"/>
    <n v="8117940.4199999999"/>
    <n v="0"/>
    <s v="Gestion documental"/>
    <m/>
    <n v="0"/>
    <n v="8117940.4199999999"/>
    <n v="0"/>
    <n v="8080000"/>
    <n v="7000000"/>
    <n v="0"/>
    <n v="0"/>
    <n v="15080000"/>
    <n v="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SI"/>
    <s v="NO"/>
    <n v="3361"/>
    <s v="SERVICIOS DE APOYO ADMINISTRATIVO, FOTOCOPIADO E IMPRESIÓN"/>
    <n v="0"/>
    <s v="SIN DESCRIPCIÓN PARA DESTINOS 00"/>
    <n v="0"/>
    <n v="0"/>
    <n v="1349981.9"/>
    <n v="30000"/>
    <n v="1195469.8999999999"/>
    <n v="1195469.8999999999"/>
    <n v="0"/>
    <n v="1195469.8999999999"/>
    <n v="-154512"/>
    <n v="1349981.9"/>
    <n v="1300000"/>
    <s v="Formatos IPH"/>
    <m/>
    <n v="154512"/>
    <n v="1195469.8999999999"/>
    <n v="154512"/>
    <n v="1165469.8999999999"/>
    <n v="0"/>
    <n v="0"/>
    <n v="0"/>
    <n v="1165469.8999999999"/>
    <n v="13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SI"/>
    <s v="NO"/>
    <n v="3361"/>
    <s v="SERVICIOS DE APOYO ADMINISTRATIVO, FOTOCOPIADO E IMPRESIÓN"/>
    <n v="0"/>
    <s v="SIN DESCRIPCIÓN PARA DESTINOS 00"/>
    <n v="4566"/>
    <n v="4566"/>
    <n v="6878800"/>
    <n v="9566"/>
    <n v="6878800"/>
    <n v="6878800"/>
    <n v="3786599.24"/>
    <n v="3092200.76"/>
    <n v="3092200.76"/>
    <n v="0"/>
    <n v="0"/>
    <m/>
    <m/>
    <n v="0"/>
    <n v="0"/>
    <n v="0"/>
    <n v="7285775.79"/>
    <n v="0"/>
    <n v="0"/>
    <n v="416541.79"/>
    <n v="6869234"/>
    <n v="0"/>
    <n v="0"/>
  </r>
  <r>
    <s v="1.1-00-24"/>
    <s v="1.3.4"/>
    <s v="FUNCIÓN PÚBLICA"/>
    <s v="E"/>
    <s v="Actividades del sector público, que realiza en for"/>
    <s v="01_24"/>
    <n v="6"/>
    <s v="GOBIERNO EFECTIVO"/>
    <n v="3"/>
    <s v="SERVICIOS GENERALES"/>
    <s v="003_24"/>
    <s v="si"/>
    <s v="RECURSOS FISCALES 2024"/>
    <s v="PRESIDENCIA"/>
    <x v="8"/>
    <s v="JEFATURA DE GABINETE"/>
    <s v="JEFATURA DE GABINETE"/>
    <s v="DESPACHO DE LA JEFATURA DE GABINETE"/>
    <s v="DESPACHO DE LA JEFATURA DE GABINETE"/>
    <n v="3000"/>
    <s v="SI"/>
    <s v="NO"/>
    <n v="3361"/>
    <s v="SERVICIOS DE APOYO ADMINISTRATIVO, FOTOCOPIADO E IMPRESIÓN"/>
    <n v="0"/>
    <s v="SIN DESCRIPCIÓN PARA DESTINOS 00"/>
    <n v="14735184.92"/>
    <n v="13530408.92"/>
    <n v="32115265"/>
    <n v="10500000"/>
    <n v="29637070.68"/>
    <n v="29637070.68"/>
    <n v="9.9999979138374329E-3"/>
    <n v="29637070.670000002"/>
    <n v="0"/>
    <n v="29637070.670000002"/>
    <n v="15000000"/>
    <m/>
    <m/>
    <n v="1400000"/>
    <n v="28237070.670000002"/>
    <n v="2478194.3200000003"/>
    <n v="18599700"/>
    <n v="3015565"/>
    <n v="0"/>
    <n v="0"/>
    <n v="21615265"/>
    <n v="15000000"/>
    <n v="0"/>
  </r>
  <r>
    <s v="1.1-00-24"/>
    <s v="1.3.4"/>
    <s v="FUNCIÓN PÚBLICA"/>
    <s v="K"/>
    <s v="Proyectos de inversión sujetos a registro en la Ca"/>
    <s v="07_24"/>
    <n v="3"/>
    <s v="INFRAESTRUCTURA Y SERVICIOS PÚBLICOS"/>
    <n v="37"/>
    <s v="SERVICIOS GENERALES"/>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3000"/>
    <s v="SI"/>
    <s v="NO"/>
    <n v="3361"/>
    <s v="SERVICIOS DE APOYO ADMINISTRATIVO, FOTOCOPIADO E IMPRESIÓN"/>
    <n v="0"/>
    <s v="SIN DESCRIPCIÓN PARA DESTINOS 00"/>
    <n v="12318.5"/>
    <n v="12318.5"/>
    <n v="20000"/>
    <n v="20000"/>
    <n v="0"/>
    <n v="0"/>
    <n v="0"/>
    <n v="0"/>
    <n v="0"/>
    <n v="0"/>
    <n v="0"/>
    <m/>
    <m/>
    <n v="0"/>
    <n v="0"/>
    <n v="20000"/>
    <n v="0"/>
    <n v="0"/>
    <n v="0"/>
    <n v="0"/>
    <n v="0"/>
    <n v="0"/>
    <n v="0"/>
  </r>
  <r>
    <s v="2.5-02-24"/>
    <s v="1.7.1"/>
    <s v="POLICÍA"/>
    <s v="R"/>
    <s v="Solamente actividades específicas, distintas a las"/>
    <s v="08_24"/>
    <n v="7"/>
    <s v="SEGURIDAD CIUDADANA"/>
    <n v="41"/>
    <s v="SERVICIOS GENERALES"/>
    <s v="025_24"/>
    <s v="si"/>
    <s v="FONDO DE APORTACIÓN AL FORTALECIMIENTO MUNICIPAL 2024 (FORTAMUN)"/>
    <s v="COMISARÍA DE LA POLICÍA PREVENTIVA MUNICIPAL"/>
    <x v="3"/>
    <s v="DESPACHO DE LA COMISARÍA DE LA POLICÍA P"/>
    <s v="COORDINACIÓN DE PREVENCIÓN Y PROTECCIÓN CIUDADANA"/>
    <s v="COMISARIA DE LA POLICIA PREVENTIVA MUNICIPAL"/>
    <s v="EQUIPAMIENTO"/>
    <n v="3000"/>
    <s v="SI"/>
    <s v="NO"/>
    <n v="3361"/>
    <s v="SERVICIOS DE APOYO ADMINISTRATIVO, FOTOCOPIADO E IMPRESIÓN"/>
    <n v="0"/>
    <s v="SIN DESCRIPCIÓN PARA DESTINOS 00"/>
    <n v="0"/>
    <n v="0"/>
    <n v="0"/>
    <n v="0"/>
    <n v="0"/>
    <n v="0"/>
    <n v="0"/>
    <n v="0"/>
    <n v="0"/>
    <n v="0"/>
    <n v="0"/>
    <m/>
    <m/>
    <n v="0"/>
    <n v="0"/>
    <n v="0"/>
    <n v="0"/>
    <n v="0"/>
    <n v="0"/>
    <n v="0"/>
    <n v="0"/>
    <n v="0"/>
    <n v="0"/>
  </r>
  <r>
    <s v="2.6-05-24"/>
    <s v="1.7.1"/>
    <s v="POLICÍA"/>
    <s v="R"/>
    <s v="Solamente actividades específicas, distintas a las"/>
    <s v="08_24"/>
    <n v="7"/>
    <s v="SEGURIDAD CIUDADANA"/>
    <n v="41"/>
    <s v="SERVICIOS GENERALES"/>
    <s v="025_24"/>
    <m/>
    <s v="PROGRAMA ESTRATEGIA ALE 2024 (APORTACIÓN ESTATAL)"/>
    <s v="COMISARÍA DE LA POLICÍA PREVENTIVA MUNICIPAL"/>
    <x v="3"/>
    <s v="DESPACHO DE LA COMISARÍA DE LA POLICÍA P"/>
    <s v="COORDINACIÓN DE PREVENCIÓN Y PROTECCIÓN CIUDADANA"/>
    <s v="COMISARIA DE LA POLICIA PREVENTIVA MUNICIPAL"/>
    <s v="EQUIPAMIENTO"/>
    <n v="3000"/>
    <s v="SI"/>
    <s v="NO"/>
    <n v="3361"/>
    <s v="SERVICIOS DE APOYO ADMINISTRATIVO, FOTOCOPIADO E IMPRESIÓN"/>
    <n v="0"/>
    <s v="SIN DESCRIPCIÓN PARA DESTINOS 00"/>
    <n v="0"/>
    <n v="0"/>
    <n v="52000"/>
    <n v="0"/>
    <n v="35806.879999999997"/>
    <n v="35806.879999999997"/>
    <n v="0"/>
    <n v="35806.879999999997"/>
    <n v="0"/>
    <n v="35806.879999999997"/>
    <n v="0"/>
    <m/>
    <m/>
    <n v="0"/>
    <n v="35806.879999999997"/>
    <n v="16193.120000000003"/>
    <n v="0"/>
    <n v="52000"/>
    <n v="0"/>
    <n v="0"/>
    <n v="52000"/>
    <m/>
    <n v="0"/>
  </r>
  <r>
    <s v="2.6-05-24"/>
    <s v="1.3.4"/>
    <s v="FUNCIÓN PÚBLICA"/>
    <s v="E"/>
    <s v="Actividades del sector público, que realiza en for"/>
    <s v="01_24"/>
    <n v="6"/>
    <s v="GOBIERNO EFECTIVO"/>
    <n v="3"/>
    <s v="SERVICIOS GENERALES"/>
    <s v="003_24"/>
    <m/>
    <s v="PROGRAMA ESTRATEGIA ALE 2024 (APORTACIÓN ESTATAL)"/>
    <s v="PRESIDENCIA"/>
    <x v="8"/>
    <s v="JEFATURA DE GABINETE"/>
    <s v="JEFATURA DE GABINETE"/>
    <s v="DESPACHO DE LA JEFATURA DE GABINETE"/>
    <s v="DESPACHO DE LA JEFATURA DE GABINETE"/>
    <n v="3000"/>
    <s v="SI"/>
    <s v="NO"/>
    <n v="3361"/>
    <s v="SERVICIOS DE APOYO ADMINISTRATIVO, FOTOCOPIADO E IMPRESIÓN"/>
    <n v="0"/>
    <s v="SIN DESCRIPCIÓN PARA DESTINOS 00"/>
    <n v="0"/>
    <n v="0"/>
    <n v="0"/>
    <n v="0"/>
    <n v="0"/>
    <n v="0"/>
    <n v="0"/>
    <n v="0"/>
    <n v="0"/>
    <n v="0"/>
    <m/>
    <m/>
    <m/>
    <n v="0"/>
    <n v="0"/>
    <n v="0"/>
    <n v="25000"/>
    <n v="0"/>
    <n v="0"/>
    <n v="25000"/>
    <n v="0"/>
    <m/>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371"/>
    <s v="SERVICIOS DE PROTECCIÓN Y SEGURIDAD"/>
    <n v="0"/>
    <s v="SIN DESCRIPCIÓN PARA DESTINOS 00"/>
    <n v="20885568"/>
    <n v="20885568"/>
    <n v="20000000"/>
    <n v="20000000"/>
    <n v="19075154.960000001"/>
    <n v="19075154.960000001"/>
    <n v="78590"/>
    <n v="18996564.960000001"/>
    <n v="1821569.620000001"/>
    <n v="17174995.34"/>
    <n v="0"/>
    <s v="revisar"/>
    <m/>
    <n v="0"/>
    <n v="17174995.34"/>
    <n v="924845.03999999911"/>
    <n v="0"/>
    <n v="0"/>
    <n v="0"/>
    <n v="0"/>
    <n v="0"/>
    <n v="0"/>
    <n v="0"/>
  </r>
  <r>
    <s v="1.1-00-24"/>
    <s v="1.3.4"/>
    <s v="FUNCIÓN PÚBLICA"/>
    <s v="E"/>
    <s v="Actividades del sector público, que realiza en for"/>
    <s v="07_24"/>
    <n v="3"/>
    <s v="INFRAESTRUCTURA Y SERVICIOS PÚBLICOS"/>
    <n v="33"/>
    <s v="SERVICIOS GENERALE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3000"/>
    <s v="NO"/>
    <s v="NO"/>
    <n v="3371"/>
    <s v="SERVICIOS DE PROTECCIÓN Y SEGURIDAD"/>
    <n v="0"/>
    <s v="SIN DESCRIPCIÓN PARA DESTINOS 00"/>
    <n v="5005632"/>
    <n v="5005632"/>
    <n v="6033929.3899999997"/>
    <n v="5006935"/>
    <n v="5161140.3099999996"/>
    <n v="5161140.3099999996"/>
    <n v="1270846.5299999998"/>
    <n v="3890293.78"/>
    <n v="0"/>
    <n v="3890293.78"/>
    <n v="5000000"/>
    <m/>
    <m/>
    <n v="0"/>
    <n v="3890293.78"/>
    <n v="872789.08000000007"/>
    <n v="0"/>
    <n v="1026994.39"/>
    <n v="0"/>
    <n v="0"/>
    <n v="1026994.39"/>
    <n v="6000000"/>
    <n v="1000000"/>
  </r>
  <r>
    <s v="1.1-00-24"/>
    <s v="1.3.4"/>
    <s v="FUNCIÓN PÚBLICA"/>
    <s v="S"/>
    <s v="Definidos en el Presupuesto de Egresos y los que s"/>
    <s v="02_24"/>
    <n v="1"/>
    <s v="CORRESPONSABILIDAD SOCIAL (TRANSVERSAL)"/>
    <n v="14"/>
    <s v="SERVICIOS GENERALES"/>
    <s v="010_24"/>
    <s v="si"/>
    <s v="RECURSOS FISCALES 2024"/>
    <s v="SECRETARÍA GENERAL DEL AYUNTAMIENTO"/>
    <x v="0"/>
    <s v="DIRECCIÓN GENERAL DE CULTURA DE LA PAZ Y"/>
    <s v="COORDINACIÓN DE CERCANÍA Y CORRESPONSABILIDAD SOCIAL"/>
    <s v="DIRECCIÓN DE RED DE BASES"/>
    <s v="RED DE BASES"/>
    <n v="3000"/>
    <s v="NO"/>
    <s v="NO"/>
    <n v="3381"/>
    <s v="SERVICIOS DE VIGILANCIA"/>
    <n v="0"/>
    <s v="SIN DESCRIPCIÓN PARA DESTINOS 00"/>
    <n v="0"/>
    <n v="0"/>
    <n v="5216144"/>
    <n v="1000000"/>
    <n v="5175224"/>
    <n v="5175224"/>
    <n v="808752"/>
    <n v="4366472"/>
    <n v="770240"/>
    <n v="3596232"/>
    <n v="5000000"/>
    <m/>
    <m/>
    <n v="0"/>
    <n v="3596232"/>
    <n v="40920"/>
    <n v="2878044"/>
    <n v="1338100"/>
    <n v="0"/>
    <n v="0"/>
    <n v="4216144"/>
    <n v="500000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NO"/>
    <n v="3381"/>
    <s v="SERVICIOS DE VIGILANCIA"/>
    <n v="0"/>
    <s v="SIN DESCRIPCIÓN PARA DESTINOS 00"/>
    <n v="44932600"/>
    <n v="44932600"/>
    <n v="42994257.600000001"/>
    <n v="42000000"/>
    <n v="36510138.829999998"/>
    <n v="36510138.829999998"/>
    <n v="3700442.6899999976"/>
    <n v="32809696.140000001"/>
    <n v="0"/>
    <n v="32809696.140000001"/>
    <n v="20000000"/>
    <s v="REVISAR PROYECTO"/>
    <m/>
    <n v="0"/>
    <n v="32809696.140000001"/>
    <n v="6484118.7700000033"/>
    <n v="994257.6"/>
    <n v="0"/>
    <n v="0"/>
    <n v="0"/>
    <n v="994257.6"/>
    <n v="43000000"/>
    <n v="23000000"/>
  </r>
  <r>
    <s v="1.1-00-24"/>
    <s v="1.3.4"/>
    <s v="FUNCIÓN PÚBLICA"/>
    <s v="P"/>
    <s v="Actividades destinadas al desarrollo de programas "/>
    <s v="01_24"/>
    <n v="6"/>
    <s v="GOBIERNO EFECTIVO"/>
    <n v="6"/>
    <s v="SERVICIOS GENERALES"/>
    <s v="006_24"/>
    <s v="si"/>
    <s v="RECURSOS FISCALES 2024"/>
    <s v="PRESIDENCIA"/>
    <x v="4"/>
    <s v="DIRECCIÓN GENERAL DE CENSOS Y ESTADISTIC"/>
    <s v="COORDINACIÓN DE INTELIGENCIA E INNOVACIÓN SOCIAL"/>
    <s v="DESPACHO DE LA COORDINACIÓN DE INTELIGENCIA E INNOVACIÓN SOCIAL"/>
    <s v="SISTEMAS INFORMATICOS MODERNIZADOS RECIBIDOS"/>
    <n v="3000"/>
    <s v="NO"/>
    <s v="NO"/>
    <n v="3391"/>
    <s v="SERVICIOS PROFESIONALES, CIENTÍFICOS Y TÉCNICOS INTEGRALES"/>
    <n v="0"/>
    <s v="SIN DESCRIPCIÓN PARA DESTINOS 00"/>
    <n v="0"/>
    <n v="0"/>
    <n v="0"/>
    <n v="0"/>
    <n v="0"/>
    <n v="0"/>
    <n v="0"/>
    <n v="0"/>
    <n v="0"/>
    <n v="0"/>
    <n v="5000000"/>
    <s v="certificaciones y ciber seguridad"/>
    <m/>
    <n v="-2031239.55"/>
    <n v="2031239.55"/>
    <n v="0"/>
    <n v="0"/>
    <n v="1430000"/>
    <n v="0"/>
    <n v="0"/>
    <n v="1430000"/>
    <n v="2000000"/>
    <n v="-3000000"/>
  </r>
  <r>
    <s v="1.1-00-24"/>
    <s v="1.3.4"/>
    <s v="FUNCIÓN PÚBLICA"/>
    <s v="P"/>
    <s v="Actividades destinadas al desarrollo de programas "/>
    <s v="01_24"/>
    <n v="6"/>
    <s v="GOBIERNO EFECTIVO"/>
    <n v="6"/>
    <s v="MATERIALES Y SUMINISTROS"/>
    <s v="006_24"/>
    <s v="si"/>
    <s v="RECURSOS FISCALES 2024"/>
    <s v="PRESIDENCIA"/>
    <x v="4"/>
    <s v="DIRECCIÓN GENERAL DE CENSOS Y ESTADISTIC"/>
    <s v="COORDINACIÓN DE INTELIGENCIA E INNOVACIÓN SOCIAL"/>
    <s v="DIRECCIÓN DE CENSOS Y ESTADISTICAS"/>
    <s v="PROCESOS ESTADISTICOS DEL MUNICIPIO"/>
    <n v="3000"/>
    <s v="NO"/>
    <s v="NO"/>
    <n v="3391"/>
    <s v="SERVICIOS PROFESIONALES, CIENTÍFICOS Y TÉCNICOS INTEGRALES"/>
    <n v="0"/>
    <s v="SIN DESCRIPCIÓN PARA DESTINOS 00"/>
    <n v="2111015.56"/>
    <n v="1732776.01"/>
    <n v="3000000"/>
    <n v="1570000"/>
    <n v="2582239.5499999998"/>
    <n v="2582239.5499999998"/>
    <n v="0"/>
    <n v="2582239.5499999998"/>
    <n v="2582239.5499999998"/>
    <n v="2031239.55"/>
    <n v="2500000"/>
    <m/>
    <m/>
    <n v="2031239.55"/>
    <n v="0"/>
    <n v="417760.45000000019"/>
    <n v="100000"/>
    <n v="0"/>
    <n v="0"/>
    <n v="0"/>
    <n v="100000"/>
    <n v="0"/>
    <n v="-2500000"/>
  </r>
  <r>
    <s v="1.1-00-24"/>
    <s v="2.2.7"/>
    <s v="DESARROLLO REGIONAL"/>
    <s v="S"/>
    <s v="Definidos en el Presupuesto de Egresos y los que s"/>
    <s v="02_24"/>
    <n v="1"/>
    <s v="CORRESPONSABILIDAD SOCIAL (TRANSVERSAL)"/>
    <n v="10"/>
    <s v="SERVICIOS GENERALES"/>
    <s v="008_24"/>
    <s v="si"/>
    <s v="RECURSOS FISCALES 2024"/>
    <s v="SECRETARÍA GENERAL DEL AYUNTAMIENTO"/>
    <x v="0"/>
    <s v="DIRECCIÓN DE VIVIENDA"/>
    <s v="COORDINACIÓN DE CERCANÍA Y CORRESPONSABILIDAD SOCIAL"/>
    <s v="DIRECCION GENERAL DE POLITICA SOCIAL"/>
    <s v="POLÍTICA DE VIVIENDA"/>
    <n v="3000"/>
    <s v="NO"/>
    <s v="NO"/>
    <n v="3391"/>
    <s v="SERVICIOS PROFESIONALES, CIENTÍFICOS Y TÉCNICOS INTEGRALES"/>
    <n v="0"/>
    <s v="SIN DESCRIPCIÓN PARA DESTINOS 00"/>
    <n v="0"/>
    <n v="0"/>
    <n v="500000"/>
    <n v="500000"/>
    <n v="0"/>
    <n v="0"/>
    <n v="0"/>
    <n v="0"/>
    <n v="0"/>
    <n v="0"/>
    <n v="0"/>
    <m/>
    <m/>
    <n v="0"/>
    <n v="0"/>
    <n v="500000"/>
    <n v="0"/>
    <n v="0"/>
    <n v="0"/>
    <n v="0"/>
    <n v="0"/>
    <n v="0"/>
    <n v="0"/>
  </r>
  <r>
    <s v="1.1-00-24"/>
    <s v="2.2.7"/>
    <s v="DESARROLLO REGIONAL"/>
    <s v="S"/>
    <s v="Definidos en el Presupuesto de Egresos y los que s"/>
    <s v="02_24"/>
    <n v="1"/>
    <s v="CORRESPONSABILIDAD SOCIAL (TRANSVERSAL)"/>
    <n v="16"/>
    <s v="SERVICIOS GENERALE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3000"/>
    <s v="NO"/>
    <s v="NO"/>
    <n v="3391"/>
    <s v="SERVICIOS PROFESIONALES, CIENTÍFICOS Y TÉCNICOS INTEGRALES"/>
    <n v="0"/>
    <s v="SIN DESCRIPCIÓN PARA DESTINOS 00"/>
    <n v="0"/>
    <n v="0"/>
    <n v="180000"/>
    <n v="230000"/>
    <n v="174000"/>
    <n v="0"/>
    <n v="0"/>
    <n v="0"/>
    <n v="0"/>
    <n v="0"/>
    <n v="0"/>
    <m/>
    <m/>
    <n v="0"/>
    <n v="0"/>
    <n v="6000"/>
    <n v="0"/>
    <n v="0"/>
    <n v="0"/>
    <n v="50000"/>
    <n v="-50000"/>
    <n v="0"/>
    <n v="0"/>
  </r>
  <r>
    <s v="1.1-00-24"/>
    <s v="3.8.4"/>
    <s v="INNOVACIÓN"/>
    <s v="E"/>
    <s v="Actividades del sector público, que realiza en for"/>
    <s v="11_24"/>
    <n v="6"/>
    <s v="GOBIERNO EFECTIVO"/>
    <n v="50"/>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3000"/>
    <s v="NO"/>
    <s v="NO"/>
    <n v="3391"/>
    <s v="SERVICIOS PROFESIONALES, CIENTÍFICOS Y TÉCNICOS INTEGRALES"/>
    <n v="0"/>
    <s v="SIN DESCRIPCIÓN PARA DESTINOS 00"/>
    <n v="487200"/>
    <n v="487200"/>
    <n v="600000"/>
    <n v="600000"/>
    <n v="599140"/>
    <n v="599140"/>
    <n v="0"/>
    <n v="599140"/>
    <n v="599140"/>
    <n v="0"/>
    <n v="0"/>
    <m/>
    <m/>
    <n v="0"/>
    <n v="0"/>
    <n v="860"/>
    <n v="0"/>
    <n v="0"/>
    <n v="0"/>
    <n v="0"/>
    <n v="0"/>
    <n v="0"/>
    <n v="0"/>
  </r>
  <r>
    <s v="1.1-00-24"/>
    <s v="2.3.1"/>
    <s v="PRESTACIÓN DE SERVICIOS DE SALUD A LA COMUNIDAD"/>
    <s v="E"/>
    <s v="Actividades del sector público, que realiza en for"/>
    <s v="07_24"/>
    <n v="3"/>
    <s v="INFRAESTRUCTURA Y SERVICIOS PÚBLICOS"/>
    <n v="39"/>
    <s v="SERVICIOS GENERALES"/>
    <s v="024_24"/>
    <s v="si"/>
    <s v="RECURSOS FISCALES 2024"/>
    <s v="GABINETE INTEGRAL DE INFRAESTRUCTURA Y SERVICIOS PÚBLICOS"/>
    <x v="3"/>
    <s v="DIRECCIÓN GENERAL DE SALUD PÚBLICA"/>
    <s v="COORDINACIÓN DE PREVENCIÓN Y PROTECCIÓN CIUDADANA"/>
    <s v="DIRECCIÓN DE SALUD PÚBLICA"/>
    <s v="SERVICIOS MÉDICOS DE CALIDAD"/>
    <n v="3000"/>
    <s v="NO"/>
    <s v="NO"/>
    <n v="3391"/>
    <s v="SERVICIOS PROFESIONALES, CIENTÍFICOS Y TÉCNICOS INTEGRALES"/>
    <n v="0"/>
    <s v="SIN DESCRIPCIÓN PARA DESTINOS 00"/>
    <n v="10788552.82"/>
    <n v="10570692.279999999"/>
    <n v="12000000"/>
    <n v="4000000"/>
    <n v="6839491.3300000001"/>
    <n v="6839491.3300000001"/>
    <n v="0"/>
    <n v="6839491.3300000001"/>
    <n v="0"/>
    <n v="6839491.3300000001"/>
    <n v="12000000"/>
    <m/>
    <m/>
    <n v="832211.69000000041"/>
    <n v="6007279.6399999997"/>
    <n v="5160508.67"/>
    <n v="0"/>
    <n v="8000000"/>
    <n v="0"/>
    <n v="0"/>
    <n v="8000000"/>
    <n v="12000000"/>
    <n v="0"/>
  </r>
  <r>
    <s v="1.1-00-24"/>
    <s v="2.7.1"/>
    <s v="OTROS ASUNTOS SOCIALES"/>
    <s v="E"/>
    <s v="Actividades del sector público, que realiza en for"/>
    <s v="10_24"/>
    <n v="4"/>
    <s v="DESARROLLO ECONÓMICO Y EMPLEO"/>
    <n v="48"/>
    <s v="SERVICIOS GENERALES"/>
    <s v="030_24"/>
    <s v="si"/>
    <s v="RECURSOS FISCALES 2024"/>
    <s v="COORDINACIÓN GENERAL DE GESTIÓN INTEGRAL DE LA CIUDAD"/>
    <x v="6"/>
    <s v="DIRECCIÓN DE PROYECTOS ESTRATEGICOS"/>
    <s v="COORDINACIÓN DE POTENCIA ECONÓMICA"/>
    <s v="DIRECCIÓN DE TURISMO Y PROMOCIÓN A LAS TRADICIONES"/>
    <s v="APOYO A TRADICIONES"/>
    <n v="3000"/>
    <s v="NO"/>
    <s v="NO"/>
    <n v="3391"/>
    <s v="SERVICIOS PROFESIONALES, CIENTÍFICOS Y TÉCNICOS INTEGRALES"/>
    <n v="0"/>
    <s v="SIN DESCRIPCIÓN PARA DESTINOS 00"/>
    <n v="0"/>
    <n v="0"/>
    <n v="600000"/>
    <n v="600000"/>
    <n v="0"/>
    <n v="0"/>
    <n v="0"/>
    <n v="0"/>
    <n v="0"/>
    <n v="0"/>
    <n v="0"/>
    <m/>
    <m/>
    <n v="0"/>
    <n v="0"/>
    <n v="600000"/>
    <n v="0"/>
    <n v="0"/>
    <n v="0"/>
    <n v="0"/>
    <n v="0"/>
    <n v="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391"/>
    <s v="SERVICIOS PROFESIONALES, CIENTÍFICOS Y TÉCNICOS INTEGRALES"/>
    <n v="0"/>
    <s v="SIN DESCRIPCIÓN PARA DESTINOS 00"/>
    <n v="1900000"/>
    <n v="1500000"/>
    <n v="1900000"/>
    <n v="1900000"/>
    <n v="1281010"/>
    <n v="1281010"/>
    <n v="0"/>
    <n v="1281010"/>
    <n v="0"/>
    <n v="1281010"/>
    <n v="2000000"/>
    <m/>
    <m/>
    <n v="0"/>
    <n v="1281010"/>
    <n v="618990"/>
    <n v="0"/>
    <n v="0"/>
    <n v="0"/>
    <n v="0"/>
    <n v="0"/>
    <n v="2000000"/>
    <n v="0"/>
  </r>
  <r>
    <s v="1.1-00-24"/>
    <s v="1.3.4"/>
    <s v="FUNCIÓN PÚBLICA"/>
    <s v="S"/>
    <s v="Definidos en el Presupuesto de Egresos y los que s"/>
    <s v="02_24"/>
    <n v="1"/>
    <s v="CORRESPONSABILIDAD SOCIAL (TRANSVERSAL)"/>
    <n v="14"/>
    <s v="SERVICIOS GENERALES"/>
    <s v="010_24"/>
    <s v="si"/>
    <s v="RECURSOS FISCALES 2024"/>
    <s v="SECRETARÍA GENERAL DEL AYUNTAMIENTO"/>
    <x v="0"/>
    <s v="DIRECCIÓN GENERAL DE CULTURA DE LA PAZ Y"/>
    <s v="COORDINACIÓN DE CERCANÍA Y CORRESPONSABILIDAD SOCIAL"/>
    <s v="DIRECCIÓN DE RED DE BASES"/>
    <s v="RED DE BASES"/>
    <n v="3000"/>
    <s v="NO"/>
    <s v="NO"/>
    <n v="3391"/>
    <s v="SERVICIOS PROFESIONALES, CIENTÍFICOS Y TÉCNICOS INTEGRALES"/>
    <n v="0"/>
    <s v="SIN DESCRIPCIÓN PARA DESTINOS 00"/>
    <n v="0"/>
    <n v="0"/>
    <n v="1882356"/>
    <n v="500000"/>
    <n v="428320"/>
    <n v="428320"/>
    <n v="0"/>
    <n v="428320"/>
    <n v="0"/>
    <n v="428320"/>
    <n v="800000"/>
    <s v="revisar"/>
    <m/>
    <n v="0"/>
    <n v="428320"/>
    <n v="1454036"/>
    <n v="1470456"/>
    <n v="0"/>
    <n v="0"/>
    <n v="88100"/>
    <n v="1382356"/>
    <n v="800000"/>
    <n v="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391"/>
    <s v="SERVICIOS PROFESIONALES, CIENTÍFICOS Y TÉCNICOS INTEGRALES"/>
    <n v="0"/>
    <s v="SIN DESCRIPCIÓN PARA DESTINOS 00"/>
    <n v="1070960"/>
    <n v="1050960"/>
    <n v="600000"/>
    <n v="500000"/>
    <n v="584640"/>
    <n v="584640"/>
    <n v="0"/>
    <n v="584640"/>
    <n v="0"/>
    <n v="584640"/>
    <n v="600000"/>
    <s v="revisar"/>
    <m/>
    <n v="0"/>
    <n v="584640"/>
    <n v="15360"/>
    <n v="0"/>
    <n v="100000"/>
    <n v="0"/>
    <n v="0"/>
    <n v="100000"/>
    <n v="600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391"/>
    <s v="SERVICIOS PROFESIONALES, CIENTÍFICOS Y TÉCNICOS INTEGRALES"/>
    <n v="0"/>
    <s v="SIN DESCRIPCIÓN PARA DESTINOS 00"/>
    <n v="350400"/>
    <n v="350400"/>
    <n v="450000"/>
    <n v="450000"/>
    <n v="262800"/>
    <n v="262800"/>
    <n v="0"/>
    <n v="262800"/>
    <n v="29200"/>
    <n v="233600"/>
    <n v="450000"/>
    <m/>
    <m/>
    <n v="29200"/>
    <n v="204400"/>
    <n v="187200"/>
    <n v="0"/>
    <n v="0"/>
    <n v="0"/>
    <n v="0"/>
    <n v="0"/>
    <n v="45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391"/>
    <s v="SERVICIOS PROFESIONALES, CIENTÍFICOS Y TÉCNICOS INTEGRALES"/>
    <n v="0"/>
    <s v="SIN DESCRIPCIÓN PARA DESTINOS 00"/>
    <n v="1447508.01"/>
    <n v="1447508"/>
    <n v="200000"/>
    <n v="500000"/>
    <n v="0"/>
    <n v="0"/>
    <n v="0"/>
    <n v="0"/>
    <n v="0"/>
    <n v="0"/>
    <n v="200000"/>
    <m/>
    <m/>
    <n v="0"/>
    <n v="0"/>
    <n v="200000"/>
    <n v="0"/>
    <n v="2000000"/>
    <n v="0"/>
    <n v="2300000"/>
    <n v="-300000"/>
    <n v="2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391"/>
    <s v="SERVICIOS PROFESIONALES, CIENTÍFICOS Y TÉCNICOS INTEGRALES"/>
    <n v="0"/>
    <s v="SIN DESCRIPCIÓN PARA DESTINOS 00"/>
    <n v="10000"/>
    <n v="9725.44"/>
    <n v="0"/>
    <n v="0"/>
    <n v="0"/>
    <n v="0"/>
    <n v="0"/>
    <n v="0"/>
    <n v="0"/>
    <n v="0"/>
    <n v="0"/>
    <m/>
    <m/>
    <n v="0"/>
    <n v="0"/>
    <n v="0"/>
    <n v="0"/>
    <n v="0"/>
    <n v="0"/>
    <n v="0"/>
    <n v="0"/>
    <n v="0"/>
    <n v="0"/>
  </r>
  <r>
    <s v="1.1-00-24"/>
    <s v="1.3.4"/>
    <s v="FUNCIÓN PÚBLICA"/>
    <s v="M"/>
    <s v="Actividades de apoyo administrativo desarrolladas "/>
    <s v="04_24"/>
    <n v="6"/>
    <s v="GOBIERNO EFECTIVO"/>
    <n v="19"/>
    <s v="SERVICIOS GENERALES"/>
    <s v="013_24"/>
    <s v="si"/>
    <s v="RECURSOS FISCALES 2024"/>
    <s v="TESORERÍA MUNICIPAL"/>
    <x v="2"/>
    <s v="DIRECCIÓN DE PROCESOS ADMINISTRATIVOS Y"/>
    <s v="TESORERÍA"/>
    <s v="DIRECCIÓN DE PROCESOS ADMINISTRATIVOS Y PROYECTOS"/>
    <s v="MODERNIZACION CATASTRAL"/>
    <n v="3000"/>
    <s v="NO"/>
    <s v="NO"/>
    <n v="3391"/>
    <s v="SERVICIOS PROFESIONALES, CIENTÍFICOS Y TÉCNICOS INTEGRALES"/>
    <n v="0"/>
    <s v="SIN DESCRIPCIÓN PARA DESTINOS 00"/>
    <n v="0"/>
    <n v="0"/>
    <n v="0"/>
    <n v="0"/>
    <n v="0"/>
    <n v="0"/>
    <n v="0"/>
    <n v="0"/>
    <n v="0"/>
    <n v="0"/>
    <n v="17000000"/>
    <s v="modernización catastral"/>
    <m/>
    <n v="0"/>
    <n v="0"/>
    <n v="0"/>
    <n v="0"/>
    <n v="0"/>
    <n v="0"/>
    <n v="0"/>
    <n v="0"/>
    <n v="170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3000"/>
    <s v="NO"/>
    <s v="NO"/>
    <n v="3391"/>
    <s v="SERVICIOS PROFESIONALES, CIENTÍFICOS Y TÉCNICOS INTEGRALES"/>
    <n v="0"/>
    <s v="SIN DESCRIPCIÓN PARA DESTINOS 00"/>
    <n v="41064"/>
    <n v="41064"/>
    <n v="0"/>
    <n v="0"/>
    <n v="0"/>
    <n v="0"/>
    <n v="0"/>
    <n v="0"/>
    <n v="0"/>
    <n v="0"/>
    <n v="0"/>
    <m/>
    <m/>
    <n v="0"/>
    <n v="0"/>
    <n v="0"/>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411"/>
    <s v="SERVICIOS FINANCIEROS Y BANCARIOS"/>
    <n v="0"/>
    <s v="SIN DESCRIPCIÓN PARA DESTINOS 00"/>
    <n v="13523302.5"/>
    <n v="13523302.5"/>
    <n v="25764300"/>
    <n v="7000000"/>
    <n v="12252380.58"/>
    <n v="12252380.58"/>
    <n v="0"/>
    <n v="12252380.58"/>
    <n v="0"/>
    <n v="12252380.58"/>
    <n v="17000000"/>
    <m/>
    <m/>
    <n v="0"/>
    <n v="12252380.58"/>
    <n v="13511919.42"/>
    <n v="15000000"/>
    <n v="4500000"/>
    <n v="0"/>
    <n v="735700"/>
    <n v="18764300"/>
    <n v="170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411"/>
    <s v="SERVICIOS FINANCIEROS Y BANCARIOS"/>
    <n v="0"/>
    <s v="SIN DESCRIPCIÓN PARA DESTINOS 00"/>
    <n v="0"/>
    <n v="0"/>
    <n v="2000"/>
    <n v="0"/>
    <n v="121.3"/>
    <n v="121.3"/>
    <n v="0"/>
    <n v="121.3"/>
    <n v="0"/>
    <n v="121.3"/>
    <n v="0"/>
    <m/>
    <m/>
    <n v="0"/>
    <n v="121.3"/>
    <n v="1878.7"/>
    <n v="0"/>
    <n v="2000"/>
    <n v="0"/>
    <n v="0"/>
    <n v="2000"/>
    <n v="0"/>
    <n v="0"/>
  </r>
  <r>
    <s v="1.1-00-24"/>
    <s v="1.3.4"/>
    <s v="FUNCIÓN PÚBLICA"/>
    <s v="E"/>
    <s v="Actividades del sector público, que realiza en for"/>
    <s v="05_24"/>
    <n v="6"/>
    <s v="GOBIERNO EFECTIVO"/>
    <n v="24"/>
    <s v="SERVICIOS GENERALES"/>
    <s v="015_24"/>
    <s v="si"/>
    <s v="RECURSOS FISCALES 2024"/>
    <s v="OFICIALÍA MAYOR"/>
    <x v="1"/>
    <s v="DIRECCIÓN GENERAL DE ADMINISTRACIÓN"/>
    <s v="OFICIALÍA MAYOR"/>
    <s v="DIRECCIÓN DE ADMINISTRACIÓN"/>
    <s v="SERVICIOS PERSONALES"/>
    <n v="3000"/>
    <s v="NO"/>
    <s v="NO"/>
    <n v="3411"/>
    <s v="SERVICIOS FINANCIEROS Y BANCARIOS"/>
    <n v="0"/>
    <s v="SIN DESCRIPCIÓN PARA DESTINOS 00"/>
    <n v="5254532.8600000003"/>
    <n v="5254532.8600000003"/>
    <n v="67497510.510000005"/>
    <n v="1000000"/>
    <n v="59858568.219999999"/>
    <n v="59858568.219999999"/>
    <n v="0"/>
    <n v="59858568.219999999"/>
    <n v="0"/>
    <n v="59858568.219999999"/>
    <n v="0"/>
    <m/>
    <m/>
    <n v="0"/>
    <n v="59858568.219999999"/>
    <n v="7638942.2900000066"/>
    <n v="66497510.509999998"/>
    <n v="0"/>
    <n v="0"/>
    <n v="0"/>
    <n v="66497510.509999998"/>
    <n v="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411"/>
    <s v="SERVICIOS FINANCIEROS Y BANCARIOS"/>
    <n v="0"/>
    <s v="SIN DESCRIPCIÓN PARA DESTINOS 00"/>
    <n v="2096912.6"/>
    <n v="2096912.6"/>
    <n v="1200000"/>
    <n v="1000000"/>
    <n v="966883.28"/>
    <n v="966883.28"/>
    <n v="0"/>
    <n v="966883.28"/>
    <n v="0"/>
    <n v="966883.28"/>
    <n v="1200000"/>
    <m/>
    <m/>
    <n v="0"/>
    <n v="966883.28"/>
    <n v="233116.71999999997"/>
    <n v="200000"/>
    <n v="0"/>
    <n v="0"/>
    <n v="0"/>
    <n v="200000"/>
    <n v="12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421"/>
    <s v="SERVICIOS DE COBRANZA, INVESTIGACIÓN CREDITICIA Y SIMILAR"/>
    <n v="0"/>
    <s v="SIN DESCRIPCIÓN PARA DESTINOS 00"/>
    <n v="64859142.780000001"/>
    <n v="62464392.420000002"/>
    <n v="78853560"/>
    <n v="30000000"/>
    <n v="44560152.75"/>
    <n v="44560152.75"/>
    <n v="3425069.2100000009"/>
    <n v="41135083.539999999"/>
    <n v="0"/>
    <n v="41135083.539999999"/>
    <n v="40000000"/>
    <m/>
    <s v="bolsa de 20,000,000.00"/>
    <n v="8950.5399999991059"/>
    <n v="41126133"/>
    <n v="34293407.25"/>
    <n v="0"/>
    <n v="49910000"/>
    <n v="0"/>
    <n v="1056440"/>
    <n v="48853560"/>
    <n v="400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431"/>
    <s v="SERVICIOS DE RECAUDACIÓN, TRASLADO Y CUSTODIA DE VALORES"/>
    <n v="0"/>
    <s v="SIN DESCRIPCIÓN PARA DESTINOS 00"/>
    <n v="1700000"/>
    <n v="1592837.36"/>
    <n v="1950000"/>
    <n v="850000"/>
    <n v="1930000"/>
    <n v="1700000"/>
    <n v="643385.48"/>
    <n v="1056614.52"/>
    <n v="236634.91000000003"/>
    <n v="819979.61"/>
    <n v="0"/>
    <m/>
    <m/>
    <n v="0"/>
    <n v="819979.61"/>
    <n v="20000"/>
    <n v="0"/>
    <n v="1100000"/>
    <n v="0"/>
    <n v="0"/>
    <n v="1100000"/>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441"/>
    <s v="SEGUROS DE RESPONSABILIDAD PATRIMONIAL Y FIANZAS"/>
    <n v="0"/>
    <s v="SIN DESCRIPCIÓN PARA DESTINOS 00"/>
    <n v="138003.72"/>
    <n v="126403.72"/>
    <n v="160000"/>
    <n v="160000"/>
    <n v="139176.79999999999"/>
    <n v="139176.79999999999"/>
    <n v="577.35999999998603"/>
    <n v="138599.44"/>
    <n v="0"/>
    <n v="138599.44"/>
    <n v="150000"/>
    <m/>
    <m/>
    <n v="0"/>
    <n v="138599.44"/>
    <n v="20823.200000000012"/>
    <n v="0"/>
    <n v="0"/>
    <n v="0"/>
    <n v="0"/>
    <n v="0"/>
    <n v="15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451"/>
    <s v="SEGURO DE BIENES PATRIMONIALES"/>
    <n v="0"/>
    <s v="SIN DESCRIPCIÓN PARA DESTINOS 00"/>
    <n v="5375561.7699999996"/>
    <n v="5374582.1200000001"/>
    <n v="6000000"/>
    <n v="6000000"/>
    <n v="4706853.3600000003"/>
    <n v="4706853.3600000003"/>
    <n v="0"/>
    <n v="4706853.3600000003"/>
    <n v="0"/>
    <n v="4706853.3600000003"/>
    <n v="5000000"/>
    <s v="CAHERENGO"/>
    <m/>
    <n v="0"/>
    <n v="4706853.3600000003"/>
    <n v="1293146.6399999997"/>
    <n v="0"/>
    <n v="0"/>
    <n v="0"/>
    <n v="0"/>
    <n v="0"/>
    <n v="500000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471"/>
    <s v="FLETES Y MANIOBRAS"/>
    <n v="0"/>
    <s v="SIN DESCRIPCIÓN PARA DESTINOS 00"/>
    <n v="6960"/>
    <n v="6960"/>
    <n v="70"/>
    <n v="400000"/>
    <n v="0"/>
    <n v="0"/>
    <n v="0"/>
    <n v="0"/>
    <n v="0"/>
    <n v="0"/>
    <n v="0"/>
    <m/>
    <m/>
    <n v="0"/>
    <n v="0"/>
    <n v="70"/>
    <n v="0"/>
    <n v="0"/>
    <n v="0"/>
    <n v="399930"/>
    <n v="-399930"/>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481"/>
    <s v="COMISIONES POR VENTAS"/>
    <n v="0"/>
    <s v="SIN DESCRIPCIÓN PARA DESTINOS 00"/>
    <n v="1039983.8"/>
    <n v="1039983.8"/>
    <n v="1180000"/>
    <n v="1180000"/>
    <n v="662785.91"/>
    <n v="662785.91"/>
    <n v="1.0000000009313226E-2"/>
    <n v="662785.9"/>
    <n v="0"/>
    <n v="662785.9"/>
    <n v="1100000"/>
    <m/>
    <m/>
    <n v="67192.570000000065"/>
    <n v="595593.32999999996"/>
    <n v="517214.08999999997"/>
    <n v="0"/>
    <n v="0"/>
    <n v="0"/>
    <n v="0"/>
    <n v="0"/>
    <n v="1100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511"/>
    <s v="CONSERVACIÓN Y MANTENIMIENTO MENOR DE INMUEBLES"/>
    <n v="0"/>
    <s v="CAT"/>
    <n v="17977837.739999998"/>
    <n v="17977837.739999998"/>
    <n v="21370861"/>
    <n v="18000000"/>
    <n v="14053751.75"/>
    <n v="14053751.75"/>
    <n v="0"/>
    <n v="14053751.75"/>
    <n v="0"/>
    <n v="14053751.75"/>
    <n v="20000000"/>
    <m/>
    <m/>
    <n v="0"/>
    <n v="14053751.75"/>
    <n v="7317109.25"/>
    <n v="2500000"/>
    <n v="1000000"/>
    <n v="0"/>
    <n v="129139"/>
    <n v="3370861"/>
    <n v="20000000"/>
    <n v="0"/>
  </r>
  <r>
    <s v="1.1-00-24"/>
    <s v="2.5.6"/>
    <s v="OTRO SERVICIOS EDUCATIVOS Y ACTIVIDADES INHERENTES"/>
    <s v="S"/>
    <s v="Definidos en el Presupuesto de Egresos y los que s"/>
    <s v="06_24"/>
    <n v="5"/>
    <s v="SOCIEDAD COHESIVA Y RESILENTE"/>
    <n v="25"/>
    <s v="MATERIALES Y SUMINISTROS"/>
    <s v="016_24"/>
    <s v="si"/>
    <s v="RECURSOS FISCALES 2024"/>
    <s v="COORDINACIÓN GENERAL DE CONSTRUCCIÓN DE COMUNIDAD"/>
    <x v="0"/>
    <s v="DESPACHO DE LA COORDINACIÓN GENERAL DE C"/>
    <s v="COORDINACIÓN DE CERCANÍA Y CORRESPONSABILIDAD SOCIAL"/>
    <s v="DIRECCION GENERAL DE DESARROLLO Y CERCANIA"/>
    <s v="MEJORAMIENTO URBANO (MULTI ANUAL)"/>
    <n v="3000"/>
    <s v="NO"/>
    <s v="NO"/>
    <n v="3511"/>
    <s v="CONSERVACIÓN Y MANTENIMIENTO MENOR DE INMUEBLES"/>
    <s v="x"/>
    <s v="SIN DESCRIPCIÓN PARA DESTINOS 00"/>
    <n v="0"/>
    <n v="0"/>
    <n v="0"/>
    <n v="0"/>
    <n v="0"/>
    <n v="0"/>
    <n v="0"/>
    <n v="0"/>
    <n v="0"/>
    <n v="0"/>
    <n v="30226080"/>
    <s v="Servicios de mejoramiento y mantenimiento  2,518,840.00"/>
    <m/>
    <m/>
    <m/>
    <n v="0"/>
    <m/>
    <m/>
    <m/>
    <m/>
    <m/>
    <n v="3022608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511"/>
    <s v="CONSERVACIÓN Y MANTENIMIENTO MENOR DE INMUEBLES"/>
    <n v="0"/>
    <s v="SIN DESCRIPCIÓN PARA DESTINOS 00"/>
    <n v="126578.04"/>
    <n v="126578.04"/>
    <n v="235740"/>
    <n v="685740"/>
    <n v="143933.53"/>
    <n v="143933.53"/>
    <n v="49000"/>
    <n v="94933.53"/>
    <n v="0"/>
    <n v="94933.53"/>
    <n v="120000"/>
    <m/>
    <m/>
    <n v="10548.169999999998"/>
    <n v="84385.36"/>
    <n v="91806.47"/>
    <n v="0"/>
    <n v="0"/>
    <n v="0"/>
    <n v="450000"/>
    <n v="-450000"/>
    <n v="120000"/>
    <n v="0"/>
  </r>
  <r>
    <s v="1.1-00-24"/>
    <s v="1.7.2"/>
    <s v="PROTECCIÓN CIVIL"/>
    <s v="E"/>
    <s v="Actividades del sector público, que realiza en for"/>
    <s v="02_24"/>
    <n v="3"/>
    <s v="INFRAESTRUCTURA Y SERVICIOS PÚBLICOS"/>
    <n v="11"/>
    <s v="SERVICIOS GENERALE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3000"/>
    <s v="NO"/>
    <s v="NO"/>
    <n v="3521"/>
    <s v="INSTALACIÓN, REPARACIÓN Y MANTENIMIENTO DE MOBILIARIO Y EQUIPO DE ADMINISTRACIÓN, EDUCACIONAL Y RECREATIVO"/>
    <n v="0"/>
    <s v="SIN DESCRIPCIÓN PARA DESTINOS 00"/>
    <n v="0"/>
    <n v="0"/>
    <n v="40000"/>
    <n v="0"/>
    <n v="22177.05"/>
    <n v="22177.05"/>
    <n v="0"/>
    <n v="22177.05"/>
    <n v="0"/>
    <n v="22177.05"/>
    <n v="40000"/>
    <m/>
    <m/>
    <n v="0"/>
    <n v="22177.05"/>
    <n v="17822.95"/>
    <n v="0"/>
    <n v="40000"/>
    <n v="0"/>
    <n v="0"/>
    <n v="40000"/>
    <n v="4000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521"/>
    <s v="INSTALACIÓN, REPARACIÓN Y MANTENIMIENTO DE MOBILIARIO Y EQUIPO DE ADMINISTRACIÓN, EDUCACIONAL Y RECREATIVO"/>
    <n v="0"/>
    <s v="SIN DESCRIPCIÓN PARA DESTINOS 00"/>
    <n v="4988"/>
    <n v="4988"/>
    <n v="45074"/>
    <n v="25000"/>
    <n v="44684"/>
    <n v="44684"/>
    <n v="0"/>
    <n v="44684"/>
    <n v="0"/>
    <n v="44684"/>
    <n v="20000"/>
    <m/>
    <m/>
    <n v="8352"/>
    <n v="36332"/>
    <n v="390"/>
    <n v="0"/>
    <n v="26700"/>
    <n v="0"/>
    <n v="6626"/>
    <n v="20074"/>
    <n v="20000"/>
    <n v="0"/>
  </r>
  <r>
    <s v="1.1-00-24"/>
    <s v="1.3.5"/>
    <s v="ASUNTOS JURÍDICOS"/>
    <s v="O"/>
    <s v="Actividades que realizan la función pública o cont"/>
    <s v="03_24"/>
    <n v="1"/>
    <s v="CORRESPONSABILIDAD SOCIAL (TRANSVERSAL)"/>
    <n v="17"/>
    <s v="SERVICIOS GENERALES"/>
    <s v="011_24"/>
    <s v="si"/>
    <s v="RECURSOS FISCALES 2024"/>
    <s v="SINDICATURA MUNICIPAL"/>
    <x v="7"/>
    <s v="DIRECCIÓN GENERAL JURIDÍCA"/>
    <s v="SINDICATURA"/>
    <s v="DESPACHO DE LA SINDICATURA"/>
    <s v="DEFENSORÍA LEGAL"/>
    <n v="3000"/>
    <s v="NO"/>
    <s v="NO"/>
    <n v="3521"/>
    <s v="INSTALACIÓN, REPARACIÓN Y MANTENIMIENTO DE MOBILIARIO Y EQUIPO DE ADMINISTRACIÓN, EDUCACIONAL Y RECREATIVO"/>
    <n v="0"/>
    <s v="SIN DESCRIPCIÓN PARA DESTINOS 00"/>
    <n v="7656"/>
    <n v="0"/>
    <n v="8000"/>
    <n v="8000"/>
    <n v="0"/>
    <n v="0"/>
    <n v="0"/>
    <n v="0"/>
    <n v="0"/>
    <n v="0"/>
    <n v="0"/>
    <m/>
    <m/>
    <n v="0"/>
    <n v="0"/>
    <n v="8000"/>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521"/>
    <s v="INSTALACIÓN, REPARACIÓN Y MANTENIMIENTO DE MOBILIARIO Y EQUIPO DE ADMINISTRACIÓN, EDUCACIONAL Y RECREATIVO"/>
    <n v="0"/>
    <s v="SIN DESCRIPCIÓN PARA DESTINOS 00"/>
    <n v="0"/>
    <n v="0"/>
    <n v="348"/>
    <n v="0"/>
    <n v="348"/>
    <n v="348"/>
    <n v="0"/>
    <n v="348"/>
    <n v="0"/>
    <n v="348"/>
    <n v="0"/>
    <m/>
    <m/>
    <n v="0"/>
    <n v="348"/>
    <n v="0"/>
    <n v="0"/>
    <n v="348"/>
    <n v="0"/>
    <n v="0"/>
    <n v="348"/>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521"/>
    <s v="INSTALACIÓN, REPARACIÓN Y MANTENIMIENTO DE MOBILIARIO Y EQUIPO DE ADMINISTRACIÓN, EDUCACIONAL Y RECREATIVO"/>
    <n v="0"/>
    <s v="SIN DESCRIPCIÓN PARA DESTINOS 00"/>
    <n v="14913.43"/>
    <n v="14913.42"/>
    <n v="26000"/>
    <n v="26000"/>
    <n v="0"/>
    <n v="0"/>
    <n v="0"/>
    <n v="0"/>
    <n v="0"/>
    <n v="0"/>
    <n v="0"/>
    <m/>
    <m/>
    <n v="0"/>
    <n v="0"/>
    <n v="26000"/>
    <n v="0"/>
    <n v="0"/>
    <n v="0"/>
    <n v="0"/>
    <n v="0"/>
    <n v="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531"/>
    <s v="INSTALACIÓN, REPARACIÓN Y MANTENIMIENTO DE EQUIPO DE CÓMPUTO Y TECNOLOGÍA DE LA INFORMACIÓN"/>
    <n v="0"/>
    <s v="SIN DESCRIPCIÓN PARA DESTINOS 00"/>
    <n v="128155.02"/>
    <n v="105169.62"/>
    <n v="375919"/>
    <n v="129193"/>
    <n v="374574.73"/>
    <n v="374574.73"/>
    <n v="0"/>
    <n v="374574.73"/>
    <n v="0"/>
    <n v="374574.73"/>
    <n v="300000"/>
    <m/>
    <m/>
    <n v="365240"/>
    <n v="9334.73"/>
    <n v="1344.2700000000186"/>
    <n v="0"/>
    <n v="246726"/>
    <n v="0"/>
    <n v="0"/>
    <n v="246726"/>
    <n v="300000"/>
    <n v="0"/>
  </r>
  <r>
    <s v="1.1-00-24"/>
    <s v="2.3.1"/>
    <s v="PRESTACIÓN DE SERVICIOS DE SALUD A LA COMUNIDAD"/>
    <s v="E"/>
    <s v="Actividades del sector público, que realiza en for"/>
    <s v="07_24"/>
    <n v="3"/>
    <s v="INFRAESTRUCTURA Y SERVICIOS PÚBLICOS"/>
    <n v="39"/>
    <s v="SERVICIOS GENERALES"/>
    <s v="024_24"/>
    <s v="si"/>
    <s v="RECURSOS FISCALES 2024"/>
    <s v="GABINETE INTEGRAL DE INFRAESTRUCTURA Y SERVICIOS PÚBLICOS"/>
    <x v="3"/>
    <s v="DIRECCIÓN GENERAL DE SALUD PÚBLICA"/>
    <s v="COORDINACIÓN DE PREVENCIÓN Y PROTECCIÓN CIUDADANA"/>
    <s v="DIRECCIÓN DE SALUD PÚBLICA"/>
    <s v="SERVICIOS MÉDICOS DE CALIDAD"/>
    <n v="3000"/>
    <s v="NO"/>
    <s v="NO"/>
    <n v="3541"/>
    <s v="INSTALACIÓN, REPARACIÓN Y MANTENIMIENTO DE EQUIPO E INSTRUMENTAL MÉDICO Y DE LABORATORIO"/>
    <n v="0"/>
    <s v="SIN DESCRIPCIÓN PARA DESTINOS 00"/>
    <n v="626843.77"/>
    <n v="625973.76000000001"/>
    <n v="650000"/>
    <n v="650000"/>
    <n v="468827.83"/>
    <n v="468827.83"/>
    <n v="52091.989999999991"/>
    <n v="416735.84"/>
    <n v="0"/>
    <n v="416735.84"/>
    <n v="700000"/>
    <m/>
    <m/>
    <n v="52091.98000000004"/>
    <n v="364643.86"/>
    <n v="181172.16999999998"/>
    <n v="0"/>
    <n v="0"/>
    <n v="0"/>
    <n v="0"/>
    <n v="0"/>
    <n v="70000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SI"/>
    <s v="NO"/>
    <n v="3551"/>
    <s v="REPARACIÓN Y MANTENIMIENTO DE EQUIPO DE TRANSPORTE"/>
    <n v="0"/>
    <s v="SIN DESCRIPCIÓN PARA DESTINOS 00"/>
    <n v="0"/>
    <n v="0"/>
    <n v="1276"/>
    <n v="0"/>
    <n v="1276"/>
    <n v="1276"/>
    <n v="0"/>
    <n v="1276"/>
    <n v="0"/>
    <n v="1276"/>
    <n v="0"/>
    <m/>
    <m/>
    <n v="0"/>
    <n v="1276"/>
    <n v="0"/>
    <n v="0"/>
    <n v="1276"/>
    <n v="0"/>
    <n v="0"/>
    <n v="1276"/>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SI"/>
    <s v="SI"/>
    <n v="3551"/>
    <s v="REPARACIÓN Y MANTENIMIENTO DE EQUIPO DE TRANSPORTE"/>
    <n v="0"/>
    <s v="SIN DESCRIPCIÓN PARA DESTINOS 00"/>
    <n v="14398484.73"/>
    <n v="14340111.109999999"/>
    <n v="18276120.739999998"/>
    <n v="7000000"/>
    <n v="18245692.09"/>
    <n v="18245692.09"/>
    <n v="-7.0000000298023224E-2"/>
    <n v="18245692.16"/>
    <n v="1219749.5"/>
    <n v="17025942.66"/>
    <n v="15000000"/>
    <m/>
    <m/>
    <n v="887330.59999999963"/>
    <n v="16138612.060000001"/>
    <n v="30428.64999999851"/>
    <n v="9759320.3399999999"/>
    <n v="1516800.4"/>
    <n v="0"/>
    <n v="0"/>
    <n v="11276120.74"/>
    <n v="15000000"/>
    <n v="0"/>
  </r>
  <r>
    <s v="1.1-00-24"/>
    <s v="2.3.1"/>
    <s v="PRESTACIÓN DE SERVICIOS DE SALUD A LA COMUNIDAD"/>
    <s v="E"/>
    <s v="Actividades del sector público, que realiza en for"/>
    <s v="07_24"/>
    <n v="3"/>
    <s v="INFRAESTRUCTURA Y SERVICIOS PÚBLICOS"/>
    <n v="39"/>
    <s v="SERVICIOS GENERALES"/>
    <s v="024_24"/>
    <s v="si"/>
    <s v="RECURSOS FISCALES 2024"/>
    <s v="GABINETE INTEGRAL DE INFRAESTRUCTURA Y SERVICIOS PÚBLICOS"/>
    <x v="3"/>
    <s v="DIRECCIÓN GENERAL DE SALUD PÚBLICA"/>
    <s v="COORDINACIÓN DE PREVENCIÓN Y PROTECCIÓN CIUDADANA"/>
    <s v="DIRECCIÓN DE SALUD PÚBLICA"/>
    <s v="SERVICIOS MÉDICOS DE CALIDAD"/>
    <n v="3000"/>
    <s v="NO"/>
    <s v="NO"/>
    <n v="3561"/>
    <s v="REPARACIÓN Y MANTENIMIENTO DE EQUIPO DE DEFENSA Y SEGURIDAD"/>
    <n v="0"/>
    <s v="SIN DESCRIPCIÓN PARA DESTINOS 00"/>
    <n v="13058.12"/>
    <n v="13058.12"/>
    <n v="30000"/>
    <n v="30000"/>
    <n v="11109.32"/>
    <n v="8209.32"/>
    <n v="0"/>
    <n v="8209.32"/>
    <n v="8209.32"/>
    <n v="0"/>
    <n v="50000"/>
    <m/>
    <m/>
    <n v="0"/>
    <n v="0"/>
    <n v="18890.68"/>
    <n v="0"/>
    <n v="0"/>
    <n v="0"/>
    <n v="0"/>
    <n v="0"/>
    <n v="50000"/>
    <n v="0"/>
  </r>
  <r>
    <s v="1.1-00-24"/>
    <s v="1.3.4"/>
    <s v="FUNCIÓN PÚBLICA"/>
    <s v="E"/>
    <s v="Actividades del sector público, que realiza en for"/>
    <s v="09_24"/>
    <n v="3"/>
    <s v="INFRAESTRUCTURA Y SERVICIOS PÚBLICOS"/>
    <n v="43"/>
    <s v="SERVICIOS GENERALES"/>
    <s v="027_24"/>
    <s v="si"/>
    <s v="RECURSOS FISCALES 2024"/>
    <s v="COORDINACIÓN GENERAL DE DESARROLLO ECONÓMICO"/>
    <x v="5"/>
    <s v="DIRECCIÓN DE RASTRO MUNICIPAL"/>
    <s v="COORDINACIÓN DE FORTALECIMIENTO A LOS SERVICIOS PÚBLICOS MUNICIPALES"/>
    <s v="DIRECCIÓN DE RASTROS MUNICIPALES"/>
    <s v="SACRIFICIO DE BOVINOS Y PORCINOS EN EL RASTRO MUNICIPAL"/>
    <n v="3000"/>
    <s v="SI"/>
    <s v="NO"/>
    <n v="3571"/>
    <s v="INSTALACIÓN, REPARACIÓN Y MANTENIMIENTO DE MAQUINARIA, OTROS EQUIPOS Y HERRAMIENTA"/>
    <n v="0"/>
    <s v="SIN DESCRIPCIÓN PARA DESTINOS 00"/>
    <n v="197664"/>
    <n v="197664"/>
    <n v="100000"/>
    <n v="300000"/>
    <n v="93960"/>
    <n v="93960"/>
    <n v="93960"/>
    <n v="0"/>
    <n v="0"/>
    <n v="0"/>
    <n v="400000"/>
    <s v="Mantenimiento de equipo de rastro"/>
    <m/>
    <n v="0"/>
    <n v="0"/>
    <n v="6040"/>
    <n v="0"/>
    <n v="0"/>
    <n v="0"/>
    <n v="200000"/>
    <n v="-200000"/>
    <n v="100000"/>
    <n v="-30000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NO"/>
    <n v="3571"/>
    <s v="INSTALACIÓN, REPARACIÓN Y MANTENIMIENTO DE MAQUINARIA, OTROS EQUIPOS Y HERRAMIENTA"/>
    <n v="0"/>
    <s v="REACTIVOS"/>
    <n v="0"/>
    <n v="0"/>
    <n v="0"/>
    <n v="0"/>
    <n v="0"/>
    <n v="0"/>
    <n v="0"/>
    <n v="0"/>
    <n v="0"/>
    <n v="0"/>
    <n v="100000000"/>
    <s v="REACTIVOS"/>
    <m/>
    <n v="0"/>
    <n v="0"/>
    <n v="0"/>
    <n v="0"/>
    <n v="17801489.399999999"/>
    <n v="0"/>
    <n v="17800000"/>
    <n v="1489.4"/>
    <n v="0"/>
    <n v="-100000000"/>
  </r>
  <r>
    <s v="1.1-00-24"/>
    <s v="1.7.2"/>
    <s v="PROTECCIÓN CIVIL"/>
    <s v="E"/>
    <s v="Actividades del sector público, que realiza en for"/>
    <s v="02_24"/>
    <n v="3"/>
    <s v="INFRAESTRUCTURA Y SERVICIOS PÚBLICOS"/>
    <n v="11"/>
    <s v="SERVICIOS GENERALE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3000"/>
    <s v="SI"/>
    <s v="NO"/>
    <n v="3571"/>
    <s v="INSTALACIÓN, REPARACIÓN Y MANTENIMIENTO DE MAQUINARIA, OTROS EQUIPOS Y HERRAMIENTA"/>
    <n v="0"/>
    <s v="SIN DESCRIPCIÓN PARA DESTINOS 00"/>
    <n v="20000"/>
    <n v="0"/>
    <n v="40000"/>
    <n v="80000"/>
    <n v="0"/>
    <n v="0"/>
    <n v="0"/>
    <n v="0"/>
    <n v="0"/>
    <n v="0"/>
    <n v="100000"/>
    <m/>
    <m/>
    <n v="0"/>
    <n v="0"/>
    <n v="40000"/>
    <n v="0"/>
    <n v="0"/>
    <n v="0"/>
    <n v="40000"/>
    <n v="-40000"/>
    <n v="1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SI"/>
    <s v="SI"/>
    <n v="3571"/>
    <s v="INSTALACIÓN, REPARACIÓN Y MANTENIMIENTO DE MAQUINARIA, OTROS EQUIPOS Y HERRAMIENTA"/>
    <n v="0"/>
    <s v="SIN DESCRIPCIÓN PARA DESTINOS 00"/>
    <n v="31110042.100000001"/>
    <n v="30387685.75"/>
    <n v="20000000"/>
    <n v="10000000"/>
    <n v="20005039.600000001"/>
    <n v="19916478.239999998"/>
    <n v="498075.79999999702"/>
    <n v="19418402.440000001"/>
    <n v="9343841.4300000016"/>
    <n v="10074561.01"/>
    <n v="20000000"/>
    <m/>
    <m/>
    <n v="690073.56000000052"/>
    <n v="9384487.4499999993"/>
    <n v="-5039.6000000014901"/>
    <n v="10000000"/>
    <n v="0"/>
    <n v="0"/>
    <n v="0"/>
    <n v="10000000"/>
    <n v="2000000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SI"/>
    <s v="SI"/>
    <n v="3571"/>
    <s v="INSTALACIÓN, REPARACIÓN Y MANTENIMIENTO DE MAQUINARIA, OTROS EQUIPOS Y HERRAMIENTA"/>
    <n v="0"/>
    <s v="CORRECTIVOS"/>
    <n v="210431209.46000001"/>
    <n v="210431209.46000001"/>
    <n v="251819047.43000001"/>
    <n v="61975132.049999997"/>
    <n v="207339421.69999999"/>
    <n v="206909293.69999999"/>
    <n v="10038269.199999988"/>
    <n v="196871024.5"/>
    <n v="395182.94999998808"/>
    <n v="196475841.55000001"/>
    <n v="100000000"/>
    <s v="CORRECTIVOS"/>
    <m/>
    <n v="296637.52000001073"/>
    <n v="196179204.03"/>
    <n v="44479625.730000019"/>
    <n v="150278328.94999999"/>
    <n v="91265586.430000007"/>
    <n v="0"/>
    <n v="51700000"/>
    <n v="189843915.38"/>
    <n v="215000000"/>
    <n v="115000000"/>
  </r>
  <r>
    <s v="2.5-02-24"/>
    <s v="2.1.1"/>
    <s v="ORDENACIÓN DE DESECHOS"/>
    <s v="E"/>
    <s v="Actividades del sector público, que realiza en for"/>
    <s v="07_24"/>
    <n v="3"/>
    <s v="INFRAESTRUCTURA Y SERVICIOS PÚBLICOS"/>
    <n v="35"/>
    <s v="SERVICIOS GENERALES"/>
    <s v="021_24"/>
    <s v="si"/>
    <s v="FONDO DE APORTACIÓN AL FORTALECIMIENTO MUNICIPAL 2024 (FORTAMUN)"/>
    <s v="GABINETE INTEGRAL DE INFRAESTRUCTURA Y SERVICIOS PÚBLICOS"/>
    <x v="5"/>
    <s v="DIRECCIÓN DE ASEO PÚBLICO"/>
    <s v="COORDINACIÓN DE FORTALECIMIENTO A LOS SERVICIOS PÚBLICOS MUNICIPALES"/>
    <s v="DIRECCIÓN DE ASEO PÚBLICO"/>
    <s v="RECOLECCION DE RESIDUOS SOLIDOS  URBANOS"/>
    <n v="3000"/>
    <s v="NO"/>
    <s v="SI"/>
    <n v="3581"/>
    <s v="SERVICIOS DE LIMPIEZA Y MANEJO DE DESECHOS"/>
    <n v="0"/>
    <s v="SIN DESCRIPCIÓN PARA DESTINOS 00"/>
    <n v="132529588.31"/>
    <n v="132529588.31"/>
    <n v="189500950.12"/>
    <n v="100000000"/>
    <n v="148782052.33000001"/>
    <n v="148782052.33000001"/>
    <n v="1.0000020265579224E-2"/>
    <n v="148782052.31999999"/>
    <n v="0"/>
    <n v="148782052.31999999"/>
    <n v="260000000"/>
    <m/>
    <m/>
    <n v="22034153.309999987"/>
    <n v="126747899.01000001"/>
    <n v="40718897.789999992"/>
    <n v="94240000"/>
    <n v="4739049.88"/>
    <n v="0"/>
    <n v="9478099.7599999998"/>
    <n v="89500950.120000005"/>
    <n v="255000000"/>
    <n v="-5000000"/>
  </r>
  <r>
    <s v="1.1-00-24"/>
    <s v="2.1.5"/>
    <s v="PROTECCIÓN DE LA DIVERSIDAD BIOLÓGICA Y DEL PAISAJE"/>
    <s v="R"/>
    <s v="Solamente actividades específicas, distintas a las"/>
    <s v="17_24"/>
    <n v="4"/>
    <s v="CIUDAD SUSTENTABLE"/>
    <n v="56"/>
    <s v="SERVICIOS GENERA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3000"/>
    <s v="NO"/>
    <s v="NO"/>
    <n v="3581"/>
    <s v="SERVICIOS DE LIMPIEZA Y MANEJO DE DESECHOS"/>
    <n v="0"/>
    <s v="SIN DESCRIPCIÓN PARA DESTINOS 00"/>
    <n v="0"/>
    <n v="0"/>
    <n v="0"/>
    <n v="80000"/>
    <n v="0"/>
    <n v="0"/>
    <n v="0"/>
    <n v="0"/>
    <n v="0"/>
    <n v="0"/>
    <n v="0"/>
    <m/>
    <m/>
    <n v="0"/>
    <n v="0"/>
    <n v="0"/>
    <n v="0"/>
    <n v="0"/>
    <n v="0"/>
    <n v="80000"/>
    <n v="-80000"/>
    <n v="0"/>
    <n v="0"/>
  </r>
  <r>
    <s v="1.1-00-24"/>
    <s v="2.1.1"/>
    <s v="ORDENACIÓN DE DESECHOS"/>
    <s v="E"/>
    <s v="Actividades del sector público, que realiza en for"/>
    <s v="07_24"/>
    <n v="3"/>
    <s v="INFRAESTRUCTURA Y SERVICIOS PÚBLICOS"/>
    <n v="35"/>
    <s v="SERVICIOS GENERALES"/>
    <s v="021_24"/>
    <s v="si"/>
    <s v="RECURSOS FISCALES 2024"/>
    <s v="GABINETE INTEGRAL DE INFRAESTRUCTURA Y SERVICIOS PÚBLICOS"/>
    <x v="5"/>
    <s v="DIRECCIÓN DE ASEO PÚBLICO"/>
    <s v="COORDINACIÓN DE FORTALECIMIENTO A LOS SERVICIOS PÚBLICOS MUNICIPALES"/>
    <s v="DIRECCIÓN DE ASEO PÚBLICO"/>
    <s v="RECOLECCION DE RESIDUOS SOLIDOS  URBANOS"/>
    <n v="3000"/>
    <s v="NO"/>
    <s v="SI"/>
    <n v="3581"/>
    <s v="SERVICIOS DE LIMPIEZA Y MANEJO DE DESECHOS"/>
    <n v="0"/>
    <s v="SIN DESCRIPCIÓN PARA DESTINOS 00"/>
    <n v="63446338.829999998"/>
    <n v="63446338.060000002"/>
    <n v="42277287.939999998"/>
    <n v="10000000"/>
    <n v="42277287.939999998"/>
    <n v="42277287.939999998"/>
    <n v="0"/>
    <n v="42277287.939999998"/>
    <n v="0"/>
    <n v="42277287.939999998"/>
    <n v="0"/>
    <m/>
    <m/>
    <n v="0"/>
    <n v="42277287.939999998"/>
    <n v="0"/>
    <n v="32277287.940000001"/>
    <n v="0"/>
    <n v="0"/>
    <n v="0"/>
    <n v="32277287.940000001"/>
    <n v="0"/>
    <n v="0"/>
  </r>
  <r>
    <s v="1.1-00-24"/>
    <s v="2.3.1"/>
    <s v="PRESTACIÓN DE SERVICIOS DE SALUD A LA COMUNIDAD"/>
    <s v="E"/>
    <s v="Actividades del sector público, que realiza en for"/>
    <s v="07_24"/>
    <n v="3"/>
    <s v="INFRAESTRUCTURA Y SERVICIOS PÚBLICOS"/>
    <n v="39"/>
    <s v="SERVICIOS GENERALES"/>
    <s v="024_24"/>
    <s v="si"/>
    <s v="RECURSOS FISCALES 2024"/>
    <s v="GABINETE INTEGRAL DE INFRAESTRUCTURA Y SERVICIOS PÚBLICOS"/>
    <x v="3"/>
    <s v="DIRECCIÓN GENERAL DE SALUD PÚBLICA"/>
    <s v="COORDINACIÓN DE PREVENCIÓN Y PROTECCIÓN CIUDADANA"/>
    <s v="DIRECCIÓN DE SALUD PÚBLICA"/>
    <s v="SERVICIOS MÉDICOS DE CALIDAD"/>
    <n v="3000"/>
    <s v="NO"/>
    <s v="NO"/>
    <n v="3581"/>
    <s v="SERVICIOS DE LIMPIEZA Y MANEJO DE DESECHOS"/>
    <n v="0"/>
    <s v="SIN DESCRIPCIÓN PARA DESTINOS 00"/>
    <n v="994604.12"/>
    <n v="744924.39"/>
    <n v="1000000"/>
    <n v="1000000"/>
    <n v="998329.24"/>
    <n v="998329.24"/>
    <n v="505013.68"/>
    <n v="493315.56"/>
    <n v="0"/>
    <n v="493315.56"/>
    <n v="1200000"/>
    <m/>
    <m/>
    <n v="64743.02999999997"/>
    <n v="428572.53"/>
    <n v="1670.7600000000093"/>
    <n v="0"/>
    <n v="0"/>
    <n v="0"/>
    <n v="0"/>
    <n v="0"/>
    <n v="1200000"/>
    <n v="0"/>
  </r>
  <r>
    <s v="1.1-00-24"/>
    <s v="1.3.4"/>
    <s v="FUNCIÓN PÚBLICA"/>
    <s v="E"/>
    <s v="Actividades del sector público, que realiza en for"/>
    <s v="01_24"/>
    <n v="5"/>
    <s v="SOCIEDAD COHESIVA Y RESILENTE"/>
    <n v="5"/>
    <s v="SERVICIOS GENERALES"/>
    <s v="005_24"/>
    <s v="si"/>
    <s v="RECURSOS FISCALES 2024"/>
    <s v="PRESIDENCIA"/>
    <x v="8"/>
    <s v="DIRECCIÓN GENERAL DE RELACIONES GUBERNAM"/>
    <s v="JEFATURA DE GABINETE"/>
    <s v="DIRECCIÓN DE RELACIONES PÚBLICAS"/>
    <s v="ATENCIÓN A EVENTOS DEL GOBIERNO MUNICIPAL  Y AGENDA GUBERNAMENTAL"/>
    <n v="3000"/>
    <s v="NO"/>
    <s v="NO"/>
    <n v="3581"/>
    <s v="SERVICIOS DE LIMPIEZA Y MANEJO DE DESECHOS"/>
    <n v="0"/>
    <s v="SIN DESCRIPCIÓN PARA DESTINOS 00"/>
    <n v="2295.84"/>
    <n v="2087.04"/>
    <n v="15000"/>
    <n v="0"/>
    <n v="820.82"/>
    <n v="820.82"/>
    <n v="0"/>
    <n v="820.82"/>
    <n v="0"/>
    <n v="820.82"/>
    <n v="10000"/>
    <m/>
    <m/>
    <n v="0"/>
    <n v="820.82"/>
    <n v="14179.18"/>
    <n v="0"/>
    <n v="15000"/>
    <n v="0"/>
    <n v="0"/>
    <n v="15000"/>
    <n v="10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611"/>
    <s v="DIFUSIÓN POR RADIO, TELEVISIÓN Y OTROS MEDIOS DE MENSAJES SOBRE PROGRAMAS Y ACTIVIDADES GUBERNAMENTALES"/>
    <n v="0"/>
    <s v="SIN DESCRIPCIÓN PARA DESTINOS 00"/>
    <n v="33460043.5"/>
    <n v="33436725.870000001"/>
    <n v="35000000"/>
    <n v="27900000"/>
    <n v="25957882"/>
    <n v="25957882"/>
    <n v="207371.62999999896"/>
    <n v="25750510.370000001"/>
    <n v="6882578.2100000009"/>
    <n v="18867932.16"/>
    <n v="30000000"/>
    <s v="Art. 13 Ley de Austeriadad 12.9 millones como tope"/>
    <m/>
    <n v="5554795.7400000002"/>
    <n v="13313136.42"/>
    <n v="9042118"/>
    <n v="0"/>
    <n v="7100000"/>
    <n v="0"/>
    <n v="0"/>
    <n v="7100000"/>
    <n v="30000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611"/>
    <s v="DIFUSIÓN POR RADIO, TELEVISIÓN Y OTROS MEDIOS DE MENSAJES SOBRE PROGRAMAS Y ACTIVIDADES GUBERNAMENTALES"/>
    <n v="1"/>
    <s v="TRAILER CONCERT"/>
    <n v="1740000"/>
    <n v="1740000"/>
    <n v="1740000"/>
    <n v="1500000"/>
    <n v="0"/>
    <n v="0"/>
    <n v="0"/>
    <n v="0"/>
    <n v="0"/>
    <n v="0"/>
    <n v="0"/>
    <m/>
    <m/>
    <n v="0"/>
    <n v="0"/>
    <n v="1740000"/>
    <n v="0"/>
    <n v="240000"/>
    <n v="0"/>
    <n v="0"/>
    <n v="240000"/>
    <n v="0"/>
    <n v="0"/>
  </r>
  <r>
    <s v="1.1-00-24"/>
    <s v="1.3.4"/>
    <s v="FUNCIÓN PÚBLICA"/>
    <s v="E"/>
    <s v="Actividades del sector público, que realiza en for"/>
    <s v="05_24"/>
    <n v="6"/>
    <s v="GOBIERNO EFECTIVO"/>
    <n v="21"/>
    <s v="SERVICIOS GENERALES"/>
    <s v="015_24"/>
    <s v="si"/>
    <s v="RECURSOS FISCALES 2024"/>
    <s v="PRESIDENCIA"/>
    <x v="10"/>
    <s v="DIRECCION DE COMUNICACIÓN"/>
    <s v="COORDINACION GENERAL DE COMUNICACIÓN ESTRATEGICA"/>
    <s v="DIRECCIÓN DE COMUNICACIÓN ESTRATÉGICA"/>
    <s v="COMUNICACIÓN ESTRATÉGICA DEL GOBIERNO"/>
    <n v="3000"/>
    <s v="NO"/>
    <s v="NO"/>
    <n v="3631"/>
    <s v="SERVICIOS DE CREATIVIDAD, PREPRODUCCIÓN Y PRODUCCIÓN DE PUBLICIDAD, EXCEPTO INTERNET"/>
    <n v="0"/>
    <s v="SIN DESCRIPCIÓN PARA DESTINOS 00"/>
    <n v="4866666.5999999996"/>
    <n v="4866666.5999999996"/>
    <n v="4866666.55"/>
    <n v="4866666.55"/>
    <n v="3649999.82"/>
    <n v="3649999.82"/>
    <n v="0"/>
    <n v="3649999.82"/>
    <n v="405555.48"/>
    <n v="3244444.34"/>
    <n v="4870000"/>
    <s v="Euzen"/>
    <m/>
    <n v="0"/>
    <n v="3244444.34"/>
    <n v="1216666.73"/>
    <n v="0"/>
    <n v="0"/>
    <n v="0"/>
    <n v="0"/>
    <n v="0"/>
    <n v="4870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651"/>
    <s v="SERVICIOS DE LA INDUSTRIA FÍLMICA, DEL SONIDO Y DEL VIDEO"/>
    <n v="0"/>
    <s v="SIN DESCRIPCIÓN PARA DESTINOS 00"/>
    <n v="3115200"/>
    <n v="3115200"/>
    <n v="4728216"/>
    <n v="3000000"/>
    <n v="2336400"/>
    <n v="2336400"/>
    <n v="0"/>
    <n v="2336400"/>
    <n v="259600"/>
    <n v="2076800"/>
    <n v="3200000"/>
    <m/>
    <m/>
    <n v="0"/>
    <n v="2076800"/>
    <n v="2391816"/>
    <n v="0"/>
    <n v="1728216"/>
    <n v="0"/>
    <n v="0"/>
    <n v="1728216"/>
    <n v="3200000"/>
    <n v="0"/>
  </r>
  <r>
    <s v="1.1-00-24"/>
    <s v="1.3.4"/>
    <s v="FUNCIÓN PÚBLICA"/>
    <s v="E"/>
    <s v="Actividades del sector público, que realiza en for"/>
    <s v="01_24"/>
    <n v="6"/>
    <s v="GOBIERNO EFECTIVO"/>
    <n v="4"/>
    <s v="SERVICIOS GENERALES"/>
    <s v="004_24"/>
    <s v="si"/>
    <s v="RECURSOS FISCALES 2024"/>
    <s v="PRESIDENCIA"/>
    <x v="10"/>
    <s v="DIRECCIÓN DE COMUNICACIÓN"/>
    <s v="COORDINACION GENERAL DE COMUNICACIÓN ESTRATEGICA"/>
    <s v="DIRECCIÓN DE COMUNICACIÓN ESTRATÉGICA"/>
    <s v="COMUNICACIÓN ESTRATÉGICA DEL GOBIERNO"/>
    <n v="3000"/>
    <s v="NO"/>
    <s v="NO"/>
    <n v="3661"/>
    <s v="SERVICIO DE CREACIÓN Y DIFUSIÓN DE CONTENIDO EXCLUSIVAMENTE A  TRAVÉS DE INTERNET"/>
    <n v="0"/>
    <s v="SIN DESCRIPCIÓN PARA DESTINOS 00"/>
    <n v="6171220.2999999998"/>
    <n v="6171220.2999999998"/>
    <n v="8995784"/>
    <n v="7000000"/>
    <n v="5421165.9800000004"/>
    <n v="5421165.9800000004"/>
    <n v="2.0000000484287739E-2"/>
    <n v="5421165.96"/>
    <n v="269018.44000000041"/>
    <n v="5152147.5199999996"/>
    <n v="6200000"/>
    <m/>
    <m/>
    <n v="0"/>
    <n v="5152147.5199999996"/>
    <n v="3574618.0199999996"/>
    <n v="0"/>
    <n v="1995784"/>
    <n v="0"/>
    <n v="0"/>
    <n v="1995784"/>
    <n v="6200000"/>
    <n v="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711"/>
    <s v="PASAJES AÉREOS"/>
    <n v="0"/>
    <s v="SIN DESCRIPCIÓN PARA DESTINOS 00"/>
    <n v="8710"/>
    <n v="8710"/>
    <n v="0"/>
    <n v="0"/>
    <n v="0"/>
    <n v="0"/>
    <n v="0"/>
    <n v="0"/>
    <n v="0"/>
    <n v="0"/>
    <n v="0"/>
    <m/>
    <m/>
    <n v="0"/>
    <n v="0"/>
    <n v="0"/>
    <n v="0"/>
    <n v="0"/>
    <n v="0"/>
    <n v="0"/>
    <n v="0"/>
    <n v="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711"/>
    <s v="PASAJES AÉREOS"/>
    <n v="0"/>
    <s v="SIN DESCRIPCIÓN PARA DESTINOS 00"/>
    <n v="2839.3"/>
    <n v="2839.3"/>
    <n v="30000"/>
    <n v="0"/>
    <n v="19611"/>
    <n v="19611"/>
    <n v="17056"/>
    <n v="2555"/>
    <n v="0"/>
    <n v="2555"/>
    <n v="0"/>
    <m/>
    <m/>
    <n v="0"/>
    <n v="2555"/>
    <n v="10389"/>
    <n v="0"/>
    <n v="30000"/>
    <n v="0"/>
    <n v="0"/>
    <n v="30000"/>
    <n v="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711"/>
    <s v="PASAJES AÉREOS"/>
    <n v="0"/>
    <s v="SIN DESCRIPCIÓN PARA DESTINOS 00"/>
    <n v="6755"/>
    <n v="6755"/>
    <n v="35000"/>
    <n v="0"/>
    <n v="25193.52"/>
    <n v="25193.52"/>
    <n v="0"/>
    <n v="25193.52"/>
    <n v="0"/>
    <n v="25193.52"/>
    <n v="35000"/>
    <m/>
    <m/>
    <n v="0"/>
    <n v="25193.52"/>
    <n v="9806.48"/>
    <n v="35000"/>
    <n v="0"/>
    <n v="0"/>
    <n v="0"/>
    <n v="35000"/>
    <n v="35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711"/>
    <s v="PASAJES AÉREOS"/>
    <n v="0"/>
    <s v="SIN DESCRIPCIÓN PARA DESTINOS 00"/>
    <n v="27083.9"/>
    <n v="27069.9"/>
    <n v="8960"/>
    <n v="8960"/>
    <n v="0"/>
    <n v="0"/>
    <n v="0"/>
    <n v="0"/>
    <n v="0"/>
    <n v="0"/>
    <n v="25000"/>
    <m/>
    <m/>
    <n v="0"/>
    <n v="0"/>
    <n v="8960"/>
    <n v="0"/>
    <n v="0"/>
    <n v="0"/>
    <n v="0"/>
    <n v="0"/>
    <n v="25000"/>
    <n v="0"/>
  </r>
  <r>
    <s v="1.1-00-24"/>
    <s v="1.3.4"/>
    <s v="FUNCIÓN PÚBLICA"/>
    <s v="E"/>
    <s v="Actividades del sector público, que realiza en for"/>
    <s v="01_24"/>
    <n v="6"/>
    <s v="GOBIERNO EFECTIVO"/>
    <n v="3"/>
    <s v="SERVICIOS GENERALES"/>
    <s v="003_24"/>
    <s v="si"/>
    <s v="RECURSOS FISCALES 2024"/>
    <s v="PRESIDENCIA"/>
    <x v="8"/>
    <s v="JEFATURA DE GABINETE"/>
    <s v="JEFATURA DE GABINETE"/>
    <s v="DESPACHO DE LA JEFATURA DE GABINETE"/>
    <s v="DESPACHO DE LA JEFATURA DE GABINETE"/>
    <n v="3000"/>
    <s v="NO"/>
    <s v="NO"/>
    <n v="3711"/>
    <s v="PASAJES AÉREOS"/>
    <n v="0"/>
    <s v="SIN DESCRIPCIÓN PARA DESTINOS 00"/>
    <n v="18400.04"/>
    <n v="18400.04"/>
    <n v="14707.69"/>
    <n v="14707.69"/>
    <n v="0"/>
    <n v="0"/>
    <n v="0"/>
    <n v="0"/>
    <n v="0"/>
    <n v="0"/>
    <n v="25000"/>
    <m/>
    <m/>
    <n v="0"/>
    <n v="0"/>
    <n v="14707.69"/>
    <n v="0"/>
    <n v="0"/>
    <n v="0"/>
    <n v="0"/>
    <n v="0"/>
    <n v="25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711"/>
    <s v="PASAJES AÉREOS"/>
    <n v="0"/>
    <s v="SIN DESCRIPCIÓN PARA DESTINOS 00"/>
    <n v="0"/>
    <n v="0"/>
    <n v="7200"/>
    <n v="0"/>
    <n v="6250"/>
    <n v="6250"/>
    <n v="0"/>
    <n v="6250"/>
    <n v="0"/>
    <n v="6250"/>
    <n v="7200"/>
    <m/>
    <m/>
    <n v="0"/>
    <n v="6250"/>
    <n v="950"/>
    <n v="0"/>
    <n v="7200"/>
    <n v="0"/>
    <n v="0"/>
    <n v="7200"/>
    <n v="7200"/>
    <n v="0"/>
  </r>
  <r>
    <s v="1.1-00-24"/>
    <s v="1.3.4"/>
    <s v="FUNCIÓN PÚBLICA"/>
    <s v="P"/>
    <s v="Actividades destinadas al desarrollo de programas "/>
    <s v="01_24"/>
    <n v="6"/>
    <s v="GOBIERNO EFECTIVO"/>
    <n v="6"/>
    <s v="SERVICIOS GENERALES"/>
    <s v="006_24"/>
    <s v="si"/>
    <s v="RECURSOS FISCALES 2024"/>
    <s v="PRESIDENCIA"/>
    <x v="4"/>
    <s v="DIRECCIÓN GENERAL DE CENSOS Y ESTADISTIC"/>
    <s v="COORDINACIÓN DE INTELIGENCIA E INNOVACIÓN SOCIAL"/>
    <s v="DIRECCIÓN DE CENSOS Y ESTADISTICAS"/>
    <s v="PROCESOS ESTADISTICOS DEL MUNICIPIO"/>
    <n v="3000"/>
    <s v="NO"/>
    <s v="NO"/>
    <n v="3711"/>
    <s v="PASAJES AÉREOS"/>
    <n v="0"/>
    <s v="SIN DESCRIPCIÓN PARA DESTINOS 00"/>
    <n v="0"/>
    <n v="0"/>
    <n v="18100"/>
    <n v="0"/>
    <n v="15804"/>
    <n v="15804"/>
    <n v="0"/>
    <n v="15804"/>
    <n v="0"/>
    <n v="15804"/>
    <n v="0"/>
    <m/>
    <m/>
    <n v="0"/>
    <n v="15804"/>
    <n v="2296"/>
    <n v="0"/>
    <n v="18100"/>
    <n v="0"/>
    <n v="0"/>
    <n v="18100"/>
    <n v="0"/>
    <n v="0"/>
  </r>
  <r>
    <s v="1.1-00-24"/>
    <s v="2.1.5"/>
    <s v="PROTECCIÓN DE LA DIVERSIDAD BIOLÓGICA Y DEL PAISAJE"/>
    <s v="R"/>
    <s v="Solamente actividades específicas, distintas a las"/>
    <s v="17_24"/>
    <n v="4"/>
    <s v="CIUDAD SUSTENTABLE"/>
    <n v="56"/>
    <s v="SERVICIOS GENERA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3000"/>
    <s v="NO"/>
    <s v="NO"/>
    <n v="3721"/>
    <s v="PASAJES TERRESTRES"/>
    <n v="0"/>
    <s v="SIN DESCRIPCIÓN PARA DESTINOS 00"/>
    <n v="0"/>
    <n v="0"/>
    <n v="3000"/>
    <n v="0"/>
    <n v="2220"/>
    <n v="2220"/>
    <n v="0"/>
    <n v="2220"/>
    <n v="0"/>
    <n v="2220"/>
    <n v="3000"/>
    <m/>
    <m/>
    <n v="0"/>
    <n v="2220"/>
    <n v="780"/>
    <n v="0"/>
    <n v="3000"/>
    <n v="0"/>
    <n v="0"/>
    <n v="3000"/>
    <n v="3000"/>
    <n v="0"/>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NO"/>
    <s v="NO"/>
    <n v="3721"/>
    <s v="PASAJES TERRESTRES"/>
    <n v="0"/>
    <s v="SIN DESCRIPCIÓN PARA DESTINOS 00"/>
    <n v="0"/>
    <n v="0"/>
    <n v="15000"/>
    <n v="0"/>
    <n v="6755.56"/>
    <n v="6755.56"/>
    <n v="0"/>
    <n v="6755.56"/>
    <n v="0"/>
    <n v="6755.56"/>
    <n v="15000"/>
    <m/>
    <m/>
    <n v="0"/>
    <n v="6755.56"/>
    <n v="8244.4399999999987"/>
    <n v="0"/>
    <n v="15000"/>
    <n v="0"/>
    <n v="0"/>
    <n v="15000"/>
    <n v="1500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721"/>
    <s v="PASAJES TERRESTRES"/>
    <n v="0"/>
    <s v="SIN DESCRIPCIÓN PARA DESTINOS 00"/>
    <n v="0"/>
    <n v="0"/>
    <n v="2480"/>
    <n v="2480"/>
    <n v="0"/>
    <n v="0"/>
    <n v="0"/>
    <n v="0"/>
    <n v="0"/>
    <n v="0"/>
    <n v="0"/>
    <m/>
    <m/>
    <n v="0"/>
    <n v="0"/>
    <n v="2480"/>
    <n v="0"/>
    <n v="0"/>
    <n v="0"/>
    <n v="0"/>
    <n v="0"/>
    <n v="0"/>
    <n v="0"/>
  </r>
  <r>
    <s v="1.1-00-24"/>
    <s v="1.3.4"/>
    <s v="FUNCIÓN PÚBLICA"/>
    <s v="P"/>
    <s v="Actividades destinadas al desarrollo de programas "/>
    <s v="01_24"/>
    <n v="6"/>
    <s v="GOBIERNO EFECTIVO"/>
    <n v="6"/>
    <s v="SERVICIOS GENERALES"/>
    <s v="006_24"/>
    <s v="si"/>
    <s v="RECURSOS FISCALES 2024"/>
    <s v="PRESIDENCIA"/>
    <x v="4"/>
    <s v="DIRECCIÓN GENERAL DE CENSOS Y ESTADISTIC"/>
    <s v="COORDINACIÓN DE INTELIGENCIA E INNOVACIÓN SOCIAL"/>
    <s v="DIRECCIÓN DE CENSOS Y ESTADISTICAS"/>
    <s v="PROCESOS ESTADISTICOS DEL MUNICIPIO"/>
    <n v="3000"/>
    <s v="NO"/>
    <s v="NO"/>
    <n v="3721"/>
    <s v="PASAJES TERRESTRES"/>
    <n v="0"/>
    <s v="SIN DESCRIPCIÓN PARA DESTINOS 00"/>
    <n v="0"/>
    <n v="0"/>
    <n v="4617.5"/>
    <n v="0"/>
    <n v="4617"/>
    <n v="4617"/>
    <n v="0"/>
    <n v="4617"/>
    <n v="0"/>
    <n v="4617"/>
    <n v="0"/>
    <m/>
    <m/>
    <n v="0"/>
    <n v="4617"/>
    <n v="0.5"/>
    <n v="0"/>
    <n v="4617.5"/>
    <n v="0"/>
    <n v="0"/>
    <n v="4617.5"/>
    <n v="0"/>
    <n v="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751"/>
    <s v="VIÁTICOS EN EL PAÍS"/>
    <n v="0"/>
    <s v="SIN DESCRIPCIÓN PARA DESTINOS 00"/>
    <n v="1357.98"/>
    <n v="1357.98"/>
    <n v="0"/>
    <n v="0"/>
    <n v="0"/>
    <n v="0"/>
    <n v="0"/>
    <n v="0"/>
    <n v="0"/>
    <n v="0"/>
    <n v="0"/>
    <m/>
    <m/>
    <n v="0"/>
    <n v="0"/>
    <n v="0"/>
    <n v="0"/>
    <n v="0"/>
    <n v="0"/>
    <n v="0"/>
    <n v="0"/>
    <n v="0"/>
    <n v="0"/>
  </r>
  <r>
    <s v="1.1-00-24"/>
    <s v="3.8.4"/>
    <s v="INNOVACIÓN"/>
    <s v="E"/>
    <s v="Actividades del sector público, que realiza en for"/>
    <s v="11_24"/>
    <n v="6"/>
    <s v="GOBIERNO EFECTIVO"/>
    <n v="49"/>
    <s v="SERVICIOS GENERA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3000"/>
    <s v="NO"/>
    <s v="NO"/>
    <n v="3751"/>
    <s v="VIÁTICOS EN EL PAÍS"/>
    <n v="0"/>
    <s v="SIN DESCRIPCIÓN PARA DESTINOS 00"/>
    <n v="2192.4"/>
    <n v="2192.4"/>
    <n v="28006"/>
    <n v="0"/>
    <n v="28006"/>
    <n v="28006"/>
    <n v="24380.760000000002"/>
    <n v="3625.24"/>
    <n v="0"/>
    <n v="3625.24"/>
    <n v="0"/>
    <m/>
    <m/>
    <n v="0"/>
    <n v="3625.24"/>
    <n v="0"/>
    <n v="0"/>
    <n v="28006"/>
    <n v="0"/>
    <n v="0"/>
    <n v="28006"/>
    <n v="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751"/>
    <s v="VIÁTICOS EN EL PAÍS"/>
    <n v="0"/>
    <s v="SIN DESCRIPCIÓN PARA DESTINOS 00"/>
    <n v="1036"/>
    <n v="1035"/>
    <n v="35000"/>
    <n v="0"/>
    <n v="19848.97"/>
    <n v="19848.97"/>
    <n v="0"/>
    <n v="19848.97"/>
    <n v="0"/>
    <n v="19848.97"/>
    <n v="35000"/>
    <m/>
    <m/>
    <n v="0"/>
    <n v="19848.97"/>
    <n v="15151.029999999999"/>
    <n v="35000"/>
    <n v="0"/>
    <n v="0"/>
    <n v="0"/>
    <n v="35000"/>
    <n v="35000"/>
    <n v="0"/>
  </r>
  <r>
    <s v="1.1-00-24"/>
    <s v="1.3.4"/>
    <s v="FUNCIÓN PÚBLICA"/>
    <s v="E"/>
    <s v="Actividades del sector público, que realiza en for"/>
    <s v="01_24"/>
    <n v="6"/>
    <s v="GOBIERNO EFECTIVO"/>
    <n v="3"/>
    <s v="SERVICIOS GENERALES"/>
    <s v="003_24"/>
    <s v="si"/>
    <s v="RECURSOS FISCALES 2024"/>
    <s v="PRESIDENCIA"/>
    <x v="8"/>
    <s v="JEFATURA DE GABINETE"/>
    <s v="JEFATURA DE GABINETE"/>
    <s v="DESPACHO DE LA JEFATURA DE GABINETE"/>
    <s v="DESPACHO DE LA JEFATURA DE GABINETE"/>
    <n v="3000"/>
    <s v="NO"/>
    <s v="NO"/>
    <n v="3751"/>
    <s v="VIÁTICOS EN EL PAÍS"/>
    <n v="0"/>
    <s v="SIN DESCRIPCIÓN PARA DESTINOS 00"/>
    <n v="12309.98"/>
    <n v="12309.98"/>
    <n v="11397.95"/>
    <n v="11397.95"/>
    <n v="0"/>
    <n v="0"/>
    <n v="0"/>
    <n v="0"/>
    <n v="0"/>
    <n v="0"/>
    <n v="20000"/>
    <m/>
    <m/>
    <n v="0"/>
    <n v="0"/>
    <n v="11397.95"/>
    <n v="0"/>
    <n v="0"/>
    <n v="0"/>
    <n v="0"/>
    <n v="0"/>
    <n v="2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751"/>
    <s v="VIÁTICOS EN EL PAÍS"/>
    <n v="0"/>
    <s v="SIN DESCRIPCIÓN PARA DESTINOS 00"/>
    <n v="0"/>
    <n v="0"/>
    <n v="5300"/>
    <n v="0"/>
    <n v="1165.96"/>
    <n v="1165.96"/>
    <n v="0"/>
    <n v="1165.96"/>
    <n v="0"/>
    <n v="1165.96"/>
    <n v="5300"/>
    <m/>
    <m/>
    <n v="0"/>
    <n v="1165.96"/>
    <n v="4134.04"/>
    <n v="0"/>
    <n v="5300"/>
    <n v="0"/>
    <n v="0"/>
    <n v="5300"/>
    <n v="5300"/>
    <n v="0"/>
  </r>
  <r>
    <s v="1.1-00-24"/>
    <s v="1.3.4"/>
    <s v="FUNCIÓN PÚBLICA"/>
    <s v="P"/>
    <s v="Actividades destinadas al desarrollo de programas "/>
    <s v="01_24"/>
    <n v="6"/>
    <s v="GOBIERNO EFECTIVO"/>
    <n v="6"/>
    <s v="SERVICIOS GENERALES"/>
    <s v="006_24"/>
    <s v="si"/>
    <s v="RECURSOS FISCALES 2024"/>
    <s v="PRESIDENCIA"/>
    <x v="4"/>
    <s v="DIRECCIÓN GENERAL DE CENSOS Y ESTADISTIC"/>
    <s v="COORDINACIÓN DE INTELIGENCIA E INNOVACIÓN SOCIAL"/>
    <s v="DIRECCIÓN DE CENSOS Y ESTADISTICAS"/>
    <s v="PROCESOS ESTADISTICOS DEL MUNICIPIO"/>
    <n v="3000"/>
    <s v="NO"/>
    <s v="NO"/>
    <n v="3751"/>
    <s v="VIÁTICOS EN EL PAÍS"/>
    <n v="0"/>
    <s v="SIN DESCRIPCIÓN PARA DESTINOS 00"/>
    <n v="0"/>
    <n v="0"/>
    <n v="7282.5"/>
    <n v="0"/>
    <n v="7281.96"/>
    <n v="7281.96"/>
    <n v="0"/>
    <n v="7281.96"/>
    <n v="0"/>
    <n v="7281.96"/>
    <n v="0"/>
    <m/>
    <m/>
    <n v="0"/>
    <n v="7281.96"/>
    <n v="0.53999999999996362"/>
    <n v="0"/>
    <n v="7282.5"/>
    <n v="0"/>
    <n v="0"/>
    <n v="7282.5"/>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751"/>
    <s v="VIÁTICOS EN EL PAÍS"/>
    <n v="0"/>
    <s v="SIN DESCRIPCIÓN PARA DESTINOS 00"/>
    <n v="5173.8900000000003"/>
    <n v="5173.8900000000003"/>
    <n v="0"/>
    <n v="0"/>
    <n v="0"/>
    <n v="0"/>
    <n v="0"/>
    <n v="0"/>
    <n v="0"/>
    <n v="0"/>
    <n v="0"/>
    <m/>
    <m/>
    <n v="0"/>
    <n v="0"/>
    <n v="0"/>
    <n v="0"/>
    <n v="0"/>
    <n v="0"/>
    <n v="0"/>
    <n v="0"/>
    <n v="0"/>
    <n v="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791"/>
    <s v="OTROS SERVICIOS DE TRASLADO Y HOSPEDAJE"/>
    <n v="0"/>
    <s v="SIN DESCRIPCIÓN PARA DESTINOS 00"/>
    <n v="9324.6"/>
    <n v="9324.6"/>
    <n v="0"/>
    <n v="0"/>
    <n v="0"/>
    <n v="0"/>
    <n v="0"/>
    <n v="0"/>
    <n v="0"/>
    <n v="0"/>
    <n v="0"/>
    <m/>
    <m/>
    <n v="0"/>
    <n v="0"/>
    <n v="0"/>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791"/>
    <s v="OTROS SERVICIOS DE TRASLADO Y HOSPEDAJE"/>
    <n v="0"/>
    <s v="SIN DESCRIPCIÓN PARA DESTINOS 00"/>
    <n v="1771"/>
    <n v="1771"/>
    <n v="3500"/>
    <n v="3500"/>
    <n v="0"/>
    <n v="0"/>
    <n v="0"/>
    <n v="0"/>
    <n v="0"/>
    <n v="0"/>
    <n v="0"/>
    <m/>
    <m/>
    <n v="0"/>
    <n v="0"/>
    <n v="3500"/>
    <n v="0"/>
    <n v="0"/>
    <n v="0"/>
    <n v="0"/>
    <n v="0"/>
    <n v="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791"/>
    <s v="OTROS SERVICIOS DE TRASLADO Y HOSPEDAJE"/>
    <n v="0"/>
    <s v="SIN DESCRIPCIÓN PARA DESTINOS 00"/>
    <n v="0"/>
    <n v="0"/>
    <n v="8000"/>
    <n v="0"/>
    <n v="0"/>
    <n v="0"/>
    <n v="0"/>
    <n v="0"/>
    <n v="0"/>
    <n v="0"/>
    <n v="8000"/>
    <m/>
    <m/>
    <n v="0"/>
    <n v="0"/>
    <n v="8000"/>
    <n v="0"/>
    <n v="8000"/>
    <n v="0"/>
    <n v="0"/>
    <n v="8000"/>
    <n v="8000"/>
    <n v="0"/>
  </r>
  <r>
    <s v="1.1-00-24"/>
    <s v="2.1.5"/>
    <s v="PROTECCIÓN DE LA DIVERSIDAD BIOLÓGICA Y DEL PAISAJE"/>
    <s v="R"/>
    <s v="Solamente actividades específicas, distintas a las"/>
    <s v="17_24"/>
    <n v="4"/>
    <s v="CIUDAD SUSTENTABLE"/>
    <n v="56"/>
    <s v="SERVICIOS GENERA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3000"/>
    <s v="NO"/>
    <s v="NO"/>
    <n v="3821"/>
    <s v="GASTOS DE ORDEN  SOCIAL Y CULTURAL"/>
    <n v="0"/>
    <s v="SIN DESCRIPCIÓN PARA DESTINOS 00"/>
    <n v="56004.800000000003"/>
    <n v="56004.800000000003"/>
    <n v="177000"/>
    <n v="100000"/>
    <n v="174000"/>
    <n v="174000"/>
    <n v="174000"/>
    <n v="0"/>
    <n v="0"/>
    <n v="0"/>
    <n v="200000"/>
    <m/>
    <m/>
    <n v="0"/>
    <n v="0"/>
    <n v="3000"/>
    <n v="0"/>
    <n v="77000"/>
    <n v="0"/>
    <n v="0"/>
    <n v="77000"/>
    <n v="200000"/>
    <n v="0"/>
  </r>
  <r>
    <s v="1.1-00-24"/>
    <s v="1.7.2"/>
    <s v="PROTECCIÓN CIVIL"/>
    <s v="E"/>
    <s v="Actividades del sector público, que realiza en for"/>
    <s v="02_24"/>
    <n v="3"/>
    <s v="INFRAESTRUCTURA Y SERVICIOS PÚBLICOS"/>
    <n v="11"/>
    <s v="SERVICIOS GENERALE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3000"/>
    <s v="NO"/>
    <s v="NO"/>
    <n v="3821"/>
    <s v="GASTOS DE ORDEN  SOCIAL Y CULTURAL"/>
    <n v="0"/>
    <s v="SIN DESCRIPCIÓN PARA DESTINOS 00"/>
    <n v="47281.599999999999"/>
    <n v="47281.599999999999"/>
    <n v="200000"/>
    <n v="200000"/>
    <n v="192844.2"/>
    <n v="192844.2"/>
    <n v="0"/>
    <n v="192844.2"/>
    <n v="192844.2"/>
    <n v="0"/>
    <n v="250000"/>
    <m/>
    <m/>
    <n v="0"/>
    <n v="0"/>
    <n v="7155.7999999999884"/>
    <n v="0"/>
    <n v="0"/>
    <n v="0"/>
    <n v="0"/>
    <n v="0"/>
    <n v="250000"/>
    <n v="0"/>
  </r>
  <r>
    <s v="1.1-00-24"/>
    <s v="2.7.1"/>
    <s v="OTROS ASUNTOS SOCIALES"/>
    <s v="S"/>
    <s v="Definidos en el Presupuesto de Egresos y los que s"/>
    <s v="06_24"/>
    <n v="5"/>
    <s v="SOCIEDAD COHESIVA Y RESILENTE"/>
    <n v="26"/>
    <s v="SERVICIOS GENERALES"/>
    <s v="016_24"/>
    <s v="si"/>
    <s v="RECURSOS FISCALES 2024"/>
    <s v="COORDINACIÓN GENERAL DE CONSTRUCCIÓN DE COMUNIDAD"/>
    <x v="0"/>
    <s v="DESPACHO DE LA COORDINACIÓN GENERAL DE C"/>
    <s v="COORDINACIÓN DE CERCANÍA Y CORRESPONSABILIDAD SOCIAL"/>
    <s v="DIRECCION GENERAL DE DESARROLLO Y CERCANIA"/>
    <s v="APOYO A LAS AGENCIAS Y DELEGACIONES DEL MUNICIPIO"/>
    <n v="3000"/>
    <s v="NO"/>
    <s v="NO"/>
    <n v="3821"/>
    <s v="GASTOS DE ORDEN  SOCIAL Y CULTURAL"/>
    <n v="0"/>
    <s v="SIN DESCRIPCIÓN PARA DESTINOS 00"/>
    <n v="4000000"/>
    <n v="3943600"/>
    <n v="4000000"/>
    <n v="4000000"/>
    <n v="3942260"/>
    <n v="3942260"/>
    <n v="0"/>
    <n v="3942260"/>
    <n v="0"/>
    <n v="3942260"/>
    <n v="4000000"/>
    <s v="Fiestas patrias"/>
    <m/>
    <n v="0"/>
    <n v="3942260"/>
    <n v="57740"/>
    <n v="0"/>
    <n v="0"/>
    <n v="0"/>
    <n v="0"/>
    <n v="0"/>
    <n v="4000000"/>
    <n v="0"/>
  </r>
  <r>
    <s v="1.1-00-24"/>
    <s v="2.7.1"/>
    <s v="OTROS ASUNTOS SOCIALES"/>
    <s v="E"/>
    <s v="Actividades del sector público, que realiza en for"/>
    <s v="10_24"/>
    <n v="4"/>
    <s v="DESARROLLO ECONÓMICO Y EMPLEO"/>
    <n v="48"/>
    <s v="SERVICIOS GENERALES"/>
    <s v="030_24"/>
    <s v="si"/>
    <s v="RECURSOS FISCALES 2024"/>
    <s v="COORDINACIÓN GENERAL DE GESTIÓN INTEGRAL DE LA CIUDAD"/>
    <x v="6"/>
    <s v="DIRECCIÓN DE PROYECTOS ESTRATEGICOS"/>
    <s v="COORDINACIÓN DE POTENCIA ECONÓMICA"/>
    <s v="DIRECCIÓN DE TURISMO Y PROMOCIÓN A LAS TRADICIONES"/>
    <s v="APOYO A TRADICIONES"/>
    <n v="3000"/>
    <s v="NO"/>
    <s v="NO"/>
    <n v="3821"/>
    <s v="GASTOS DE ORDEN  SOCIAL Y CULTURAL"/>
    <n v="0"/>
    <s v="SIN DESCRIPCIÓN PARA DESTINOS 00"/>
    <n v="619981"/>
    <n v="619981"/>
    <n v="619981"/>
    <n v="619981"/>
    <n v="0"/>
    <n v="0"/>
    <n v="0"/>
    <n v="0"/>
    <n v="0"/>
    <n v="0"/>
    <n v="0"/>
    <m/>
    <m/>
    <n v="0"/>
    <n v="0"/>
    <n v="619981"/>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821"/>
    <s v="GASTOS DE ORDEN  SOCIAL Y CULTURAL"/>
    <n v="0"/>
    <s v="SIN DESCRIPCIÓN PARA DESTINOS 00"/>
    <n v="0"/>
    <n v="0"/>
    <n v="1000000"/>
    <n v="1000000"/>
    <n v="0"/>
    <n v="0"/>
    <n v="0"/>
    <n v="0"/>
    <n v="0"/>
    <n v="0"/>
    <n v="0"/>
    <m/>
    <m/>
    <n v="0"/>
    <n v="0"/>
    <n v="1000000"/>
    <n v="0"/>
    <n v="0"/>
    <n v="0"/>
    <n v="0"/>
    <n v="0"/>
    <n v="1000000"/>
    <n v="1000000"/>
  </r>
  <r>
    <s v="1.1-00-24"/>
    <s v="1.3.4"/>
    <s v="FUNCIÓN PÚBLICA"/>
    <s v="S"/>
    <s v="Definidos en el Presupuesto de Egresos y los que s"/>
    <s v="02_24"/>
    <n v="1"/>
    <s v="CORRESPONSABILIDAD SOCIAL (TRANSVERSAL)"/>
    <n v="14"/>
    <s v="SERVICIOS GENERALES"/>
    <s v="010_24"/>
    <s v="si"/>
    <s v="RECURSOS FISCALES 2024"/>
    <s v="SECRETARÍA GENERAL DEL AYUNTAMIENTO"/>
    <x v="0"/>
    <s v="DIRECCIÓN GENERAL DE CULTURA DE LA PAZ Y"/>
    <s v="COORDINACIÓN DE CERCANÍA Y CORRESPONSABILIDAD SOCIAL"/>
    <s v="DIRECCIÓN DE RED DE BASES"/>
    <s v="RED DE BASES"/>
    <n v="3000"/>
    <s v="NO"/>
    <s v="NO"/>
    <n v="3821"/>
    <s v="GASTOS DE ORDEN  SOCIAL Y CULTURAL"/>
    <n v="0"/>
    <s v="SIN DESCRIPCIÓN PARA DESTINOS 00"/>
    <n v="4800000.08"/>
    <n v="0"/>
    <n v="1946800"/>
    <n v="1000000"/>
    <n v="1896600"/>
    <n v="1896600"/>
    <n v="0"/>
    <n v="1896600"/>
    <n v="684400"/>
    <n v="1212200"/>
    <n v="1800000"/>
    <m/>
    <m/>
    <n v="707600"/>
    <n v="504600"/>
    <n v="50200"/>
    <n v="0"/>
    <n v="1096800"/>
    <n v="0"/>
    <n v="150000"/>
    <n v="946800"/>
    <n v="1800000"/>
    <n v="0"/>
  </r>
  <r>
    <s v="1.1-00-24"/>
    <s v="1.3.4"/>
    <s v="FUNCIÓN PÚBLICA"/>
    <s v="F"/>
    <s v="Actividades destinadas a la promoción y fomento de"/>
    <s v="02_24"/>
    <n v="1"/>
    <s v="CORRESPONSABILIDAD SOCIAL (TRANSVERSAL)"/>
    <n v="15"/>
    <s v="SERVICIOS GENERALES"/>
    <s v="010_24"/>
    <s v="si"/>
    <s v="RECURSOS FISCALES 2024"/>
    <s v="SECRETARÍA GENERAL DEL AYUNTAMIENTO"/>
    <x v="0"/>
    <s v="DIRECCIÓN GENERAL DE CULTURA DE LA PAZ Y"/>
    <s v="COORDINACIÓN DE CERCANÍA Y CORRESPONSABILIDAD SOCIAL"/>
    <s v="DIRECCIÓN DE RED DE BASES"/>
    <s v="ESPACIOS DE PAZ"/>
    <n v="3000"/>
    <s v="NO"/>
    <s v="NO"/>
    <n v="3821"/>
    <s v="GASTOS DE ORDEN  SOCIAL Y CULTURAL"/>
    <n v="0"/>
    <s v="SIN DESCRIPCIÓN PARA DESTINOS 00"/>
    <n v="3226408"/>
    <n v="3181408"/>
    <n v="2000000"/>
    <n v="1000000"/>
    <n v="603200"/>
    <n v="603200"/>
    <n v="0"/>
    <n v="603200"/>
    <n v="0"/>
    <n v="603200"/>
    <n v="1000000"/>
    <s v="Varios eventos"/>
    <m/>
    <n v="0"/>
    <n v="603200"/>
    <n v="1396800"/>
    <n v="1396800"/>
    <n v="0"/>
    <n v="0"/>
    <n v="396800"/>
    <n v="1000000"/>
    <n v="1000000"/>
    <n v="0"/>
  </r>
  <r>
    <s v="1.1-00-24"/>
    <s v="1.3.4"/>
    <s v="FUNCIÓN PÚBLICA"/>
    <s v="E"/>
    <s v="Actividades del sector público, que realiza en for"/>
    <s v="01_24"/>
    <n v="5"/>
    <s v="SOCIEDAD COHESIVA Y RESILENTE"/>
    <n v="2"/>
    <s v="SERVICIOS GENERALES"/>
    <s v="002_24"/>
    <s v="si"/>
    <s v="RECURSOS FISCALES 2024"/>
    <s v="PRESIDENCIA"/>
    <x v="8"/>
    <s v="DIRECCIÓN GENERAL DE RELACIONES PÚBLICAS"/>
    <s v="JEFATURA DE GABINETE"/>
    <s v="DIRECCIÓN DE RELACIONES PÚBLICAS"/>
    <s v="ATENCIÓN A EVENTOS DEL GOBIERNO MUNICIPAL  Y AGENDA GUBERNAMENTAL"/>
    <n v="3000"/>
    <s v="NO"/>
    <s v="NO"/>
    <n v="3821"/>
    <s v="GASTOS DE ORDEN  SOCIAL Y CULTURAL"/>
    <n v="0"/>
    <s v="SIN DESCRIPCIÓN PARA DESTINOS 00"/>
    <n v="3905238.23"/>
    <n v="3837474.23"/>
    <n v="0"/>
    <n v="850588.4"/>
    <n v="0"/>
    <n v="0"/>
    <n v="0"/>
    <n v="0"/>
    <n v="0"/>
    <n v="0"/>
    <n v="0"/>
    <m/>
    <m/>
    <n v="0"/>
    <n v="0"/>
    <n v="0"/>
    <n v="0"/>
    <n v="0"/>
    <n v="0"/>
    <n v="850588.4"/>
    <n v="-850588.4"/>
    <n v="0"/>
    <n v="0"/>
  </r>
  <r>
    <s v="1.1-00-24"/>
    <s v="1.3.4"/>
    <s v="FUNCIÓN PÚBLICA"/>
    <s v="E"/>
    <s v="Actividades del sector público, que realiza en for"/>
    <s v="01_24"/>
    <n v="5"/>
    <s v="SOCIEDAD COHESIVA Y RESILENTE"/>
    <n v="5"/>
    <s v="SERVICIOS GENERALES"/>
    <s v="005_24"/>
    <s v="si"/>
    <s v="RECURSOS FISCALES 2024"/>
    <s v="PRESIDENCIA"/>
    <x v="8"/>
    <s v="DIRECCIÓN GENERAL DE RELACIONES GUBERNAM"/>
    <s v="JEFATURA DE GABINETE"/>
    <s v="DIRECCIÓN DE RELACIONES PÚBLICAS"/>
    <s v="ATENCIÓN A EVENTOS DEL GOBIERNO MUNICIPAL  Y AGENDA GUBERNAMENTAL"/>
    <n v="3000"/>
    <s v="NO"/>
    <s v="NO"/>
    <n v="3821"/>
    <s v="GASTOS DE ORDEN  SOCIAL Y CULTURAL"/>
    <n v="0"/>
    <s v="SIN DESCRIPCIÓN PARA DESTINOS 00"/>
    <n v="612595"/>
    <n v="606794.19999999995"/>
    <n v="1255568.3999999999"/>
    <n v="500000"/>
    <n v="1135744.3999999999"/>
    <n v="535792.4"/>
    <n v="0"/>
    <n v="535792.4"/>
    <n v="0"/>
    <n v="535792.4"/>
    <n v="1000000"/>
    <s v="Varios eventos"/>
    <m/>
    <n v="0"/>
    <n v="535792.4"/>
    <n v="119824"/>
    <n v="0"/>
    <n v="1155568.3999999999"/>
    <n v="0"/>
    <n v="400000"/>
    <n v="755568.4"/>
    <n v="1000000"/>
    <n v="0"/>
  </r>
  <r>
    <s v="1.1-00-24"/>
    <s v="1.3.4"/>
    <s v="FUNCIÓN PÚBLICA"/>
    <s v="E"/>
    <s v="Actividades del sector público, que realiza en for"/>
    <s v="01_24"/>
    <n v="5"/>
    <s v="SOCIEDAD COHESIVA Y RESILENTE"/>
    <n v="5"/>
    <s v="SERVICIOS GENERALES"/>
    <s v="005_24"/>
    <s v="si"/>
    <s v="RECURSOS FISCALES 2024"/>
    <s v="PRESIDENCIA"/>
    <x v="8"/>
    <s v="DIRECCIÓN GENERAL DE RELACIONES GUBERNAM"/>
    <s v="JEFATURA DE GABINETE"/>
    <s v="DIRECCIÓN DE RELACIONES PÚBLICAS"/>
    <s v="RELACIONES GUBERNAMENTALES"/>
    <n v="3000"/>
    <s v="NO"/>
    <s v="NO"/>
    <n v="3821"/>
    <s v="GASTOS DE ORDEN  SOCIAL Y CULTURAL"/>
    <n v="32"/>
    <s v="INFORME DE GOBIERNO"/>
    <n v="0"/>
    <n v="0"/>
    <n v="750000"/>
    <n v="0"/>
    <n v="743560"/>
    <n v="743560"/>
    <n v="0"/>
    <n v="743560"/>
    <n v="0"/>
    <n v="743560"/>
    <n v="750000"/>
    <s v="Informe de gobierno"/>
    <m/>
    <n v="0"/>
    <n v="743560"/>
    <n v="6440"/>
    <n v="0"/>
    <n v="750000"/>
    <n v="0"/>
    <n v="0"/>
    <n v="750000"/>
    <n v="750000"/>
    <n v="0"/>
  </r>
  <r>
    <s v="1.1-00-24"/>
    <s v="1.3.4"/>
    <s v="FUNCIÓN PÚBLICA"/>
    <s v="E"/>
    <s v="Actividades del sector público, que realiza en for"/>
    <s v="01_24"/>
    <n v="5"/>
    <s v="SOCIEDAD COHESIVA Y RESILENTE"/>
    <n v="5"/>
    <s v="SERVICIOS GENERALES"/>
    <s v="005_24"/>
    <s v="si"/>
    <s v="RECURSOS FISCALES 2024"/>
    <s v="PRESIDENCIA"/>
    <x v="8"/>
    <s v="DIRECCIÓN GENERAL DE RELACIONES GUBERNAM"/>
    <s v="JEFATURA DE GABINETE"/>
    <s v="DIRECCIÓN DE RELACIONES PÚBLICAS"/>
    <s v="ATENCIÓN A EVENTOS DEL GOBIERNO MUNICIPAL  Y AGENDA GUBERNAMENTAL"/>
    <n v="3000"/>
    <s v="NO"/>
    <s v="NO"/>
    <n v="3821"/>
    <s v="GASTOS DE ORDEN  SOCIAL Y CULTURAL"/>
    <n v="40"/>
    <s v="POSADA GENERAL"/>
    <n v="0"/>
    <n v="0"/>
    <n v="1000000"/>
    <n v="0"/>
    <n v="0"/>
    <n v="0"/>
    <n v="0"/>
    <n v="0"/>
    <n v="0"/>
    <n v="0"/>
    <n v="2500000"/>
    <s v="posada"/>
    <m/>
    <n v="0"/>
    <n v="0"/>
    <n v="1000000"/>
    <n v="1000000"/>
    <n v="0"/>
    <n v="0"/>
    <n v="0"/>
    <n v="1000000"/>
    <n v="1000000"/>
    <n v="-150000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821"/>
    <s v="GASTOS DE ORDEN  SOCIAL Y CULTURAL"/>
    <n v="0"/>
    <s v="SIN DESCRIPCIÓN PARA DESTINOS 00"/>
    <n v="784437.28"/>
    <n v="776354.39"/>
    <n v="639567.19999999995"/>
    <n v="639567.19999999995"/>
    <n v="514777.21"/>
    <n v="514777.21"/>
    <n v="0"/>
    <n v="514777.21"/>
    <n v="24631.97000000003"/>
    <n v="490145.24"/>
    <n v="450000"/>
    <s v="REGALOS A SINDICATOS"/>
    <m/>
    <n v="9199.9599999999627"/>
    <n v="480945.28"/>
    <n v="124789.98999999993"/>
    <n v="0"/>
    <n v="0"/>
    <n v="0"/>
    <n v="0"/>
    <n v="0"/>
    <n v="45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821"/>
    <s v="GASTOS DE ORDEN  SOCIAL Y CULTURAL"/>
    <n v="0"/>
    <s v="SIN DESCRIPCIÓN PARA DESTINOS 00"/>
    <n v="364187.8"/>
    <n v="131385.79999999999"/>
    <n v="145000"/>
    <n v="160000"/>
    <n v="14000.01"/>
    <n v="14000.01"/>
    <n v="0"/>
    <n v="14000.01"/>
    <n v="0"/>
    <n v="14000.01"/>
    <n v="145000"/>
    <m/>
    <m/>
    <n v="0"/>
    <n v="14000.01"/>
    <n v="130999.99"/>
    <n v="0"/>
    <n v="0"/>
    <n v="0"/>
    <n v="15000"/>
    <n v="-15000"/>
    <n v="145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3000"/>
    <s v="NO"/>
    <s v="NO"/>
    <n v="3821"/>
    <s v="GASTOS DE ORDEN  SOCIAL Y CULTURAL"/>
    <n v="0"/>
    <s v="SIN DESCRIPCIÓN PARA DESTINOS 00"/>
    <n v="1154680"/>
    <n v="1102480"/>
    <n v="3758000"/>
    <n v="500000"/>
    <n v="3717080"/>
    <n v="3717080"/>
    <n v="150000"/>
    <n v="3567080"/>
    <n v="0"/>
    <n v="3567080"/>
    <n v="1500000"/>
    <s v="Varios eventos"/>
    <m/>
    <n v="0"/>
    <n v="3567080"/>
    <n v="40920"/>
    <n v="248640"/>
    <n v="3059360"/>
    <n v="0"/>
    <n v="50000"/>
    <n v="3258000"/>
    <n v="15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TURISMO Y PROMOCIÓN A LAS TRADICIONES"/>
    <s v="APOYO A TRADICIONES"/>
    <n v="3000"/>
    <s v="NO"/>
    <s v="NO"/>
    <n v="3821"/>
    <s v="GASTOS DE ORDEN  SOCIAL Y CULTURAL"/>
    <n v="23"/>
    <s v="CABALGATA"/>
    <n v="445000"/>
    <n v="445000"/>
    <n v="740080"/>
    <n v="500000"/>
    <n v="740080"/>
    <n v="740080"/>
    <n v="0"/>
    <n v="740080"/>
    <n v="0"/>
    <n v="740080"/>
    <n v="750000"/>
    <s v="CABALGATA"/>
    <m/>
    <n v="0"/>
    <n v="740080"/>
    <n v="0"/>
    <n v="0"/>
    <n v="250000"/>
    <n v="0"/>
    <n v="9920"/>
    <n v="240080"/>
    <n v="75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3000"/>
    <s v="NO"/>
    <s v="NO"/>
    <n v="3821"/>
    <s v="GASTOS DE ORDEN  SOCIAL Y CULTURAL"/>
    <n v="24"/>
    <s v="EXPO AGROPECUARIA"/>
    <n v="448000"/>
    <n v="448000"/>
    <n v="640000"/>
    <n v="500000"/>
    <n v="640000"/>
    <n v="640000"/>
    <n v="0"/>
    <n v="640000"/>
    <n v="0"/>
    <n v="640000"/>
    <n v="500000"/>
    <s v="EXPO AGROPECUARIA"/>
    <m/>
    <n v="0"/>
    <n v="640000"/>
    <n v="0"/>
    <n v="0"/>
    <n v="150000"/>
    <n v="0"/>
    <n v="10000"/>
    <n v="140000"/>
    <n v="5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TURISMO Y PROMOCIÓN A LAS TRADICIONES"/>
    <s v="APOYO A TRADICIONES"/>
    <n v="3000"/>
    <s v="NO"/>
    <s v="NO"/>
    <n v="3821"/>
    <s v="GASTOS DE ORDEN  SOCIAL Y CULTURAL"/>
    <n v="25"/>
    <s v="CHARRERIA"/>
    <n v="497495"/>
    <n v="497495"/>
    <n v="1287600"/>
    <n v="615000"/>
    <n v="1287600"/>
    <n v="1287600"/>
    <n v="0"/>
    <n v="1287600"/>
    <n v="0"/>
    <n v="1287600"/>
    <n v="1300000"/>
    <s v="CHARRERIA"/>
    <m/>
    <n v="0"/>
    <n v="1287600"/>
    <n v="0"/>
    <n v="0"/>
    <n v="700000"/>
    <n v="0"/>
    <n v="27400"/>
    <n v="672600"/>
    <n v="13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TURISMO Y PROMOCIÓN A LAS TRADICIONES"/>
    <s v="APOYO A TRADICIONES"/>
    <n v="3000"/>
    <s v="NO"/>
    <s v="NO"/>
    <n v="3821"/>
    <s v="GASTOS DE ORDEN  SOCIAL Y CULTURAL"/>
    <n v="26"/>
    <s v="MICTLAN"/>
    <n v="744720"/>
    <n v="744720"/>
    <n v="0"/>
    <n v="735000"/>
    <n v="0"/>
    <n v="0"/>
    <n v="0"/>
    <n v="0"/>
    <n v="0"/>
    <n v="0"/>
    <n v="1500000"/>
    <s v="MICTLAN"/>
    <m/>
    <n v="0"/>
    <n v="0"/>
    <n v="0"/>
    <n v="0"/>
    <n v="15000"/>
    <n v="0"/>
    <n v="750000"/>
    <n v="-735000"/>
    <n v="15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3000"/>
    <s v="NO"/>
    <s v="NO"/>
    <n v="3821"/>
    <s v="GASTOS DE ORDEN  SOCIAL Y CULTURAL"/>
    <n v="27"/>
    <s v="ARBOL NAVIDEÑO"/>
    <n v="449500"/>
    <n v="440800"/>
    <n v="0"/>
    <n v="450000"/>
    <n v="0"/>
    <n v="0"/>
    <n v="0"/>
    <n v="0"/>
    <n v="0"/>
    <n v="0"/>
    <n v="500000"/>
    <s v="ARBOL NAVIDEÑO"/>
    <m/>
    <n v="0"/>
    <n v="0"/>
    <n v="0"/>
    <n v="0"/>
    <n v="0"/>
    <n v="0"/>
    <n v="450000"/>
    <n v="-450000"/>
    <n v="500000"/>
    <n v="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IRECCIÓN DE TURISMO Y PROMOCIÓN A LAS TRADICIONES"/>
    <s v="APOYO A TRADICIONES"/>
    <n v="3000"/>
    <s v="NO"/>
    <s v="NO"/>
    <n v="3821"/>
    <s v="GASTOS DE ORDEN  SOCIAL Y CULTURAL"/>
    <n v="28"/>
    <s v="ROSCA DE REYES"/>
    <n v="200000"/>
    <n v="200000"/>
    <n v="200000"/>
    <n v="200000"/>
    <n v="200000"/>
    <n v="200000"/>
    <n v="0"/>
    <n v="200000"/>
    <n v="0"/>
    <n v="200000"/>
    <n v="200000"/>
    <s v="ROSCA DE REYES"/>
    <m/>
    <n v="0"/>
    <n v="200000"/>
    <n v="0"/>
    <n v="0"/>
    <n v="0"/>
    <n v="0"/>
    <n v="0"/>
    <n v="0"/>
    <n v="200000"/>
    <n v="0"/>
  </r>
  <r>
    <s v="1.1-00-24"/>
    <s v="2.4.2"/>
    <s v="CULTURA"/>
    <s v="F"/>
    <s v="Actividades destinadas a la promoción y fomento de"/>
    <s v="06_24"/>
    <n v="5"/>
    <s v="SOCIEDAD COHESIVA Y RESILENTE"/>
    <n v="29"/>
    <s v="SERVICIOS GENERALE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3000"/>
    <s v="NO"/>
    <s v="NO"/>
    <n v="3821"/>
    <s v="GASTOS DE ORDEN  SOCIAL Y CULTURAL"/>
    <n v="0"/>
    <s v="SIN DESCRIPCIÓN PARA DESTINOS 00"/>
    <n v="1246600"/>
    <n v="1171600"/>
    <n v="332000"/>
    <n v="400000"/>
    <n v="74611.199999999997"/>
    <n v="74611.199999999997"/>
    <n v="0"/>
    <n v="74611.199999999997"/>
    <n v="0"/>
    <n v="74611.199999999997"/>
    <n v="332000"/>
    <s v="Varios eventos"/>
    <m/>
    <n v="0"/>
    <n v="74611.199999999997"/>
    <n v="257388.79999999999"/>
    <n v="0"/>
    <n v="0"/>
    <n v="0"/>
    <n v="68000"/>
    <n v="-68000"/>
    <n v="332000"/>
    <n v="0"/>
  </r>
  <r>
    <s v="1.1-00-24"/>
    <s v="2.4.2"/>
    <s v="CULTURA"/>
    <s v="F"/>
    <s v="Actividades destinadas a la promoción y fomento de"/>
    <s v="06_24"/>
    <n v="5"/>
    <s v="SOCIEDAD COHESIVA Y RESILENTE"/>
    <n v="29"/>
    <s v="SERVICIOS GENERALE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3000"/>
    <s v="NO"/>
    <s v="NO"/>
    <n v="3821"/>
    <s v="GASTOS DE ORDEN  SOCIAL Y CULTURAL"/>
    <n v="15"/>
    <s v="FESTIVAL MAROMETA"/>
    <n v="1996400"/>
    <n v="1496400"/>
    <n v="1500000"/>
    <n v="1500000"/>
    <n v="1492920"/>
    <n v="1492920"/>
    <n v="0"/>
    <n v="1492920"/>
    <n v="0"/>
    <n v="1492920"/>
    <n v="1500000"/>
    <s v="Festival marometa"/>
    <m/>
    <n v="0"/>
    <n v="1492920"/>
    <n v="7080"/>
    <n v="0"/>
    <n v="0"/>
    <n v="0"/>
    <n v="0"/>
    <n v="0"/>
    <n v="1500000"/>
    <n v="0"/>
  </r>
  <r>
    <s v="1.1-00-24"/>
    <s v="2.4.2"/>
    <s v="CULTURA"/>
    <s v="F"/>
    <s v="Actividades destinadas a la promoción y fomento de"/>
    <s v="06_24"/>
    <n v="5"/>
    <s v="SOCIEDAD COHESIVA Y RESILENTE"/>
    <n v="29"/>
    <s v="SERVICIOS GENERALE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3000"/>
    <s v="NO"/>
    <s v="NO"/>
    <n v="3821"/>
    <s v="GASTOS DE ORDEN  SOCIAL Y CULTURAL"/>
    <n v="16"/>
    <s v="DIA DEL MAESTRO"/>
    <n v="665928.16"/>
    <n v="665928.16"/>
    <n v="600000"/>
    <n v="600000"/>
    <n v="589860"/>
    <n v="589860"/>
    <n v="0"/>
    <n v="589860"/>
    <n v="0"/>
    <n v="589860"/>
    <n v="600000"/>
    <s v="Comida a maestros revisar rifa de carro"/>
    <m/>
    <n v="0"/>
    <n v="589860"/>
    <n v="10140"/>
    <n v="0"/>
    <n v="0"/>
    <n v="0"/>
    <n v="0"/>
    <n v="0"/>
    <n v="600000"/>
    <n v="0"/>
  </r>
  <r>
    <s v="1.1-00-24"/>
    <s v="3.7.1"/>
    <s v="TURISMO"/>
    <s v="E"/>
    <s v="Actividades del sector público, que realiza en for"/>
    <s v="09_24"/>
    <n v="8"/>
    <s v="DESARROLLO ECONÓMICO Y EMPLEO"/>
    <n v="47"/>
    <s v="SERVICIOS GENERALES"/>
    <s v="029_24"/>
    <s v="si"/>
    <s v="RECURSOS FISCALES 2024"/>
    <s v="COORDINACIÓN GENERAL DE DESARROLLO ECONÓMICO"/>
    <x v="6"/>
    <s v="DIRECCIÓN GENERAL DE TURISMO Y PROMOCIÓN"/>
    <s v="COORDINACIÓN DE POTENCIA ECONÓMICA"/>
    <s v="DIRECCIÓN DE TURISMO Y PROMOCIÓN A LAS TRADICIONES"/>
    <s v="APOYO A TRADICIONES"/>
    <n v="3000"/>
    <s v="NO"/>
    <s v="NO"/>
    <n v="3821"/>
    <s v="GASTOS DE ORDEN  SOCIAL Y CULTURAL"/>
    <n v="22"/>
    <s v="ESCUELA DE CHARRERIA"/>
    <n v="591600"/>
    <n v="591600"/>
    <n v="0"/>
    <n v="700000"/>
    <n v="0"/>
    <n v="0"/>
    <n v="0"/>
    <n v="0"/>
    <n v="0"/>
    <n v="0"/>
    <n v="0"/>
    <m/>
    <m/>
    <n v="0"/>
    <n v="0"/>
    <n v="0"/>
    <n v="0"/>
    <n v="0"/>
    <n v="0"/>
    <n v="700000"/>
    <n v="-700000"/>
    <n v="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831"/>
    <s v="CONGRESOS Y CONVENCIONES"/>
    <n v="0"/>
    <s v="SIN DESCRIPCIÓN PARA DESTINOS 00"/>
    <n v="0"/>
    <n v="0"/>
    <n v="25100"/>
    <n v="0"/>
    <n v="0"/>
    <n v="0"/>
    <n v="0"/>
    <n v="0"/>
    <n v="0"/>
    <n v="0"/>
    <n v="0"/>
    <m/>
    <m/>
    <n v="0"/>
    <n v="0"/>
    <n v="25100"/>
    <n v="0"/>
    <n v="25100"/>
    <n v="0"/>
    <n v="0"/>
    <n v="25100"/>
    <n v="0"/>
    <n v="0"/>
  </r>
  <r>
    <s v="1.1-00-24"/>
    <s v="2.4.2"/>
    <s v="CULTURA"/>
    <s v="F"/>
    <s v="Actividades destinadas a la promoción y fomento de"/>
    <s v="06_24"/>
    <n v="5"/>
    <s v="SOCIEDAD COHESIVA Y RESILENTE"/>
    <n v="29"/>
    <s v="SERVICIOS GENERALES"/>
    <s v="017_24"/>
    <s v="si"/>
    <s v="RECURSOS FISCALES 2024"/>
    <s v="COORDINACIÓN GENERAL DE CONSTRUCCIÓN DE COMUNIDAD"/>
    <x v="0"/>
    <s v="DIRECCIÓN GENERAL DE CULTURA"/>
    <s v="COORDINACIÓN DE CERCANÍA Y CORRESPONSABILIDAD SOCIAL"/>
    <s v="DIRECCION GENERAL DE POLITICA SOCIAL"/>
    <s v="POLITICA CULTURAL DE TLAJOMULCO DE ZUÑIGA"/>
    <n v="3000"/>
    <s v="NO"/>
    <s v="NO"/>
    <n v="3841"/>
    <s v="EXPOSICIONES"/>
    <n v="0"/>
    <s v="SIN DESCRIPCIÓN PARA DESTINOS 00"/>
    <n v="570000"/>
    <n v="570000"/>
    <n v="0"/>
    <n v="0"/>
    <n v="0"/>
    <n v="0"/>
    <n v="0"/>
    <n v="0"/>
    <n v="0"/>
    <n v="0"/>
    <n v="566000"/>
    <s v="PENDIENTE"/>
    <m/>
    <n v="0"/>
    <n v="0"/>
    <n v="0"/>
    <n v="0"/>
    <n v="0"/>
    <n v="0"/>
    <n v="0"/>
    <n v="0"/>
    <n v="566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911"/>
    <s v="SERVICIOS FUNERARIOS Y DE CEMENTERIOS"/>
    <n v="0"/>
    <s v="SIN DESCRIPCIÓN PARA DESTINOS 00"/>
    <n v="769294.64"/>
    <n v="528693.30000000005"/>
    <n v="700000"/>
    <n v="700000"/>
    <n v="445766.8"/>
    <n v="445766.8"/>
    <n v="0"/>
    <n v="445766.8"/>
    <n v="0"/>
    <n v="445766.8"/>
    <n v="500000"/>
    <m/>
    <m/>
    <n v="0"/>
    <n v="445766.8"/>
    <n v="254233.2"/>
    <n v="0"/>
    <n v="0"/>
    <n v="0"/>
    <n v="0"/>
    <n v="0"/>
    <n v="500000"/>
    <n v="0"/>
  </r>
  <r>
    <s v="2.6-05-23"/>
    <s v="1.3.4"/>
    <s v="FUNCIÓN PÚBLICA"/>
    <s v="M"/>
    <s v="Actividades de apoyo administrativo desarrolladas "/>
    <s v="04_24"/>
    <n v="6"/>
    <s v="GOBIERNO EFECTIVO"/>
    <n v="19"/>
    <s v="SERVICIOS GENERALES"/>
    <s v="013_24"/>
    <m/>
    <s v="PROGRAMA ESTRATEGIA ALE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38913"/>
    <n v="0"/>
    <n v="38913"/>
    <n v="38913"/>
    <n v="0"/>
    <n v="38913"/>
    <n v="0"/>
    <n v="38913"/>
    <n v="0"/>
    <m/>
    <m/>
    <n v="0"/>
    <n v="38913"/>
    <n v="0"/>
    <n v="38913"/>
    <n v="0"/>
    <n v="0"/>
    <n v="0"/>
    <n v="38913"/>
    <n v="0"/>
    <n v="0"/>
  </r>
  <r>
    <s v="2.6-05-24"/>
    <s v="1.3.4"/>
    <s v="FUNCIÓN PÚBLICA"/>
    <s v="M"/>
    <s v="Actividades de apoyo administrativo desarrolladas "/>
    <s v="04_24"/>
    <n v="6"/>
    <s v="GOBIERNO EFECTIVO"/>
    <n v="19"/>
    <s v="SERVICIOS GENERALES"/>
    <s v="013_24"/>
    <m/>
    <s v="PROGRAMA ESTRATEGIA ALE 2024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0"/>
    <n v="0"/>
    <n v="29337.03"/>
    <n v="29337.03"/>
    <n v="0"/>
    <n v="29337.03"/>
    <n v="0"/>
    <n v="29337.03"/>
    <n v="0"/>
    <m/>
    <m/>
    <n v="0"/>
    <n v="29337.03"/>
    <n v="-29337.03"/>
    <n v="0"/>
    <n v="0"/>
    <n v="0"/>
    <n v="0"/>
    <n v="0"/>
    <n v="0"/>
    <n v="0"/>
  </r>
  <r>
    <s v="2.6-12-23"/>
    <s v="1.3.4"/>
    <s v="FUNCIÓN PÚBLICA"/>
    <s v="M"/>
    <s v="Actividades de apoyo administrativo desarrolladas "/>
    <s v="04_24"/>
    <n v="6"/>
    <s v="GOBIERNO EFECTIVO"/>
    <n v="19"/>
    <s v="SERVICIOS GENERALES"/>
    <s v="013_24"/>
    <m/>
    <s v="FONDO PARA INVERSIONES METROPOLITANAS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7445.91"/>
    <n v="0"/>
    <n v="7445.91"/>
    <n v="7445.91"/>
    <n v="0"/>
    <n v="7445.91"/>
    <n v="0"/>
    <n v="7445.91"/>
    <n v="0"/>
    <m/>
    <m/>
    <n v="0"/>
    <n v="7445.91"/>
    <n v="0"/>
    <n v="7445.91"/>
    <n v="0"/>
    <n v="0"/>
    <n v="0"/>
    <n v="7445.91"/>
    <n v="0"/>
    <n v="0"/>
  </r>
  <r>
    <s v="2.6-06-23"/>
    <s v="1.3.4"/>
    <s v="FUNCIÓN PÚBLICA"/>
    <s v="M"/>
    <s v="Actividades de apoyo administrativo desarrolladas "/>
    <s v="04_24"/>
    <n v="6"/>
    <s v="GOBIERNO EFECTIVO"/>
    <n v="19"/>
    <s v="SERVICIOS GENERALES"/>
    <s v="013_24"/>
    <m/>
    <s v="BARRIOS DE PAZ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167669.15"/>
    <n v="0"/>
    <n v="167669.15"/>
    <n v="167669.15"/>
    <n v="0"/>
    <n v="167669.15"/>
    <n v="0"/>
    <n v="167669.15"/>
    <n v="0"/>
    <m/>
    <m/>
    <n v="0"/>
    <n v="167669.15"/>
    <n v="0"/>
    <n v="167669.15"/>
    <n v="0"/>
    <n v="0"/>
    <n v="0"/>
    <n v="167669.15"/>
    <n v="0"/>
    <n v="0"/>
  </r>
  <r>
    <s v="2.5-01-23"/>
    <s v="1.3.4"/>
    <s v="FUNCIÓN PÚBLICA"/>
    <s v="M"/>
    <s v="Actividades de apoyo administrativo desarrolladas "/>
    <s v="04_24"/>
    <n v="6"/>
    <s v="GOBIERNO EFECTIVO"/>
    <n v="19"/>
    <s v="SERVICIOS GENERALES"/>
    <s v="013_24"/>
    <m/>
    <s v="FONDO DE APORTACIÓN A LA INFRAESTRUCTURA SOCIAL MUNICIPAL 2023 (FAISM)"/>
    <s v="TESORERÍA MUNICIPAL"/>
    <x v="2"/>
    <s v="DIRECCIÓN GENERAL DE FINANZAS"/>
    <s v="TESORERÍA"/>
    <s v="DIRECCIÓN DE FINANZAS"/>
    <s v="PROYECTO DE PRESUPUESTO"/>
    <n v="3000"/>
    <s v="NO"/>
    <s v="NO"/>
    <n v="3921"/>
    <s v="Reintegro de Remanentes de Recursos Federales y Estatales"/>
    <n v="0"/>
    <s v="SIN DESCRIPCIÓN PARA DESTINOS 00"/>
    <n v="0"/>
    <n v="0"/>
    <n v="2224784.9500000002"/>
    <n v="0"/>
    <n v="2224784.9500000002"/>
    <n v="2224784.9500000002"/>
    <n v="0"/>
    <n v="2224784.9500000002"/>
    <n v="0"/>
    <n v="2224784.9500000002"/>
    <n v="0"/>
    <m/>
    <m/>
    <n v="0"/>
    <n v="2224784.9500000002"/>
    <n v="0"/>
    <n v="2224784.9500000002"/>
    <n v="0"/>
    <n v="0"/>
    <n v="0"/>
    <n v="2224784.9500000002"/>
    <n v="0"/>
    <n v="0"/>
  </r>
  <r>
    <s v="2.6-14-23"/>
    <s v="1.3.4"/>
    <s v="FUNCIÓN PÚBLICA"/>
    <s v="M"/>
    <s v="Actividades de apoyo administrativo desarrolladas "/>
    <s v="04_24"/>
    <n v="6"/>
    <s v="GOBIERNO EFECTIVO"/>
    <n v="19"/>
    <s v="SERVICIOS GENERALES"/>
    <s v="013_24"/>
    <m/>
    <s v="CONSTRUCCIÓN DE PLANTA DE SEPARACIÓN, CLASIFICACIÓN Y RECICLAJE DE RESIDUOS SÓLIDOS URBANOS DE TLAJOMULCO DE ZUÑIGA, JALISCO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2676.88"/>
    <n v="0"/>
    <n v="2676.88"/>
    <n v="2676.88"/>
    <n v="0"/>
    <n v="2676.88"/>
    <n v="0"/>
    <n v="2676.88"/>
    <n v="0"/>
    <m/>
    <m/>
    <n v="0"/>
    <n v="2676.88"/>
    <n v="0"/>
    <n v="2676.88"/>
    <n v="0"/>
    <n v="0"/>
    <n v="0"/>
    <n v="2676.88"/>
    <n v="0"/>
    <n v="0"/>
  </r>
  <r>
    <s v="2.5-02-23"/>
    <s v="1.3.4"/>
    <s v="FUNCIÓN PÚBLICA"/>
    <s v="M"/>
    <s v="Actividades de apoyo administrativo desarrolladas "/>
    <s v="04_24"/>
    <n v="6"/>
    <s v="GOBIERNO EFECTIVO"/>
    <n v="19"/>
    <s v="SERVICIOS GENERALES"/>
    <s v="013_24"/>
    <m/>
    <s v="FONDO DE APORTACIÓN AL FORTALECIMIENTO MUNICIPAL 2023 (FORTAMUN)"/>
    <s v="TESORERÍA MUNICIPAL"/>
    <x v="2"/>
    <s v="DIRECCIÓN GENERAL DE FINANZAS"/>
    <s v="TESORERÍA"/>
    <s v="DIRECCIÓN DE FINANZAS"/>
    <s v="PROYECTO DE PRESUPUESTO"/>
    <n v="3000"/>
    <s v="NO"/>
    <s v="NO"/>
    <n v="3921"/>
    <s v="Reintegro de Remanentes de Recursos Federales y Estatales"/>
    <n v="0"/>
    <s v="SIN DESCRIPCIÓN PARA DESTINOS 00"/>
    <n v="0"/>
    <n v="0"/>
    <n v="921278.58"/>
    <n v="0"/>
    <n v="921278.58"/>
    <n v="921278.58"/>
    <n v="0"/>
    <n v="921278.58"/>
    <n v="0"/>
    <n v="921278.58"/>
    <n v="0"/>
    <m/>
    <m/>
    <n v="0"/>
    <n v="921278.58"/>
    <n v="0"/>
    <n v="921278.58"/>
    <n v="0"/>
    <n v="0"/>
    <n v="0"/>
    <n v="921278.58"/>
    <n v="0"/>
    <n v="0"/>
  </r>
  <r>
    <s v="212-3"/>
    <s v="1.3.4"/>
    <s v="FUNCIÓN PÚBLICA"/>
    <s v="M"/>
    <s v="Actividades de apoyo administrativo desarrolladas "/>
    <s v="04_24"/>
    <n v="6"/>
    <s v="GOBIERNO EFECTIVO"/>
    <n v="19"/>
    <s v="SERVICIOS GENERALES"/>
    <s v="013_24"/>
    <m/>
    <s v="Fondo de Aportación para la Infraestructura Social Municipal ejercicio 2012 (aportación federal)"/>
    <s v="TESORERÍA MUNICIPAL"/>
    <x v="2"/>
    <s v="DIRECCIÓN GENERAL DE FINANZAS"/>
    <s v="TESORERÍA"/>
    <s v="DIRECCIÓN DE FINANZAS"/>
    <s v="PROYECTO DE PRESUPUESTO"/>
    <n v="3000"/>
    <s v="NO"/>
    <s v="NO"/>
    <n v="3921"/>
    <s v="Reintegro de Remanentes de Recursos Federales y Estatales"/>
    <n v="0"/>
    <s v="SIN DESCRIPCIÓN PARA DESTINOS 00"/>
    <n v="0"/>
    <n v="0"/>
    <n v="0"/>
    <n v="0"/>
    <n v="0"/>
    <n v="0"/>
    <n v="0"/>
    <n v="0"/>
    <n v="0"/>
    <n v="0"/>
    <n v="0"/>
    <m/>
    <m/>
    <n v="0"/>
    <n v="0"/>
    <n v="0"/>
    <n v="0"/>
    <n v="0"/>
    <n v="0"/>
    <n v="0"/>
    <n v="0"/>
    <n v="0"/>
    <n v="0"/>
  </r>
  <r>
    <s v="2.6-11-23"/>
    <s v="1.3.4"/>
    <s v="FUNCIÓN PÚBLICA"/>
    <s v="M"/>
    <s v="Actividades de apoyo administrativo desarrolladas "/>
    <s v="04_24"/>
    <n v="6"/>
    <s v="GOBIERNO EFECTIVO"/>
    <n v="19"/>
    <s v="SERVICIOS GENERALES"/>
    <s v="013_24"/>
    <m/>
    <s v="ESTRATEGIA DE SEGURIDAD &quot;PUNTOS PURPURA&quot;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1770.05"/>
    <n v="0"/>
    <n v="1770.05"/>
    <n v="1770.05"/>
    <n v="0"/>
    <n v="1770.05"/>
    <n v="0"/>
    <n v="1770.05"/>
    <n v="0"/>
    <m/>
    <m/>
    <n v="0"/>
    <n v="1770.05"/>
    <n v="0"/>
    <n v="1770.05"/>
    <n v="0"/>
    <n v="0"/>
    <n v="0"/>
    <n v="1770.05"/>
    <n v="0"/>
    <n v="0"/>
  </r>
  <r>
    <s v="2.5-03-1-23"/>
    <s v="1.3.4"/>
    <s v="FUNCIÓN PÚBLICA"/>
    <s v="M"/>
    <s v="Actividades de apoyo administrativo desarrolladas "/>
    <s v="04_24"/>
    <n v="6"/>
    <s v="GOBIERNO EFECTIVO"/>
    <n v="19"/>
    <s v="SERVICIOS GENERALES"/>
    <s v="013_24"/>
    <m/>
    <s v="PRODDER 2023"/>
    <s v="TESORERÍA MUNICIPAL"/>
    <x v="2"/>
    <s v="DIRECCIÓN GENERAL DE FINANZAS"/>
    <s v="TESORERÍA"/>
    <s v="DIRECCIÓN DE FINANZAS"/>
    <s v="PROYECTO DE PRESUPUESTO"/>
    <n v="3000"/>
    <s v="NO"/>
    <s v="NO"/>
    <n v="3921"/>
    <s v="Reintegro de Remanentes de Recursos Federales y Estatales"/>
    <n v="0"/>
    <s v="SIN DESCRIPCIÓN PARA DESTINOS 00"/>
    <n v="0"/>
    <n v="0"/>
    <n v="981350"/>
    <n v="0"/>
    <n v="981335.69"/>
    <n v="981335.69"/>
    <n v="0"/>
    <n v="981335.69"/>
    <n v="0"/>
    <n v="981335.69"/>
    <n v="0"/>
    <m/>
    <m/>
    <n v="364"/>
    <n v="980971.69"/>
    <n v="14.310000000055879"/>
    <n v="981350"/>
    <n v="0"/>
    <n v="0"/>
    <n v="0"/>
    <n v="981350"/>
    <n v="0"/>
    <n v="0"/>
  </r>
  <r>
    <s v="212-4"/>
    <s v="1.3.4"/>
    <s v="FUNCIÓN PÚBLICA"/>
    <s v="M"/>
    <s v="Actividades de apoyo administrativo desarrolladas "/>
    <s v="04_24"/>
    <n v="6"/>
    <s v="GOBIERNO EFECTIVO"/>
    <n v="19"/>
    <s v="SERVICIOS GENERALES"/>
    <s v="013_24"/>
    <m/>
    <s v="FAIS 2012 (APORTACIÓN FEDERAL)"/>
    <s v="TESORERÍA MUNICIPAL"/>
    <x v="2"/>
    <s v="DIRECCIÓN GENERAL DE FINANZAS"/>
    <s v="TESORERÍA"/>
    <s v="DIRECCIÓN DE FINANZAS"/>
    <s v="PROYECTO DE PRESUPUESTO"/>
    <n v="3000"/>
    <s v="NO"/>
    <s v="NO"/>
    <n v="3921"/>
    <s v="Reintegro de Remanentes de Recursos Federales y Estatales"/>
    <n v="0"/>
    <s v="SIN DESCRIPCIÓN PARA DESTINOS 00"/>
    <n v="0"/>
    <n v="0"/>
    <n v="1135715.3"/>
    <n v="0"/>
    <n v="1135715.3"/>
    <n v="1135715.3"/>
    <n v="0"/>
    <n v="1135715.3"/>
    <n v="0"/>
    <n v="1135715.3"/>
    <n v="0"/>
    <m/>
    <m/>
    <n v="0"/>
    <n v="1135715.3"/>
    <n v="0"/>
    <n v="1135715.3"/>
    <n v="0"/>
    <n v="0"/>
    <n v="0"/>
    <n v="1135715.3"/>
    <n v="0"/>
    <n v="0"/>
  </r>
  <r>
    <s v="2.6-01-23"/>
    <s v="1.3.4"/>
    <s v="FUNCIÓN PÚBLICA"/>
    <s v="M"/>
    <s v="Actividades de apoyo administrativo desarrolladas "/>
    <s v="04_24"/>
    <n v="6"/>
    <s v="GOBIERNO EFECTIVO"/>
    <n v="19"/>
    <s v="SERVICIOS GENERALES"/>
    <s v="013_24"/>
    <m/>
    <s v="SUBSIDIO POLICÍA METROPOLITANA 2023 (APORTACIÓN ESTATAL)"/>
    <s v="TESORERÍA MUNICIPAL"/>
    <x v="2"/>
    <s v="DIRECCIÓN GENERAL DE FINANZAS"/>
    <s v="TESORERÍA"/>
    <s v="DIRECCIÓN DE FINANZAS"/>
    <s v="PROYECTO DE PRESUPUESTO"/>
    <n v="3000"/>
    <s v="NO"/>
    <s v="NO"/>
    <n v="3921"/>
    <s v="Reintegro de Remanentes de Recursos Federales y Estatales"/>
    <n v="0"/>
    <s v="SIN DESCRIPCIÓN PARA DESTINOS 00"/>
    <n v="0"/>
    <n v="0"/>
    <n v="1000247.19"/>
    <n v="0"/>
    <n v="1000247.19"/>
    <n v="1000247.19"/>
    <n v="0"/>
    <n v="1000247.19"/>
    <n v="0"/>
    <n v="1000247.19"/>
    <n v="0"/>
    <m/>
    <m/>
    <n v="0"/>
    <n v="1000247.19"/>
    <n v="0"/>
    <n v="1000247.19"/>
    <n v="0"/>
    <n v="0"/>
    <n v="0"/>
    <n v="1000247.19"/>
    <n v="0"/>
    <n v="0"/>
  </r>
  <r>
    <s v="502.1-11"/>
    <s v="1.3.4"/>
    <s v="FUNCIÓN PÚBLICA"/>
    <s v="M"/>
    <s v="Actividades de apoyo administrativo desarrolladas "/>
    <s v="04_24"/>
    <n v="6"/>
    <s v="GOBIERNO EFECTIVO"/>
    <n v="19"/>
    <s v="SERVICIOS GENERALES"/>
    <s v="013_24"/>
    <m/>
    <s v="FONDO DE FORTALECIMIENTO MUNICIPAL 2011 (FORTAMUN)"/>
    <s v="TESORERÍA MUNICIPAL"/>
    <x v="2"/>
    <s v="DIRECCIÓN GENERAL DE FINANZAS"/>
    <s v="TESORERÍA"/>
    <s v="DIRECCIÓN DE FINANZAS"/>
    <s v="PROYECTO DE PRESUPUESTO"/>
    <n v="3000"/>
    <s v="NO"/>
    <s v="NO"/>
    <n v="3921"/>
    <s v="Reintegro de Remanentes de Recursos Federales y Estatales"/>
    <n v="0"/>
    <s v="SIN DESCRIPCIÓN PARA DESTINOS 00"/>
    <n v="0"/>
    <n v="0"/>
    <n v="104076.75"/>
    <n v="0"/>
    <n v="104076.75"/>
    <n v="104076.75"/>
    <n v="0"/>
    <n v="104076.75"/>
    <n v="0"/>
    <n v="104076.75"/>
    <n v="0"/>
    <m/>
    <m/>
    <n v="0"/>
    <n v="104076.75"/>
    <n v="0"/>
    <n v="104076.75"/>
    <n v="0"/>
    <n v="0"/>
    <n v="0"/>
    <n v="104076.75"/>
    <n v="0"/>
    <n v="0"/>
  </r>
  <r>
    <s v="1.1-00-24"/>
    <s v="1.3.4"/>
    <s v="FUNCIÓN PÚBLICA"/>
    <s v="M"/>
    <s v="Actividades de apoyo administrativo desarrolladas "/>
    <s v="04_24"/>
    <n v="6"/>
    <s v="GOBIERNO EFECTIVO"/>
    <n v="19"/>
    <s v="SERVICIOS GENERALES"/>
    <s v="013_24"/>
    <s v="si"/>
    <s v="RECURSOS FISCALES 2024"/>
    <s v="TESORERÍA MUNICIPAL"/>
    <x v="2"/>
    <s v="DIRECCIÓN GENERAL DE FINANZAS"/>
    <s v="TESORERÍA"/>
    <s v="DIRECCIÓN DE FINANZAS"/>
    <s v="PROYECTO DE PRESUPUESTO"/>
    <n v="3000"/>
    <s v="NO"/>
    <s v="NO"/>
    <n v="3921"/>
    <s v="Reintegro de Remanentes de Recursos Federales y Estatales"/>
    <n v="0"/>
    <s v="INTERESES DE FISM"/>
    <n v="2368336.42"/>
    <n v="2368336.42"/>
    <n v="0"/>
    <n v="0"/>
    <n v="0"/>
    <n v="0"/>
    <n v="0"/>
    <n v="0"/>
    <n v="0"/>
    <n v="0"/>
    <n v="0"/>
    <m/>
    <m/>
    <n v="0"/>
    <n v="0"/>
    <n v="0"/>
    <n v="0"/>
    <n v="0"/>
    <n v="0"/>
    <n v="0"/>
    <n v="0"/>
    <n v="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922"/>
    <s v="IMPUESTOS Y DERECHOS"/>
    <n v="0"/>
    <s v="SIN DESCRIPCIÓN PARA DESTINOS 00"/>
    <n v="764694.38"/>
    <n v="733050.38"/>
    <n v="1300938.06"/>
    <n v="1000000"/>
    <n v="1115936.99"/>
    <n v="1115936.99"/>
    <n v="570802.05999999994"/>
    <n v="545134.93000000005"/>
    <n v="0"/>
    <n v="545134.93000000005"/>
    <n v="1000000"/>
    <m/>
    <m/>
    <n v="0"/>
    <n v="545134.93000000005"/>
    <n v="185001.07000000007"/>
    <n v="295238.06"/>
    <n v="5700"/>
    <n v="0"/>
    <n v="0"/>
    <n v="300938.06"/>
    <n v="100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3000"/>
    <s v="NO"/>
    <s v="NO"/>
    <n v="3922"/>
    <s v="IMPUESTOS Y DERECHOS"/>
    <n v="0"/>
    <s v="SIN DESCRIPCIÓN PARA DESTINOS 00"/>
    <n v="654168.37"/>
    <n v="327084.45"/>
    <n v="1594500"/>
    <n v="500000"/>
    <n v="1216175.0900000001"/>
    <n v="1216175.0900000001"/>
    <n v="292327.65000000014"/>
    <n v="923847.44"/>
    <n v="262902.29999999993"/>
    <n v="660945.14"/>
    <n v="1000000"/>
    <m/>
    <m/>
    <n v="365568.41000000003"/>
    <n v="295376.73"/>
    <n v="378324.90999999992"/>
    <n v="100000"/>
    <n v="1000000"/>
    <n v="0"/>
    <n v="5500"/>
    <n v="1094500"/>
    <n v="1000000"/>
    <n v="0"/>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NO"/>
    <s v="NO"/>
    <n v="3922"/>
    <s v="IMPUESTOS Y DERECHOS"/>
    <n v="0"/>
    <s v="SIN DESCRIPCIÓN PARA DESTINOS 00"/>
    <n v="25000"/>
    <n v="0"/>
    <n v="0"/>
    <n v="0"/>
    <n v="0"/>
    <n v="0"/>
    <n v="0"/>
    <n v="0"/>
    <n v="0"/>
    <n v="0"/>
    <n v="0"/>
    <m/>
    <m/>
    <n v="0"/>
    <n v="0"/>
    <n v="0"/>
    <n v="0"/>
    <n v="0"/>
    <n v="0"/>
    <n v="0"/>
    <n v="0"/>
    <n v="0"/>
    <n v="0"/>
  </r>
  <r>
    <s v="1.1-00-24"/>
    <s v="2.2.7"/>
    <s v="DESARROLLO REGIONAL"/>
    <s v="E"/>
    <s v="Actividades del sector público, que realiza en for"/>
    <s v="07_24"/>
    <n v="2"/>
    <s v="GESTIÓN INTEGRAL DEL AGUA"/>
    <n v="36"/>
    <s v="SERVICIOS GENERA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3000"/>
    <s v="NO"/>
    <s v="NO"/>
    <n v="3922"/>
    <s v="IMPUESTOS Y DERECHOS"/>
    <n v="0"/>
    <s v="SIN DESCRIPCIÓN PARA DESTINOS 00"/>
    <n v="9375698"/>
    <n v="9328218"/>
    <n v="9300000"/>
    <n v="7000000"/>
    <n v="7668267"/>
    <n v="7668267"/>
    <n v="0"/>
    <n v="7668267"/>
    <n v="0"/>
    <n v="7668267"/>
    <n v="11000000"/>
    <m/>
    <m/>
    <n v="0"/>
    <n v="7668267"/>
    <n v="1631733"/>
    <n v="0"/>
    <n v="2300000"/>
    <n v="0"/>
    <n v="0"/>
    <n v="2300000"/>
    <n v="9300000"/>
    <n v="-1700000"/>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NO"/>
    <s v="NO"/>
    <n v="3941"/>
    <s v="SENTENCIAS Y RESOLUCIONES POR AUTORIDAD COMPETENTE"/>
    <n v="0"/>
    <s v="SIN DESCRIPCIÓN PARA DESTINOS 00"/>
    <n v="0"/>
    <n v="0"/>
    <n v="70021"/>
    <n v="50000"/>
    <n v="0"/>
    <n v="0"/>
    <n v="0"/>
    <n v="0"/>
    <n v="0"/>
    <n v="0"/>
    <n v="0"/>
    <m/>
    <m/>
    <n v="0"/>
    <n v="0"/>
    <n v="70021"/>
    <n v="60121"/>
    <n v="0"/>
    <n v="0"/>
    <n v="40100"/>
    <n v="20021"/>
    <n v="0"/>
    <n v="0"/>
  </r>
  <r>
    <s v="1.1-00-24"/>
    <s v="1.3.4"/>
    <s v="FUNCIÓN PÚBLICA"/>
    <s v="M"/>
    <s v="Actividades de apoyo administrativo desarrolladas "/>
    <s v="04_24"/>
    <n v="6"/>
    <s v="GOBIERNO EFECTIVO"/>
    <n v="19"/>
    <s v="SERVICIOS GENERALES"/>
    <s v="013_24"/>
    <s v="si"/>
    <s v="RECURSOS FISCALES 2024"/>
    <s v="TESORERÍA MUNICIPAL"/>
    <x v="2"/>
    <s v="DIRECCIÓN GENERAL DE FINANZAS"/>
    <s v="TESORERÍA"/>
    <s v="DIRECCIÓN DE PROCESOS ADMINISTRATIVOS Y PROYECTOS"/>
    <s v="DESPACHO DE LA TESORERÍA MUNICIPAL"/>
    <n v="3000"/>
    <s v="NO"/>
    <s v="NO"/>
    <n v="3941"/>
    <s v="SENTENCIAS Y RESOLUCIONES POR AUTORIDAD COMPETENTE"/>
    <n v="0"/>
    <s v="SIN DESCRIPCIÓN PARA DESTINOS 00"/>
    <n v="1661937.89"/>
    <n v="1661937.89"/>
    <n v="1661937.89"/>
    <n v="1661937.89"/>
    <n v="55672"/>
    <n v="55672"/>
    <n v="0"/>
    <n v="55672"/>
    <n v="0"/>
    <n v="55672"/>
    <n v="1000000"/>
    <m/>
    <m/>
    <n v="1"/>
    <n v="55671"/>
    <n v="1606265.89"/>
    <n v="0"/>
    <n v="0"/>
    <n v="0"/>
    <n v="0"/>
    <n v="0"/>
    <n v="10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941"/>
    <s v="SENTENCIAS Y RESOLUCIONES POR AUTORIDAD COMPETENTE"/>
    <n v="0"/>
    <s v="SIN DESCRIPCIÓN PARA DESTINOS 00"/>
    <n v="19109339.18"/>
    <n v="18119512.100000001"/>
    <n v="10270000"/>
    <n v="10000000"/>
    <n v="9572131.9800000004"/>
    <n v="9572131.9800000004"/>
    <n v="0"/>
    <n v="9572131.9800000004"/>
    <n v="0"/>
    <n v="9572131.9800000004"/>
    <n v="20000000"/>
    <m/>
    <m/>
    <n v="0"/>
    <n v="9572131.9800000004"/>
    <n v="697868.01999999955"/>
    <n v="0"/>
    <n v="270000"/>
    <n v="0"/>
    <n v="0"/>
    <n v="270000"/>
    <n v="20000000"/>
    <n v="0"/>
  </r>
  <r>
    <s v="1.1-00-24"/>
    <s v="1.7.1"/>
    <s v="POLICÍA"/>
    <s v="R"/>
    <s v="Solamente actividades específicas, distintas a las"/>
    <s v="08_24"/>
    <n v="7"/>
    <s v="SEGURIDAD CIUDADANA"/>
    <n v="40"/>
    <s v="SERVICIOS GENERALES"/>
    <s v="025_24"/>
    <s v="si"/>
    <s v="RECURSOS FISCALES 2024"/>
    <s v="COMISARÍA DE LA POLICÍA PREVENTIVA MUNICIPAL"/>
    <x v="3"/>
    <s v="DESPACHO DE LA COMISARÍA DE LA POLICÍA P"/>
    <s v="COORDINACIÓN DE PREVENCIÓN Y PROTECCIÓN CIUDADANA"/>
    <s v="COMISARIA DE LA POLICIA PREVENTIVA MUNICIPAL"/>
    <s v="CAPACITACIÓN"/>
    <n v="3000"/>
    <s v="NO"/>
    <s v="NO"/>
    <n v="3941"/>
    <s v="SENTENCIAS Y RESOLUCIONES POR AUTORIDAD COMPETENTE"/>
    <n v="0"/>
    <s v="SIN DESCRIPCIÓN PARA DESTINOS 00"/>
    <n v="35121"/>
    <n v="0"/>
    <n v="0"/>
    <n v="0"/>
    <n v="0"/>
    <n v="0"/>
    <n v="0"/>
    <n v="0"/>
    <n v="0"/>
    <n v="0"/>
    <n v="0"/>
    <m/>
    <m/>
    <n v="0"/>
    <n v="0"/>
    <n v="0"/>
    <n v="0"/>
    <n v="0"/>
    <n v="0"/>
    <n v="0"/>
    <n v="0"/>
    <n v="0"/>
    <n v="0"/>
  </r>
  <r>
    <s v="1.1-00-24"/>
    <s v="1.3.4"/>
    <s v="FUNCIÓN PÚBLICA"/>
    <s v="M"/>
    <s v="Actividades de apoyo administrativo desarrolladas "/>
    <s v="04_24"/>
    <n v="6"/>
    <s v="GOBIERNO EFECTIVO"/>
    <n v="20"/>
    <s v="SERVICIOS GENERALES"/>
    <s v="014_24"/>
    <s v="si"/>
    <s v="RECURSOS FISCALES 2024"/>
    <s v="TESORERÍA MUNICIPAL"/>
    <x v="2"/>
    <s v="DIRECCIÓN GENERAL DE INGRESOS"/>
    <s v="TESORERÍA"/>
    <s v="DIRECCIÓN DE INGRESOS"/>
    <s v="RECURSOS RECAUDADOS DE MANERA EFICIENTE PROGRAMADOS"/>
    <n v="3000"/>
    <s v="NO"/>
    <s v="NO"/>
    <n v="3942"/>
    <s v="DIVERSAS DEVOLUCIONES"/>
    <n v="0"/>
    <s v="SIN DESCRIPCIÓN PARA DESTINOS 00"/>
    <n v="679879.74"/>
    <n v="679800.39"/>
    <n v="450000"/>
    <n v="450000"/>
    <n v="251899.07"/>
    <n v="251899.07"/>
    <n v="0"/>
    <n v="251899.07"/>
    <n v="0"/>
    <n v="251899.07"/>
    <n v="500000"/>
    <m/>
    <m/>
    <n v="0"/>
    <n v="251899.07"/>
    <n v="198100.93"/>
    <n v="0"/>
    <n v="0"/>
    <n v="0"/>
    <n v="0"/>
    <n v="0"/>
    <n v="500000"/>
    <n v="0"/>
  </r>
  <r>
    <s v="1.1-00-24"/>
    <s v="1.3.4"/>
    <s v="FUNCIÓN PÚBLICA"/>
    <s v="M"/>
    <s v="Actividades de apoyo administrativo desarrolladas "/>
    <s v="04_24"/>
    <n v="6"/>
    <s v="GOBIERNO EFECTIVO"/>
    <n v="20"/>
    <s v="SERVICIOS GENERALES"/>
    <s v="014_24"/>
    <s v="si"/>
    <s v="RECURSOS FISCALES 2024"/>
    <s v="TESORERÍA MUNICIPAL"/>
    <x v="2"/>
    <s v="DIRECCIÓN GENERAL DE INGRESOS"/>
    <s v="TESORERÍA"/>
    <s v="DIRECCIÓN DE INGRESOS"/>
    <s v="RECURSOS RECAUDADOS DE MANERA EFICIENTE PROGRAMADOS"/>
    <n v="3000"/>
    <s v="NO"/>
    <s v="NO"/>
    <n v="3951"/>
    <s v="PENAS, MULTAS, ACCESORIOS Y ACTUALIZACIONES"/>
    <n v="0"/>
    <s v="SIN DESCRIPCIÓN PARA DESTINOS 00"/>
    <n v="0"/>
    <n v="0"/>
    <n v="300000"/>
    <n v="300000"/>
    <n v="0"/>
    <n v="0"/>
    <n v="0"/>
    <n v="0"/>
    <n v="0"/>
    <n v="0"/>
    <n v="0"/>
    <m/>
    <m/>
    <n v="0"/>
    <n v="0"/>
    <n v="300000"/>
    <n v="0"/>
    <n v="0"/>
    <n v="0"/>
    <n v="0"/>
    <n v="0"/>
    <n v="0"/>
    <n v="0"/>
  </r>
  <r>
    <s v="1.1-00-24"/>
    <s v="1.3.4"/>
    <s v="FUNCIÓN PÚBLICA"/>
    <s v="M"/>
    <s v="Actividades de apoyo administrativo desarrolladas "/>
    <s v="04_24"/>
    <n v="6"/>
    <s v="GOBIERNO EFECTIVO"/>
    <n v="18"/>
    <s v="SERVICIOS GENERALES"/>
    <s v="012_24"/>
    <s v="si"/>
    <s v="RECURSOS FISCALES 2024"/>
    <s v="TESORERÍA MUNICIPAL"/>
    <x v="2"/>
    <s v="DIRECCIÓN DE PROCESOS ADMINISTRATIVOS Y"/>
    <s v="TESORERÍA"/>
    <s v="DIRECCIÓN DE PROCESOS ADMINISTRATIVOS Y PROYECTOS"/>
    <s v="DESPACHO DE LA TESORERÍA MUNICIPAL"/>
    <n v="3000"/>
    <s v="NO"/>
    <s v="NO"/>
    <n v="3961"/>
    <s v="OTROS GASTOS POR RESPONSABILIDADES"/>
    <n v="0"/>
    <s v="SIN DESCRIPCIÓN PARA DESTINOS 00"/>
    <n v="15940"/>
    <n v="15940"/>
    <n v="69639"/>
    <n v="18000"/>
    <n v="69637.899999999994"/>
    <n v="69637.899999999994"/>
    <n v="0"/>
    <n v="69637.899999999994"/>
    <n v="0"/>
    <n v="69637.899999999994"/>
    <n v="80000"/>
    <m/>
    <m/>
    <n v="0"/>
    <n v="69637.899999999994"/>
    <n v="1.1000000000058208"/>
    <n v="0"/>
    <n v="51639"/>
    <n v="0"/>
    <n v="0"/>
    <n v="51639"/>
    <n v="80000"/>
    <n v="0"/>
  </r>
  <r>
    <s v="1.1-00-24"/>
    <s v="1.7.1"/>
    <s v="POLICÍA"/>
    <s v="R"/>
    <s v="Solamente actividades específicas, distintas a las"/>
    <s v="08_24"/>
    <n v="7"/>
    <s v="SEGURIDAD CIUDADANA"/>
    <n v="41"/>
    <s v="SERVICIOS GENERALES"/>
    <s v="025_24"/>
    <s v="si"/>
    <s v="RECURSOS FISCALES 2024"/>
    <s v="COMISARÍA DE LA POLICÍA PREVENTIVA MUNICIPAL"/>
    <x v="3"/>
    <s v="DESPACHO DE LA COMISARÍA DE LA POLICÍA P"/>
    <s v="COORDINACIÓN DE PREVENCIÓN Y PROTECCIÓN CIUDADANA"/>
    <s v="COMISARIA DE LA POLICIA PREVENTIVA MUNICIPAL"/>
    <s v="EQUIPAMIENTO"/>
    <n v="3000"/>
    <s v="NO"/>
    <s v="NO"/>
    <n v="3962"/>
    <s v="DIVERSOS GASTOS POR INCIDENTE VIAL"/>
    <n v="0"/>
    <s v="SIN DESCRIPCIÓN PARA DESTINOS 00"/>
    <n v="86820"/>
    <n v="21243"/>
    <n v="118724"/>
    <n v="120000"/>
    <n v="70215.72"/>
    <n v="70215.72"/>
    <n v="21513.360000000001"/>
    <n v="48702.36"/>
    <n v="0"/>
    <n v="48702.36"/>
    <n v="300000"/>
    <s v="Siniestos"/>
    <m/>
    <n v="0"/>
    <n v="48702.36"/>
    <n v="48508.28"/>
    <n v="0"/>
    <n v="0"/>
    <n v="0"/>
    <n v="1276"/>
    <n v="-1276"/>
    <n v="300000"/>
    <n v="0"/>
  </r>
  <r>
    <s v="1.1-00-24"/>
    <s v="1.3.4"/>
    <s v="FUNCIÓN PÚBLICA"/>
    <s v="E"/>
    <s v="Actividades del sector público, que realiza en for"/>
    <s v="05_24"/>
    <n v="6"/>
    <s v="GOBIERNO EFECTIVO"/>
    <n v="21"/>
    <s v="SERVICIOS GENERALES"/>
    <s v="015_24"/>
    <s v="si"/>
    <s v="RECURSOS FISCALES 2024"/>
    <s v="OFICIALÍA MAYOR"/>
    <x v="1"/>
    <s v="DIRECCIÓN GENERAL DE ADMINISTRACIÓN"/>
    <s v="OFICIALÍA MAYOR"/>
    <s v="DIRECCIÓN DE ADMINISTRACIÓN"/>
    <s v="BIENES ADQUIRIDOS"/>
    <n v="3000"/>
    <s v="NO"/>
    <s v="NO"/>
    <n v="3962"/>
    <s v="DIVERSOS GASTOS POR INCIDENTE VIAL"/>
    <n v="0"/>
    <s v="SIN DESCRIPCIÓN PARA DESTINOS 00"/>
    <n v="11698"/>
    <n v="11697"/>
    <n v="100000"/>
    <n v="100000"/>
    <n v="83080.800000000003"/>
    <n v="83080.800000000003"/>
    <n v="0"/>
    <n v="83080.800000000003"/>
    <n v="0"/>
    <n v="83080.800000000003"/>
    <n v="100000"/>
    <m/>
    <m/>
    <n v="0"/>
    <n v="83080.800000000003"/>
    <n v="16919.199999999997"/>
    <n v="0"/>
    <n v="0"/>
    <n v="0"/>
    <n v="0"/>
    <n v="0"/>
    <n v="100000"/>
    <n v="0"/>
  </r>
  <r>
    <s v="1.1-00-24"/>
    <s v="2.7.1"/>
    <s v="OTROS ASUNTOS SOCIALES"/>
    <s v="R"/>
    <s v="Solamente actividades específicas, distintas a las"/>
    <s v="15_24"/>
    <n v="1"/>
    <s v="CORRESPONSABILIDAD SOCIAL (TRANSVERSAL)"/>
    <n v="54"/>
    <s v="TRANSFERENCIAS, ASIGNACIONES, SUBSIDIOS Y OTRAS AYUDAS"/>
    <s v="035_24"/>
    <s v="si"/>
    <s v="RECURSOS FISCALES 2024"/>
    <s v="INSTITUTO DE ALTERNATIVAS PARA LOS JÓVENES (INDAJO)"/>
    <x v="13"/>
    <s v="INSTITUTO DE ALTERNATIVAS PARA LOS JÓVEN"/>
    <s v="INSTITUTO DE ALTERNATIVAS PARA LOS JÓVENES (INDAJO)"/>
    <s v="INSTITUTO DE ALTERNATIVAS PARA LOS JÓVENES (INDAJO)"/>
    <s v="PROGRAMAS Y ACCIONES CULTURALES, RECREATIVOS Y DEPORTIVAS"/>
    <n v="4000"/>
    <s v="NO"/>
    <s v="SI"/>
    <n v="4211"/>
    <s v="TRANSFERENCIAS OTORGADAS A ENTIDADES PARAESTATALES NO EMPRESARIALES Y NO FINANCIERAS"/>
    <n v="0"/>
    <s v="SIN DESCRIPCIÓN PARA DESTINOS 00"/>
    <n v="14625430"/>
    <n v="14625430"/>
    <n v="14778438.16"/>
    <n v="12778438.16"/>
    <n v="7111151.6500000004"/>
    <n v="7111151.6500000004"/>
    <n v="0"/>
    <n v="7111151.6500000004"/>
    <n v="0"/>
    <n v="7111151.6500000004"/>
    <n v="9360000"/>
    <s v="validado"/>
    <m/>
    <n v="0"/>
    <n v="7111151.6500000004"/>
    <n v="7667286.5099999998"/>
    <n v="2000000"/>
    <n v="0"/>
    <n v="0"/>
    <n v="0"/>
    <n v="2000000"/>
    <n v="9360000"/>
    <n v="0"/>
  </r>
  <r>
    <s v="1.1-00-24"/>
    <s v="2.7.1"/>
    <s v="OTROS ASUNTOS SOCIALES"/>
    <s v="E"/>
    <s v="Actividades del sector público, que realiza en for"/>
    <s v="10_24"/>
    <n v="4"/>
    <s v="CIUDAD SUSTENTABLE"/>
    <n v="48"/>
    <s v="TRANSFERENCIAS, ASIGNACIONES, SUBSIDIOS Y OTRAS AYUDA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4000"/>
    <s v="NO"/>
    <s v="NO"/>
    <n v="4211"/>
    <s v="TRANSFERENCIAS OTORGADAS A ENTIDADES PARAESTATALES NO EMPRESARIALES Y NO FINANCIERAS"/>
    <n v="0"/>
    <s v="SIN DESCRIPCIÓN PARA DESTINOS 00"/>
    <n v="398400"/>
    <n v="398400"/>
    <n v="199200"/>
    <n v="199200"/>
    <n v="0"/>
    <n v="0"/>
    <n v="0"/>
    <n v="0"/>
    <n v="0"/>
    <n v="0"/>
    <n v="200000"/>
    <s v="Conafort"/>
    <m/>
    <n v="0"/>
    <n v="0"/>
    <n v="199200"/>
    <n v="0"/>
    <n v="0"/>
    <n v="0"/>
    <n v="0"/>
    <n v="0"/>
    <n v="200000"/>
    <n v="0"/>
  </r>
  <r>
    <s v="1.1-00-24"/>
    <s v="1.3.4"/>
    <s v="FUNCIÓN PÚBLICA"/>
    <s v="M"/>
    <s v="Actividades de apoyo administrativo desarrolladas "/>
    <s v="04_24"/>
    <n v="6"/>
    <s v="GOBIERNO EFECTIVO"/>
    <n v="19"/>
    <s v="TRANSFERENCIAS, ASIGNACIONES, SUBSIDIOS Y OTRAS AYUDAS"/>
    <s v="013_24"/>
    <s v="si"/>
    <s v="RECURSOS FISCALES 2024"/>
    <s v="TESORERÍA MUNICIPAL"/>
    <x v="2"/>
    <s v="DIRECCIÓN GENERAL DE FINANZAS"/>
    <s v="TESORERÍA"/>
    <s v="DIRECCIÓN DE FINANZAS"/>
    <s v="PROYECTO DE PRESUPUESTO"/>
    <n v="4000"/>
    <s v="NO"/>
    <s v="NO"/>
    <n v="4211"/>
    <s v="TRANSFERENCIAS OTORGADAS A ENTIDADES PARAESTATALES NO EMPRESARIALES Y NO FINANCIERAS"/>
    <n v="0"/>
    <s v="SIN DESCRIPCIÓN PARA DESTINOS 00"/>
    <n v="2105566.7599999998"/>
    <n v="2105566.7599999998"/>
    <n v="2200000"/>
    <n v="2200000"/>
    <n v="2105566.7599999998"/>
    <n v="2105566.7599999998"/>
    <n v="0"/>
    <n v="2105566.7599999998"/>
    <n v="0"/>
    <n v="2105566.7599999998"/>
    <n v="2500000"/>
    <m/>
    <m/>
    <n v="0"/>
    <n v="2105566.7599999998"/>
    <n v="94433.240000000224"/>
    <n v="0"/>
    <n v="0"/>
    <n v="0"/>
    <n v="0"/>
    <n v="0"/>
    <n v="2500000"/>
    <n v="0"/>
  </r>
  <r>
    <s v="1.1-00-24"/>
    <s v="2.6.8"/>
    <s v="OTROS GRUPOS VULNERABLES"/>
    <s v="R"/>
    <s v="Solamente actividades específicas, distintas a las"/>
    <s v="13_24"/>
    <n v="1"/>
    <s v="CORRESPONSABILIDAD SOCIAL (TRANSVERSAL)"/>
    <n v="52"/>
    <s v="TRANSFERENCIAS, ASIGNACIONES, SUBSIDIOS Y OTRAS AYUDAS"/>
    <s v="033_24"/>
    <s v="si"/>
    <s v="RECURSOS FISCALES 2024"/>
    <s v="INSTITUTO MUNICIPAL DE LA MUJER TLAJOMULQUENSE (IMMT)"/>
    <x v="14"/>
    <s v="INSTITUTO MUNICIPAL DE LA MUJER TLAJOMUL"/>
    <s v="INSTITUTO MUNICIPAL DE LA MUJER TLAJOMULQUENSE (IMMT)"/>
    <s v="INSTITUTO MUNICIPAL DE LA MUJER TLAJOMULQUENSE (IMMT)"/>
    <s v="ATENCION A MUJERES DEL MUNICIPIO"/>
    <n v="4000"/>
    <s v="NO"/>
    <s v="SI"/>
    <n v="4211"/>
    <s v="TRANSFERENCIAS OTORGADAS A ENTIDADES PARAESTATALES NO EMPRESARIALES Y NO FINANCIERAS"/>
    <n v="0"/>
    <s v="SIN DESCRIPCIÓN PARA DESTINOS 00"/>
    <n v="5910000"/>
    <n v="5910000"/>
    <n v="6135546.4699999997"/>
    <n v="6135546.4699999997"/>
    <n v="4309295.12"/>
    <n v="4309295.12"/>
    <n v="0"/>
    <n v="4309295.12"/>
    <n v="0"/>
    <n v="4309295.12"/>
    <n v="6380968.3288000003"/>
    <s v="Aumentar el 4% solo para nomina"/>
    <m/>
    <n v="0"/>
    <n v="4309295.12"/>
    <n v="1826251.3499999996"/>
    <n v="0"/>
    <n v="0"/>
    <n v="0"/>
    <n v="0"/>
    <n v="0"/>
    <n v="6380968.3288000003"/>
    <n v="0"/>
  </r>
  <r>
    <s v="1.1-00-24"/>
    <s v="2.6.8"/>
    <s v="OTROS GRUPOS VULNERABLES"/>
    <s v="R"/>
    <s v="Solamente actividades específicas, distintas a las"/>
    <s v="14_24"/>
    <n v="1"/>
    <s v="CORRESPONSABILIDAD SOCIAL (TRANSVERSAL)"/>
    <n v="53"/>
    <s v="TRANSFERENCIAS, ASIGNACIONES, SUBSIDIOS Y OTRAS AYUDAS"/>
    <s v="034_24"/>
    <s v="si"/>
    <s v="RECURSOS FISCALES 2024"/>
    <s v="CENTRO DE ESTIMULACIÓN PARA PERSONAS CON DISCAPACIDAD INTELECTUAL (CENDI)"/>
    <x v="15"/>
    <s v="CENTRO DE ESTIMULACIÓN PARA PERSONAS CON"/>
    <s v="CENTRO DE ESTIMULACIÓN PARA PERSONAS CON DISCAPACIDAD INTELECTUAL (CENDI)"/>
    <s v="CENTRO DE ESTIMULACIÓN PARA PERSONAS CON DISCAPACIDAD INTELECTUAL (CENDI)"/>
    <s v="ATENCIÓN PARA PERSONAS CON DISCAPACIDAD INTELECTUAL"/>
    <n v="4000"/>
    <s v="NO"/>
    <s v="SI"/>
    <n v="4211"/>
    <s v="TRANSFERENCIAS OTORGADAS A ENTIDADES PARAESTATALES NO EMPRESARIALES Y NO FINANCIERAS"/>
    <n v="0"/>
    <s v="SIN DESCRIPCIÓN PARA DESTINOS 00"/>
    <n v="10000000"/>
    <n v="10000000"/>
    <n v="13523208.92"/>
    <n v="10523208.92"/>
    <n v="6666666.6399999997"/>
    <n v="6666666.6399999997"/>
    <n v="0"/>
    <n v="6666666.6399999997"/>
    <n v="0"/>
    <n v="6666666.6399999997"/>
    <n v="14064137.276800001"/>
    <s v="Aumentar el 4% solo para nomina"/>
    <m/>
    <n v="0"/>
    <n v="6666666.6399999997"/>
    <n v="6856542.2800000003"/>
    <n v="3000000"/>
    <n v="0"/>
    <n v="0"/>
    <n v="0"/>
    <n v="3000000"/>
    <n v="14064137.276800001"/>
    <n v="0"/>
  </r>
  <r>
    <s v="1.1-00-24"/>
    <s v="2.4.1"/>
    <s v="DEPORTE Y RECREACIÓN"/>
    <s v="F"/>
    <s v="Actividades destinadas a la promoción y fomento de"/>
    <s v="16_24"/>
    <n v="5"/>
    <s v="SOCIEDAD COHESIVA Y RESILENTE"/>
    <n v="55"/>
    <s v="TRANSFERENCIAS, ASIGNACIONES, SUBSIDIOS Y OTRAS AYUDAS"/>
    <s v="036_24"/>
    <s v="si"/>
    <s v="RECURSOS FISCALES 2024"/>
    <s v="CONSEJO MUNICIPAL DEL DEPORTE (COMUDE)"/>
    <x v="16"/>
    <s v="CONSEJO MUNICIPAL DEL DEPORTE (COMUDE)"/>
    <s v="CONSEJO MUNICIPAL DEL DEPORTE (COMUDE)"/>
    <s v="CONSEJO MUNICIPAL DEL DEPORTE (COMUDE)"/>
    <s v="ACTIVIDADES DEPORTIVAS Y RECREATIVAS EN EL MUNICIPIO"/>
    <n v="4000"/>
    <s v="NO"/>
    <s v="SI"/>
    <n v="4211"/>
    <s v="TRANSFERENCIAS OTORGADAS A ENTIDADES PARAESTATALES NO EMPRESARIALES Y NO FINANCIERAS"/>
    <n v="0"/>
    <s v="SIN DESCRIPCIÓN PARA DESTINOS 00"/>
    <n v="16510000"/>
    <n v="16510000"/>
    <n v="17127649.879999999"/>
    <n v="17059649.879999999"/>
    <n v="14944832.48"/>
    <n v="14944832.48"/>
    <n v="0"/>
    <n v="14944832.48"/>
    <n v="0"/>
    <n v="14944832.48"/>
    <n v="19813000"/>
    <s v="validado"/>
    <m/>
    <n v="0"/>
    <n v="14944832.48"/>
    <n v="2182817.3999999985"/>
    <n v="0"/>
    <n v="68000"/>
    <n v="0"/>
    <n v="0"/>
    <n v="68000"/>
    <n v="19813000"/>
    <n v="0"/>
  </r>
  <r>
    <s v="1.1-00-24"/>
    <s v="2.6.3"/>
    <s v="FAMILIA E HIJOS"/>
    <s v="R"/>
    <s v="Solamente actividades específicas, distintas a las"/>
    <s v="12_24"/>
    <n v="1"/>
    <s v="CORRESPONSABILIDAD SOCIAL (TRANSVERSAL)"/>
    <n v="51"/>
    <s v="TRANSFERENCIAS, ASIGNACIONES, SUBSIDIOS Y OTRAS AYUDAS"/>
    <s v="032_24"/>
    <s v="si"/>
    <s v="RECURSOS FISCALES 2024"/>
    <s v="SISTEMA INTEGRAL PARA EL DESARROLLO DE LA FAMILIA (DIF)"/>
    <x v="17"/>
    <s v="SISTEMA INTEGRAL PARA EL DESARROLLO DE L"/>
    <s v="SISTEMA INTEGRAL PARA EL DESARROLLO DE LA FAMILIA (DIF)"/>
    <s v="SISTEMA INTEGRAL PARA EL DESARROLLO DE LA FAMILIA (DIF)"/>
    <s v="SISTEMA INTEGRAL PARA EL DESARROLLO DE LA FAMILIA"/>
    <n v="4000"/>
    <s v="NO"/>
    <s v="SI"/>
    <n v="4211"/>
    <s v="TRANSFERENCIAS OTORGADAS A ENTIDADES PARAESTATALES NO EMPRESARIALES Y NO FINANCIERAS"/>
    <n v="0"/>
    <s v="SIN DESCRIPCIÓN PARA DESTINOS 00"/>
    <n v="66533232.560000002"/>
    <n v="66533232.560000002"/>
    <n v="68471532.379999995"/>
    <n v="68471532.379999995"/>
    <n v="56108616.799999997"/>
    <n v="56108616.799999997"/>
    <n v="0"/>
    <n v="56108616.799999997"/>
    <n v="0"/>
    <n v="56108616.799999997"/>
    <n v="80000000"/>
    <s v="Aumentar el 4% solo para nomina"/>
    <m/>
    <n v="0"/>
    <n v="56108616.799999997"/>
    <n v="12362915.579999998"/>
    <n v="0"/>
    <n v="0"/>
    <n v="0"/>
    <n v="0"/>
    <n v="0"/>
    <n v="80000000"/>
    <n v="0"/>
  </r>
  <r>
    <s v="1.1-00-24"/>
    <s v="1.3.4"/>
    <s v="FUNCIÓN PÚBLICA"/>
    <s v="M"/>
    <s v="Actividades de apoyo administrativo desarrolladas "/>
    <s v="04_24"/>
    <n v="6"/>
    <s v="GOBIERNO EFECTIVO"/>
    <n v="19"/>
    <s v="TRANSFERENCIAS, ASIGNACIONES, SUBSIDIOS Y OTRAS AYUDAS"/>
    <s v="013_24"/>
    <s v="si"/>
    <s v="RECURSOS FISCALES 2024"/>
    <s v="TESORERÍA MUNICIPAL"/>
    <x v="2"/>
    <s v="DIRECCIÓN GENERAL DE FINANZAS"/>
    <s v="TESORERÍA"/>
    <s v="DIRECCIÓN DE FINANZAS"/>
    <s v="PROYECTO DE PRESUPUESTO"/>
    <n v="4000"/>
    <s v="NO"/>
    <s v="SI"/>
    <n v="4251"/>
    <s v="TRANSFERENCIAS A FIDEICOMISOS DE ENTIDADES FEDERATIVAS Y MUNICIPIOS"/>
    <n v="0"/>
    <s v="SIN DESCRIPCIÓN PARA DESTINOS 00"/>
    <n v="12473485.050000001"/>
    <n v="12473485.050000001"/>
    <n v="8888535.4499999993"/>
    <n v="5000000"/>
    <n v="2752974.18"/>
    <n v="2752974.18"/>
    <n v="0"/>
    <n v="2752974.18"/>
    <n v="0"/>
    <n v="2752974.18"/>
    <n v="14000000"/>
    <s v="Fideicomiso turismo"/>
    <s v="bolsa de 1,000,000.00"/>
    <n v="0"/>
    <n v="2752974.18"/>
    <n v="6135561.2699999996"/>
    <n v="0"/>
    <n v="4158535.45"/>
    <n v="0"/>
    <n v="270000"/>
    <n v="3888535.45"/>
    <n v="14000000"/>
    <n v="0"/>
  </r>
  <r>
    <s v="1.5-01-24"/>
    <s v="1.3.4"/>
    <s v="FUNCIÓN PÚBLICA"/>
    <s v="M"/>
    <s v="Actividades de apoyo administrativo desarrolladas "/>
    <s v="04_24"/>
    <n v="6"/>
    <s v="GOBIERNO EFECTIVO"/>
    <n v="19"/>
    <s v="TRANSFERENCIAS, ASIGNACIONES, SUBSIDIOS Y OTRAS AYUDAS"/>
    <s v="013_24"/>
    <s v="si"/>
    <s v="PARTICIPACIONES FEDERALES 2024"/>
    <s v="TESORERÍA MUNICIPAL"/>
    <x v="2"/>
    <s v="DIRECCIÓN GENERAL DE FINANZAS"/>
    <s v="TESORERÍA"/>
    <s v="DIRECCIÓN DE FINANZAS"/>
    <s v="PROYECTO DE PRESUPUESTO"/>
    <n v="4000"/>
    <s v="NO"/>
    <s v="SI"/>
    <n v="4251"/>
    <s v="TRANSFERENCIAS A FIDEICOMISOS DE ENTIDADES FEDERATIVAS Y MUNICIPIOS"/>
    <n v="0"/>
    <s v="SIN DESCRIPCIÓN PARA DESTINOS 00"/>
    <n v="0"/>
    <n v="0"/>
    <n v="7000000"/>
    <n v="0"/>
    <n v="6229289.2599999998"/>
    <n v="6229289.2599999998"/>
    <n v="0"/>
    <n v="6229289.2599999998"/>
    <n v="0"/>
    <n v="6229289.2599999998"/>
    <n v="0"/>
    <s v="Fideicomiso turismo"/>
    <m/>
    <n v="0"/>
    <n v="6229289.2599999998"/>
    <n v="770710.74000000022"/>
    <n v="0"/>
    <n v="7000000"/>
    <n v="0"/>
    <n v="0"/>
    <n v="7000000"/>
    <n v="0"/>
    <n v="0"/>
  </r>
  <r>
    <s v="1.6-01-24"/>
    <s v="1.3.4"/>
    <s v="FUNCIÓN PÚBLICA"/>
    <s v="M"/>
    <s v="Actividades de apoyo administrativo desarrolladas "/>
    <s v="04_24"/>
    <n v="6"/>
    <s v="GOBIERNO EFECTIVO"/>
    <n v="19"/>
    <s v="TRANSFERENCIAS, ASIGNACIONES, SUBSIDIOS Y OTRAS AYUDAS"/>
    <s v="013_24"/>
    <s v="si"/>
    <s v="PARTICIPACIONES ESTATALES 2024"/>
    <s v="TESORERÍA MUNICIPAL"/>
    <x v="2"/>
    <s v="DIRECCIÓN GENERAL DE FINANZAS"/>
    <s v="TESORERÍA"/>
    <s v="DIRECCIÓN DE FINANZAS"/>
    <s v="PROYECTO DE PRESUPUESTO"/>
    <n v="4000"/>
    <s v="NO"/>
    <s v="SI"/>
    <n v="4251"/>
    <s v="TRANSFERENCIAS A FIDEICOMISOS DE ENTIDADES FEDERATIVAS Y MUNICIPIOS"/>
    <n v="0"/>
    <s v="SIN DESCRIPCIÓN PARA DESTINOS 00"/>
    <n v="0"/>
    <n v="0"/>
    <n v="5000000"/>
    <n v="0"/>
    <n v="4112309.88"/>
    <n v="4112309.88"/>
    <n v="0"/>
    <n v="4112309.88"/>
    <n v="0"/>
    <n v="4112309.88"/>
    <n v="0"/>
    <s v="Fideicomiso turismo"/>
    <m/>
    <n v="0"/>
    <n v="4112309.88"/>
    <n v="887690.12000000011"/>
    <n v="5000000"/>
    <n v="0"/>
    <n v="0"/>
    <n v="0"/>
    <n v="5000000"/>
    <n v="0"/>
    <n v="0"/>
  </r>
  <r>
    <s v="1.1-00-24"/>
    <s v="3.1.1"/>
    <s v="ASUNTOS ECONÓMICOS Y COMERCIALES EN GENERAL"/>
    <s v="S"/>
    <s v="Definidos en el Presupuesto de Egresos y los que s"/>
    <s v="09_24"/>
    <n v="8"/>
    <s v="DESARROLLO ECONÓMICO Y EMPLEO"/>
    <n v="45"/>
    <s v="TRANSFERENCIAS, ASIGNACIONES, SUBSIDIOS Y OTRAS AYUDAS"/>
    <s v="028_24"/>
    <s v="si"/>
    <s v="RECURSOS FISCALES 2024"/>
    <s v="COORDINACIÓN GENERAL DE DESARROLLO ECONÓMICO"/>
    <x v="6"/>
    <s v="DIRECCÍON GENERAL DE DESARROLLO RURAL"/>
    <s v="COORDINACIÓN DE POTENCIA ECONÓMICA"/>
    <s v="DIRECCIÓN DE DESARROLLO RURAL"/>
    <s v="CAL AGRÍCOLA"/>
    <n v="4000"/>
    <s v="NO"/>
    <s v="SI"/>
    <n v="4311"/>
    <s v="SUBSIDIOS A LA PRODUCCIÓN"/>
    <n v="0"/>
    <s v="SIN DESCRIPCIÓN PARA DESTINOS 00"/>
    <n v="1950000"/>
    <n v="1950000"/>
    <n v="3000000"/>
    <n v="3000000"/>
    <n v="2978400"/>
    <n v="2978400"/>
    <n v="0"/>
    <n v="2978400"/>
    <n v="0"/>
    <n v="2978400"/>
    <n v="3200000"/>
    <s v="Cal agricola"/>
    <m/>
    <n v="0"/>
    <n v="2978400"/>
    <n v="21600"/>
    <n v="0"/>
    <n v="0"/>
    <n v="0"/>
    <n v="0"/>
    <n v="0"/>
    <n v="3200000"/>
    <n v="0"/>
  </r>
  <r>
    <s v="1.1-00-24"/>
    <s v="3.1.1"/>
    <s v="ASUNTOS ECONÓMICOS Y COMERCIALES EN GENERAL"/>
    <s v="S"/>
    <s v="Definidos en el Presupuesto de Egresos y los que s"/>
    <s v="09_24"/>
    <n v="8"/>
    <s v="DESARROLLO ECONÓMICO Y EMPLEO"/>
    <n v="46"/>
    <s v="TRANSFERENCIAS, ASIGNACIONES, SUBSIDIOS Y OTRAS AYUDAS"/>
    <s v="028_24"/>
    <s v="si"/>
    <s v="RECURSOS FISCALES 2024"/>
    <s v="COORDINACIÓN GENERAL DE DESARROLLO ECONÓMICO"/>
    <x v="6"/>
    <s v="DIRECCÍON GENERAL DE DESARROLLO RURAL"/>
    <s v="COORDINACIÓN DE POTENCIA ECONÓMICA"/>
    <s v="DIRECCIÓN DE DESARROLLO RURAL"/>
    <s v="INDEMINIZACIÓN AL PRODUCTOR GANADERO"/>
    <n v="4000"/>
    <s v="NO"/>
    <s v="NO"/>
    <n v="4311"/>
    <s v="SUBSIDIOS A LA PRODUCCIÓN"/>
    <n v="0"/>
    <s v="SIN DESCRIPCIÓN PARA DESTINOS 00"/>
    <n v="300000"/>
    <n v="295000"/>
    <n v="400000"/>
    <n v="400000"/>
    <n v="345000"/>
    <n v="345000"/>
    <n v="0"/>
    <n v="345000"/>
    <n v="0"/>
    <n v="345000"/>
    <n v="350000"/>
    <s v="Indeminizacion de ganado por garrapatas y brucelosis"/>
    <m/>
    <n v="6000"/>
    <n v="339000"/>
    <n v="55000"/>
    <n v="0"/>
    <n v="0"/>
    <n v="0"/>
    <n v="0"/>
    <n v="0"/>
    <n v="350000"/>
    <n v="0"/>
  </r>
  <r>
    <s v="1.1-00-24"/>
    <s v="3.1.1"/>
    <s v="ASUNTOS ECONÓMICOS Y COMERCIALES EN GENERAL"/>
    <s v="E"/>
    <s v="Actividades del sector público, que realiza en for"/>
    <s v="09_24"/>
    <n v="8"/>
    <s v="DESARROLLO ECONÓMICO Y EMPLEO"/>
    <n v="44"/>
    <s v="TRANSFERENCIAS, ASIGNACIONES, SUBSIDIOS Y OTRAS AYUDAS"/>
    <s v="028_24"/>
    <s v="si"/>
    <s v="RECURSOS FISCALES 2024"/>
    <s v="COORDINACIÓN GENERAL DE DESARROLLO ECONÓMICO"/>
    <x v="6"/>
    <s v="DIRECCÍON GENERAL DE DESARROLLO RURAL"/>
    <s v="COORDINACIÓN DE POTENCIA ECONÓMICA"/>
    <s v="DIRECCIÓN DE DESARROLLO RURAL"/>
    <s v="PAQUETE AGROECOLÓGICO"/>
    <n v="4000"/>
    <s v="NO"/>
    <s v="NO"/>
    <n v="4311"/>
    <s v="SUBSIDIOS A LA PRODUCCIÓN"/>
    <n v="0"/>
    <s v="SIN DESCRIPCIÓN PARA DESTINOS 00"/>
    <n v="0"/>
    <n v="0"/>
    <n v="0"/>
    <n v="0"/>
    <n v="0"/>
    <n v="0"/>
    <n v="0"/>
    <n v="0"/>
    <n v="0"/>
    <n v="0"/>
    <n v="0"/>
    <m/>
    <m/>
    <n v="0"/>
    <n v="0"/>
    <n v="0"/>
    <n v="0"/>
    <n v="500000"/>
    <n v="0"/>
    <n v="500000"/>
    <n v="0"/>
    <n v="0"/>
    <n v="0"/>
  </r>
  <r>
    <s v="1.1-00-24"/>
    <s v="3.1.1"/>
    <s v="ASUNTOS ECONÓMICOS Y COMERCIALES EN GENERAL"/>
    <s v="E"/>
    <s v="Actividades del sector público, que realiza en for"/>
    <s v="09_24"/>
    <n v="8"/>
    <s v="DESARROLLO ECONÓMICO Y EMPLEO"/>
    <n v="42"/>
    <s v="BIENES MUEBLES, INMUEBLES E INTANGIBLE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4000"/>
    <s v="NO"/>
    <s v="NO"/>
    <n v="4311"/>
    <s v="SUBSIDIOS A LA PRODUCCIÓN"/>
    <n v="0"/>
    <s v="PESCADORES"/>
    <n v="106000"/>
    <n v="106000"/>
    <n v="0"/>
    <n v="120000"/>
    <n v="0"/>
    <n v="0"/>
    <n v="0"/>
    <n v="0"/>
    <n v="0"/>
    <n v="0"/>
    <n v="200000"/>
    <s v="PESCADORES"/>
    <m/>
    <n v="0"/>
    <n v="0"/>
    <n v="0"/>
    <n v="0"/>
    <n v="0"/>
    <n v="0"/>
    <n v="120000"/>
    <n v="-120000"/>
    <n v="200000"/>
    <n v="0"/>
  </r>
  <r>
    <s v="1.1-00-24"/>
    <s v="2.7.1"/>
    <s v="OTROS ASUNTOS SOCIALES"/>
    <s v="S"/>
    <s v="Definidos en el Presupuesto de Egresos y los que s"/>
    <s v="06_24"/>
    <n v="5"/>
    <s v="SOCIEDAD COHESIVA Y RESILENTE"/>
    <n v="31"/>
    <s v="TRANSFERENCIAS, ASIGNACIONES, SUBSIDIOS Y OTRAS AYUDAS"/>
    <s v="018_24"/>
    <s v="si"/>
    <s v="RECURSOS FISCALES 2024"/>
    <s v="COORDINACIÓN GENERAL DE CONSTRUCCIÓN DE COMUNIDAD"/>
    <x v="0"/>
    <s v="DIRECCIÓN GENERAL DE POLÍTICA SOCIAL"/>
    <s v="COORDINACIÓN DE CERCANÍA Y CORRESPONSABILIDAD SOCIAL"/>
    <s v="DIRECCION GENERAL DE POLITICA SOCIAL"/>
    <s v="MOCHILAS Y ÚTILES ESCOLARES"/>
    <n v="4000"/>
    <s v="NO"/>
    <s v="SI"/>
    <n v="4411"/>
    <s v="AYUDAS SOCIALES A PERSONAS"/>
    <n v="0"/>
    <s v="SIN DESCRIPCIÓN PARA DESTINOS 00"/>
    <n v="55156794.43"/>
    <n v="55046596.689999998"/>
    <n v="72216447.640000001"/>
    <n v="54793475.799999997"/>
    <n v="52216447.640000001"/>
    <n v="52216447.640000001"/>
    <n v="0"/>
    <n v="52216447.640000001"/>
    <n v="0"/>
    <n v="52216447.640000001"/>
    <n v="71000000"/>
    <s v="Uniformes y utiles"/>
    <m/>
    <n v="0"/>
    <n v="52216447.640000001"/>
    <n v="20000000"/>
    <n v="20000000"/>
    <n v="0.04"/>
    <n v="0"/>
    <n v="2577028.2000000002"/>
    <n v="17422971.84"/>
    <n v="53000000"/>
    <n v="-18000000"/>
  </r>
  <r>
    <s v="1.1-00-24"/>
    <s v="3.1.1"/>
    <s v="ASUNTOS ECONÓMICOS Y COMERCIALES EN GENERAL"/>
    <s v="E"/>
    <s v="Actividades del sector público, que realiza en for"/>
    <s v="09_24"/>
    <n v="8"/>
    <s v="DESARROLLO ECONÓMICO Y EMPLEO"/>
    <n v="42"/>
    <s v="MATERIALES Y SUMINISTROS"/>
    <s v="026_24"/>
    <s v="si"/>
    <s v="RECURSOS FISCALES 2024"/>
    <s v="COORDINACIÓN GENERAL DE DESARROLLO ECONÓMICO"/>
    <x v="6"/>
    <s v="DESPACHO DE LA COORDINACIÓN GENERAL DE D"/>
    <s v="COORDINACIÓN DE POTENCIA ECONÓMICA"/>
    <s v="DIRECCIÓN GENERAL "/>
    <s v="ADMINISTRACIÓN CENTRAL DE LA COORDINACIÓN GENERAL DE DESARROLLO ECONÓMICO"/>
    <n v="2000"/>
    <s v="NO"/>
    <s v="NO"/>
    <n v="4411"/>
    <s v="AYUDAS SOCIALES A PERSONAS"/>
    <n v="0"/>
    <s v="CAPACITACION"/>
    <n v="0"/>
    <n v="0"/>
    <n v="0"/>
    <n v="0"/>
    <n v="0"/>
    <n v="0"/>
    <n v="0"/>
    <n v="0"/>
    <n v="0"/>
    <n v="0"/>
    <n v="500000"/>
    <m/>
    <m/>
    <n v="0"/>
    <n v="0"/>
    <n v="0"/>
    <n v="0"/>
    <n v="0"/>
    <n v="0"/>
    <n v="50000"/>
    <n v="-50000"/>
    <n v="500000"/>
    <n v="0"/>
  </r>
  <r>
    <s v="1.1-00-24"/>
    <s v="2.7.1"/>
    <s v="OTROS ASUNTOS SOCIALES"/>
    <s v="S"/>
    <s v="Definidos en el Presupuesto de Egresos y los que s"/>
    <s v="06_24"/>
    <n v="5"/>
    <s v="SOCIEDAD COHESIVA Y RESILENTE"/>
    <n v="30"/>
    <s v="SERVICIOS GENERALES"/>
    <s v="018_24"/>
    <s v="si"/>
    <s v="RECURSOS FISCALES 2024"/>
    <s v="COORDINACIÓN GENERAL DE CONSTRUCCIÓN DE COMUNIDAD"/>
    <x v="0"/>
    <s v="DIRECCIÓN GENERAL DE POLÍTICA SOCIAL"/>
    <s v="COORDINACIÓN DE CERCANÍA Y CORRESPONSABILIDAD SOCIAL"/>
    <s v="DIRECCION GENERAL DE POLITICA SOCIAL"/>
    <s v="PUESTOS PARA CHAMBEAR"/>
    <n v="3000"/>
    <s v="NO"/>
    <s v="SI"/>
    <n v="4411"/>
    <s v="AYUDAS SOCIALES A PERSONAS"/>
    <n v="0"/>
    <s v="SIN DESCRIPCIÓN PARA DESTINOS 00"/>
    <n v="0"/>
    <n v="0"/>
    <n v="0"/>
    <n v="0"/>
    <n v="0"/>
    <n v="0"/>
    <n v="0"/>
    <n v="0"/>
    <n v="0"/>
    <n v="0"/>
    <m/>
    <s v="apoyo micro empresas"/>
    <m/>
    <n v="0"/>
    <n v="0"/>
    <n v="0"/>
    <n v="0"/>
    <n v="0"/>
    <n v="0"/>
    <n v="0"/>
    <n v="0"/>
    <m/>
    <n v="0"/>
  </r>
  <r>
    <s v="1.1-00-24"/>
    <s v="2.2.7"/>
    <s v="DESARROLLO REGIONAL"/>
    <s v="S"/>
    <s v="Definidos en el Presupuesto de Egresos y los que s"/>
    <s v="02_24"/>
    <n v="1"/>
    <s v="CORRESPONSABILIDAD SOCIAL (TRANSVERSAL)"/>
    <n v="10"/>
    <s v="TRANSFERENCIAS, ASIGNACIONES, SUBSIDIOS Y OTRAS AYUDAS"/>
    <s v="008_24"/>
    <s v="si"/>
    <s v="RECURSOS FISCALES 2024"/>
    <s v="SECRETARÍA GENERAL DEL AYUNTAMIENTO"/>
    <x v="0"/>
    <s v="DIRECCIÓN DE VIVIENDA"/>
    <s v="COORDINACIÓN DE CERCANÍA Y CORRESPONSABILIDAD SOCIAL"/>
    <s v="DIRECCION GENERAL DE POLITICA SOCIAL"/>
    <s v="POLÍTICA DE VIVIENDA"/>
    <n v="4000"/>
    <s v="NO"/>
    <s v="NO"/>
    <n v="4411"/>
    <s v="AYUDAS SOCIALES A PERSONAS"/>
    <n v="7"/>
    <s v="RENTA TU CASA"/>
    <n v="3432000"/>
    <n v="2463946.11"/>
    <n v="3500000"/>
    <n v="3500000"/>
    <n v="1110651.25"/>
    <n v="1110651.25"/>
    <n v="103201.48999999999"/>
    <n v="1007449.76"/>
    <n v="39000"/>
    <n v="968449.76"/>
    <n v="0"/>
    <m/>
    <m/>
    <n v="5374.5100000000093"/>
    <n v="963075.25"/>
    <n v="2389348.75"/>
    <n v="0"/>
    <n v="0"/>
    <n v="0"/>
    <n v="0"/>
    <n v="0"/>
    <n v="0"/>
    <n v="0"/>
  </r>
  <r>
    <s v="1.1-00-24"/>
    <s v="2.2.7"/>
    <s v="DESARROLLO REGIONAL"/>
    <s v="S"/>
    <s v="Definidos en el Presupuesto de Egresos y los que s"/>
    <s v="02_24"/>
    <n v="1"/>
    <s v="CORRESPONSABILIDAD SOCIAL (TRANSVERSAL)"/>
    <n v="10"/>
    <s v="TRANSFERENCIAS, ASIGNACIONES, SUBSIDIOS Y OTRAS AYUDAS"/>
    <s v="008_24"/>
    <s v="si"/>
    <s v="RECURSOS FISCALES 2024"/>
    <s v="SECRETARÍA GENERAL DEL AYUNTAMIENTO"/>
    <x v="0"/>
    <s v="DIRECCIÓN DE VIVIENDA"/>
    <s v="COORDINACIÓN DE CERCANÍA Y CORRESPONSABILIDAD SOCIAL"/>
    <s v="DIRECCION GENERAL DE POLITICA SOCIAL"/>
    <s v="POLÍTICA DE VIVIENDA"/>
    <n v="4000"/>
    <s v="NO"/>
    <s v="NO"/>
    <n v="4411"/>
    <s v="AYUDAS SOCIALES A PERSONAS"/>
    <n v="8"/>
    <s v="VIVIENDA PROTEGIDA"/>
    <n v="1000000"/>
    <n v="767572"/>
    <n v="1000000"/>
    <n v="1000000"/>
    <n v="225649"/>
    <n v="225649"/>
    <n v="38008.910000000003"/>
    <n v="187640.09"/>
    <n v="0"/>
    <n v="187640.09"/>
    <n v="0"/>
    <m/>
    <m/>
    <n v="42640.09"/>
    <n v="145000"/>
    <n v="774351"/>
    <n v="0"/>
    <n v="0"/>
    <n v="0"/>
    <n v="0"/>
    <n v="0"/>
    <n v="0"/>
    <n v="0"/>
  </r>
  <r>
    <s v="1.1-00-24"/>
    <s v="2.2.7"/>
    <s v="DESARROLLO REGIONAL"/>
    <s v="S"/>
    <s v="Definidos en el Presupuesto de Egresos y los que s"/>
    <s v="02_24"/>
    <n v="1"/>
    <s v="CORRESPONSABILIDAD SOCIAL (TRANSVERSAL)"/>
    <n v="57"/>
    <s v="TRANSFERENCIAS, ASIGNACIONES, SUBSIDIOS Y OTRAS AYUDAS"/>
    <s v="010_24"/>
    <s v="si"/>
    <s v="RECURSOS FISCALES 2024"/>
    <s v="SECRETARÍA GENERAL DEL AYUNTAMIENTO"/>
    <x v="0"/>
    <s v="DIRECCIÓN GENERAL DE CULTURA DE LA PAZ Y"/>
    <s v="COORDINACIÓN DE CERCANÍA Y CORRESPONSABILIDAD SOCIAL"/>
    <s v="POR DEFINIR"/>
    <s v="TLAJOMULCO CUIDA A QUIEN CUIDA"/>
    <n v="4000"/>
    <s v="NO"/>
    <s v="NO"/>
    <n v="4411"/>
    <s v="AYUDAS SOCIALES A PERSONAS"/>
    <n v="0"/>
    <s v="SIN DESCRIPCIÓN PARA DESTINOS 00"/>
    <n v="200000"/>
    <n v="200000"/>
    <n v="1200000"/>
    <n v="1200000"/>
    <n v="1200000"/>
    <n v="1200000"/>
    <n v="0"/>
    <n v="1200000"/>
    <n v="0"/>
    <n v="1200000"/>
    <n v="0"/>
    <s v="Tlajo cuida a quien cuida"/>
    <m/>
    <n v="2000"/>
    <n v="1198000"/>
    <n v="0"/>
    <n v="0"/>
    <n v="0"/>
    <n v="0"/>
    <n v="0"/>
    <n v="0"/>
    <n v="0"/>
    <n v="0"/>
  </r>
  <r>
    <s v="1.1-00-24"/>
    <s v="2.7.1"/>
    <s v="OTROS ASUNTOS SOCIALES"/>
    <s v="S"/>
    <s v="Definidos en el Presupuesto de Egresos y los que s"/>
    <s v="06_24"/>
    <n v="5"/>
    <s v="SOCIEDAD COHESIVA Y RESILENTE"/>
    <n v="27"/>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POLITICA SOCIAL"/>
    <s v="APOYO A LAS ESTANCIAS INFANTILES"/>
    <n v="4000"/>
    <s v="NO"/>
    <s v="SI"/>
    <n v="4411"/>
    <s v="AYUDAS SOCIALES A PERSONAS"/>
    <n v="0"/>
    <s v="SIN DESCRIPCIÓN PARA DESTINOS 00"/>
    <n v="1000000"/>
    <n v="974380.22"/>
    <n v="1000000"/>
    <n v="1000000"/>
    <n v="544966.42000000004"/>
    <n v="544966.42000000004"/>
    <n v="0"/>
    <n v="544966.42000000004"/>
    <n v="27500.000000000058"/>
    <n v="517466.42"/>
    <n v="0"/>
    <s v="Apoyo a guarderias"/>
    <m/>
    <n v="0"/>
    <n v="517466.42"/>
    <n v="455033.57999999996"/>
    <n v="0"/>
    <n v="0"/>
    <n v="0"/>
    <n v="0"/>
    <n v="0"/>
    <n v="0"/>
    <n v="0"/>
  </r>
  <r>
    <s v="1.1-00-24"/>
    <s v="2.7.1"/>
    <s v="OTROS ASUNTOS SOCIALES"/>
    <s v="S"/>
    <s v="Definidos en el Presupuesto de Egresos y los que s"/>
    <s v="06_24"/>
    <n v="5"/>
    <s v="SOCIEDAD COHESIVA Y RESILENTE"/>
    <n v="30"/>
    <s v="TRANSFERENCIAS, ASIGNACIONES, SUBSIDIOS Y OTRAS AYUDAS"/>
    <s v="018_24"/>
    <s v="si"/>
    <s v="RECURSOS FISCALES 2024"/>
    <s v="COORDINACIÓN GENERAL DE CONSTRUCCIÓN DE COMUNIDAD"/>
    <x v="18"/>
    <s v="DIRECCIÓN GENERAL DE POLÍTICA SOCIAL"/>
    <s v="COORDINACIÓN DE CERCANÍA Y CORRESPONSABILIDAD SOCIAL"/>
    <s v="DIRECCIÓN DE POLÍTICA SOCIAL"/>
    <s v="PUESTOS PARA CHAMBEAR"/>
    <n v="4000"/>
    <s v="NO"/>
    <s v="SI"/>
    <n v="4411"/>
    <s v="AYUDAS SOCIALES A PERSONAS"/>
    <n v="0"/>
    <s v="SIN DESCRIPCIÓN PARA DESTINOS 00"/>
    <n v="10164530"/>
    <n v="10164530"/>
    <n v="12074530"/>
    <n v="12074530"/>
    <n v="11964000"/>
    <n v="11964000"/>
    <n v="0"/>
    <n v="11964000"/>
    <n v="0"/>
    <n v="11964000"/>
    <n v="20000000"/>
    <s v="becas a secundaria"/>
    <m/>
    <n v="0"/>
    <n v="11964000"/>
    <n v="110530"/>
    <n v="0"/>
    <n v="0"/>
    <n v="0"/>
    <n v="0"/>
    <n v="0"/>
    <n v="20000000"/>
    <n v="0"/>
  </r>
  <r>
    <s v="1.1-00-24"/>
    <s v="2.7.1"/>
    <s v="OTROS ASUNTOS SOCIALES"/>
    <s v="E"/>
    <s v="Actividades del sector público, que realiza en for"/>
    <s v="10_24"/>
    <n v="4"/>
    <s v="CIUDAD SUSTENTABLE"/>
    <n v="48"/>
    <s v="TRANSFERENCIAS, ASIGNACIONES, SUBSIDIOS Y OTRAS AYUDA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4000"/>
    <s v="NO"/>
    <s v="NO"/>
    <n v="4411"/>
    <s v="AYUDAS SOCIALES A PERSONAS"/>
    <n v="30"/>
    <s v="PROGRAMA DE APOYO A LADRILLEROS"/>
    <n v="361439.79"/>
    <n v="166298.76"/>
    <n v="450000"/>
    <n v="450000"/>
    <n v="287797.15999999997"/>
    <n v="287797.15999999997"/>
    <n v="0"/>
    <n v="287797.15999999997"/>
    <n v="0"/>
    <n v="287797.15999999997"/>
    <n v="300000"/>
    <s v="Apoyo a ladrilleros"/>
    <m/>
    <n v="0"/>
    <n v="287797.15999999997"/>
    <n v="162202.84000000003"/>
    <n v="0"/>
    <n v="0"/>
    <n v="0"/>
    <n v="0"/>
    <n v="0"/>
    <n v="300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SI"/>
    <n v="4411"/>
    <s v="AYUDAS SOCIALES A PERSONAS"/>
    <n v="0"/>
    <s v="SIN DESCRIPCIÓN PARA DESTINOS 00"/>
    <n v="3405746"/>
    <n v="3227209"/>
    <n v="2163246"/>
    <n v="2163246"/>
    <n v="1724091.89"/>
    <n v="1724091.89"/>
    <n v="0"/>
    <n v="1724091.89"/>
    <n v="90000"/>
    <n v="1634091.89"/>
    <n v="2799000"/>
    <s v="Apoyos presidente"/>
    <m/>
    <n v="51500"/>
    <n v="1582591.89"/>
    <n v="439154.1100000001"/>
    <n v="0"/>
    <n v="0"/>
    <n v="0"/>
    <n v="0"/>
    <n v="0"/>
    <n v="2799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11"/>
    <s v="AYUDAS SOCIALES A PERSONAS"/>
    <n v="2"/>
    <s v="LAS CORONELAS"/>
    <n v="211500"/>
    <n v="186000"/>
    <n v="324000"/>
    <n v="324000"/>
    <n v="165000"/>
    <n v="165000"/>
    <n v="0"/>
    <n v="165000"/>
    <n v="4500"/>
    <n v="160500"/>
    <n v="0"/>
    <s v="LAS CORONELAS"/>
    <m/>
    <n v="16500"/>
    <n v="144000"/>
    <n v="159000"/>
    <n v="0"/>
    <n v="0"/>
    <n v="0"/>
    <n v="0"/>
    <n v="0"/>
    <n v="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11"/>
    <s v="AYUDAS SOCIALES A PERSONAS"/>
    <n v="37"/>
    <s v="COMUNIDAD SOGUEROS DE SAN MIGUEL CUYUTLAN"/>
    <n v="0"/>
    <n v="0"/>
    <n v="205000"/>
    <n v="0"/>
    <n v="0"/>
    <n v="0"/>
    <n v="0"/>
    <n v="0"/>
    <n v="0"/>
    <n v="0"/>
    <n v="0"/>
    <m/>
    <m/>
    <n v="0"/>
    <n v="0"/>
    <n v="205000"/>
    <n v="205000"/>
    <n v="0"/>
    <n v="0"/>
    <n v="0"/>
    <n v="205000"/>
    <n v="0"/>
    <n v="0"/>
  </r>
  <r>
    <s v="1.1-00-24"/>
    <s v="2.5.6"/>
    <s v="OTRO SERVICIOS EDUCATIVOS Y ACTIVIDADES INHERENTES"/>
    <s v="S"/>
    <s v="Definidos en el Presupuesto de Egresos y los que s"/>
    <s v="06_24"/>
    <n v="5"/>
    <s v="SOCIEDAD COHESIVA Y RESILENTE"/>
    <n v="25"/>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POLITICA SOCIAL"/>
    <s v="APOYO A INSTITUCIONES EDUCATIVAS"/>
    <n v="4000"/>
    <s v="NO"/>
    <s v="SI"/>
    <n v="4411"/>
    <s v="AYUDAS SOCIALES A PERSONAS"/>
    <n v="0"/>
    <s v="SIN DESCRIPCIÓN PARA DESTINOS 00"/>
    <n v="0"/>
    <n v="0"/>
    <n v="100000"/>
    <n v="100000"/>
    <n v="100000"/>
    <n v="100000"/>
    <n v="0"/>
    <n v="100000"/>
    <n v="0"/>
    <n v="100000"/>
    <n v="0"/>
    <s v="Apoyo a 3 escuelas "/>
    <m/>
    <n v="100000"/>
    <n v="0"/>
    <n v="0"/>
    <n v="0"/>
    <n v="0"/>
    <n v="0"/>
    <n v="0"/>
    <n v="0"/>
    <n v="0"/>
    <n v="0"/>
  </r>
  <r>
    <s v="1.1-00-24"/>
    <s v="3.7.1"/>
    <s v="TURISMO"/>
    <s v="E"/>
    <s v="Actividades del sector público, que realiza en for"/>
    <s v="09_24"/>
    <n v="8"/>
    <s v="DESARROLLO ECONÓMICO Y EMPLEO"/>
    <n v="47"/>
    <s v="TRANSFERENCIAS, ASIGNACIONES, SUBSIDIOS Y OTRAS AYUDAS"/>
    <s v="029_24"/>
    <s v="si"/>
    <s v="RECURSOS FISCALES 2024"/>
    <s v="COORDINACIÓN GENERAL DE DESARROLLO ECONÓMICO"/>
    <x v="6"/>
    <s v="DIRECCIÓN GENERAL DE TURISMO Y PROMOCIÓN"/>
    <s v="COORDINACIÓN DE POTENCIA ECONÓMICA"/>
    <s v="DIRECCIÓN DE TURISMO Y PROMOCIÓN A LAS TRADICIONES"/>
    <s v="APOYO A TRADICIONES"/>
    <n v="4000"/>
    <s v="NO"/>
    <s v="NO"/>
    <n v="4411"/>
    <s v="AYUDAS SOCIALES A PERSONAS"/>
    <n v="29"/>
    <s v="APOYO A LAS TRADICIONES"/>
    <n v="50000"/>
    <n v="50000"/>
    <n v="100000"/>
    <n v="100000"/>
    <n v="100000"/>
    <n v="100000"/>
    <n v="0"/>
    <n v="100000"/>
    <n v="0"/>
    <n v="100000"/>
    <n v="200000"/>
    <s v="Apoyo a los xayacates"/>
    <m/>
    <n v="0"/>
    <n v="100000"/>
    <n v="0"/>
    <n v="0"/>
    <n v="0"/>
    <n v="0"/>
    <n v="0"/>
    <n v="0"/>
    <n v="200000"/>
    <n v="0"/>
  </r>
  <r>
    <s v="1.1-00-24"/>
    <s v="2.2.7"/>
    <s v="DESARROLLO REGIONAL"/>
    <s v="S"/>
    <s v="Definidos en el Presupuesto de Egresos y los que s"/>
    <s v="02_24"/>
    <n v="1"/>
    <s v="CORRESPONSABILIDAD SOCIAL (TRANSVERSAL)"/>
    <n v="16"/>
    <s v="TRANSFERENCIAS, ASIGNACIONES, SUBSIDIOS Y OTRAS AYUDA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4000"/>
    <s v="NO"/>
    <s v="NO"/>
    <n v="4411"/>
    <s v="AYUDAS SOCIALES A PERSONAS"/>
    <n v="0"/>
    <s v="SIN DESCRIPCIÓN PARA DESTINOS 00"/>
    <n v="5689448.2000000002"/>
    <n v="4980000"/>
    <n v="5600000"/>
    <n v="5600000"/>
    <n v="5600000"/>
    <n v="5600000"/>
    <n v="0"/>
    <n v="5600000"/>
    <n v="0"/>
    <n v="5600000"/>
    <n v="0"/>
    <m/>
    <m/>
    <n v="0"/>
    <n v="5600000"/>
    <n v="0"/>
    <n v="0"/>
    <n v="0"/>
    <n v="0"/>
    <n v="0"/>
    <n v="0"/>
    <n v="5600000"/>
    <n v="5600000"/>
  </r>
  <r>
    <s v="1.1-00-24"/>
    <s v="2.7.1"/>
    <s v="OTROS ASUNTOS SOCIALES"/>
    <s v="S"/>
    <s v="Definidos en el Presupuesto de Egresos y los que s"/>
    <s v="06_24"/>
    <n v="5"/>
    <s v="SOCIEDAD COHESIVA Y RESILENTE"/>
    <n v="32"/>
    <s v="TRANSFERENCIAS, ASIGNACIONES, SUBSIDIOS Y OTRAS AYUDAS"/>
    <s v="018_24"/>
    <s v="si"/>
    <s v="RECURSOS FISCALES 2024"/>
    <s v="COORDINACIÓN GENERAL DE CONSTRUCCIÓN DE COMUNIDAD"/>
    <x v="0"/>
    <s v="DIRECCIÓN GENERAL DE POLÍTICA SOCIAL"/>
    <s v="COORDINACIÓN DE CERCANÍA Y CORRESPONSABILIDAD SOCIAL"/>
    <s v="DIRECCION GENERAL DE POLITICA SOCIAL"/>
    <s v="UNIFORMES ESCOLARES"/>
    <n v="4000"/>
    <s v="NO"/>
    <s v="SI"/>
    <n v="4411"/>
    <s v="AYUDAS SOCIALES A PERSONAS"/>
    <n v="0"/>
    <s v="SIN DESCRIPCIÓN PARA DESTINOS 00"/>
    <n v="14162986.199999999"/>
    <n v="14162986.199999999"/>
    <n v="17662452.359999999"/>
    <n v="15085424.199999999"/>
    <n v="17603613.140000001"/>
    <n v="17603613.140000001"/>
    <n v="0"/>
    <n v="17603613.140000001"/>
    <n v="0"/>
    <n v="17603613.140000001"/>
    <n v="0"/>
    <s v="Uniformes y utiles"/>
    <m/>
    <n v="0"/>
    <n v="17603613.140000001"/>
    <n v="58839.219999998808"/>
    <n v="0"/>
    <n v="2577028.2000000002"/>
    <n v="0"/>
    <n v="0.04"/>
    <n v="2577028.16"/>
    <n v="18000000"/>
    <n v="18000000"/>
  </r>
  <r>
    <s v="1.1-00-24"/>
    <s v="2.5.6"/>
    <s v="OTRO SERVICIOS EDUCATIVOS Y ACTIVIDADES INHERENTES"/>
    <s v="S"/>
    <s v="Definidos en el Presupuesto de Egresos y los que s"/>
    <s v="06_24"/>
    <n v="5"/>
    <s v="SOCIEDAD COHESIVA Y RESILENTE"/>
    <n v="28"/>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POLITICA SOCIAL"/>
    <s v="PROGRAMA ABC Y REZAGO EDUCATIVO"/>
    <n v="4000"/>
    <s v="NO"/>
    <s v="NO"/>
    <n v="4421"/>
    <s v="BECAS Y OTRAS AYUDAS PARA PROGRAMAS DE CAPACITACIÓN"/>
    <n v="0"/>
    <s v="SIN DESCRIPCIÓN PARA DESTINOS 00"/>
    <n v="200000"/>
    <n v="200000"/>
    <n v="200000"/>
    <n v="200000"/>
    <n v="124000"/>
    <n v="124000"/>
    <n v="0"/>
    <n v="124000"/>
    <n v="0"/>
    <n v="124000"/>
    <n v="200000"/>
    <s v="Programa ABC"/>
    <m/>
    <n v="0"/>
    <n v="124000"/>
    <n v="76000"/>
    <n v="0"/>
    <n v="0"/>
    <n v="0"/>
    <n v="0"/>
    <n v="0"/>
    <n v="200000"/>
    <n v="0"/>
  </r>
  <r>
    <s v="1.1-00-24"/>
    <s v="2.5.6"/>
    <s v="OTRO SERVICIOS EDUCATIVOS Y ACTIVIDADES INHERENTES"/>
    <s v="S"/>
    <s v="Definidos en el Presupuesto de Egresos y los que s"/>
    <s v="06_24"/>
    <n v="5"/>
    <s v="SOCIEDAD COHESIVA Y RESILENTE"/>
    <n v="25"/>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POLITICA SOCIAL"/>
    <s v="APOYO A INSTITUCIONES EDUCATIVAS"/>
    <n v="4000"/>
    <s v="NO"/>
    <s v="SI"/>
    <n v="4431"/>
    <s v="AYUDAS SOCIALES A INSTITUCIONES DE ENSEÑANZA"/>
    <n v="0"/>
    <s v="SIN DESCRIPCIÓN PARA DESTINOS 00"/>
    <n v="3853743.78"/>
    <n v="3489091"/>
    <n v="3900000"/>
    <n v="3900000"/>
    <n v="2780362"/>
    <n v="2780362"/>
    <n v="0"/>
    <n v="2780362"/>
    <n v="385766"/>
    <n v="2394596"/>
    <n v="3900000"/>
    <s v="Pago de maestros y personal de intendencia de escuelas"/>
    <m/>
    <n v="0"/>
    <n v="2394596"/>
    <n v="1119638"/>
    <n v="0"/>
    <n v="0"/>
    <n v="0"/>
    <n v="0"/>
    <n v="0"/>
    <n v="3900000"/>
    <n v="0"/>
  </r>
  <r>
    <s v="1.1-00-24"/>
    <s v="2.5.6"/>
    <s v="OTRO SERVICIOS EDUCATIVOS Y ACTIVIDADES INHERENTES"/>
    <s v="S"/>
    <s v="Definidos en el Presupuesto de Egresos y los que s"/>
    <s v="06_24"/>
    <n v="5"/>
    <s v="SOCIEDAD COHESIVA Y RESILENTE"/>
    <n v="25"/>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POLITICA SOCIAL"/>
    <s v="APOYO A INSTITUCIONES EDUCATIVAS"/>
    <n v="4000"/>
    <s v="NO"/>
    <s v="NO"/>
    <n v="4431"/>
    <s v="AYUDAS SOCIALES A INSTITUCIONES DE ENSEÑANZA"/>
    <n v="17"/>
    <s v="RENOVANDO TU ESCUELA EN COMUNIDAD"/>
    <n v="298941.28000000003"/>
    <n v="298941.28000000003"/>
    <n v="400000"/>
    <n v="400000"/>
    <n v="160064"/>
    <n v="160064"/>
    <n v="0"/>
    <n v="160064"/>
    <n v="160064"/>
    <n v="0"/>
    <n v="0"/>
    <m/>
    <m/>
    <n v="0"/>
    <n v="0"/>
    <n v="239936"/>
    <n v="0"/>
    <n v="0"/>
    <n v="0"/>
    <n v="0"/>
    <n v="0"/>
    <n v="0"/>
    <n v="0"/>
  </r>
  <r>
    <s v="1.1-00-24"/>
    <s v="2.7.1"/>
    <s v="OTROS ASUNTOS SOCIALES"/>
    <s v="S"/>
    <s v="Definidos en el Presupuesto de Egresos y los que s"/>
    <s v="06_24"/>
    <n v="5"/>
    <s v="SOCIEDAD COHESIVA Y RESILENTE"/>
    <n v="26"/>
    <s v="TRANSFERENCIAS, ASIGNACIONES, SUBSIDIOS Y OTRAS AYUDAS"/>
    <s v="016_24"/>
    <s v="si"/>
    <s v="RECURSOS FISCALES 2024"/>
    <s v="COORDINACIÓN GENERAL DE CONSTRUCCIÓN DE COMUNIDAD"/>
    <x v="0"/>
    <s v="DESPACHO DE LA COORDINACIÓN GENERAL DE C"/>
    <s v="COORDINACIÓN DE CERCANÍA Y CORRESPONSABILIDAD SOCIAL"/>
    <s v="DIRECCION GENERAL DE DESARROLLO Y CERCANIA"/>
    <s v="APOYO A LAS AGENCIAS Y DELEGACIONES DEL MUNICIPIO"/>
    <n v="4000"/>
    <s v="NO"/>
    <s v="NO"/>
    <n v="4451"/>
    <s v="AYUDAS SOCIALES A INSTITUCIONES SIN FINES DE LUCRO"/>
    <n v="18"/>
    <s v="RECONSTRUCCIÓN DEL TEJIDO SOCIAL"/>
    <n v="29847740.09"/>
    <n v="29847740.09"/>
    <n v="0"/>
    <n v="10000000"/>
    <n v="0"/>
    <n v="0"/>
    <n v="0"/>
    <n v="0"/>
    <n v="0"/>
    <n v="0"/>
    <n v="0"/>
    <m/>
    <m/>
    <n v="0"/>
    <n v="0"/>
    <n v="0"/>
    <n v="0"/>
    <n v="20000000"/>
    <n v="0"/>
    <n v="30000000"/>
    <n v="-10000000"/>
    <n v="0"/>
    <n v="0"/>
  </r>
  <r>
    <s v="1.1-00-24"/>
    <s v="1.3.4"/>
    <s v="FUNCIÓN PÚBLICA"/>
    <s v="R"/>
    <s v="Solamente actividades específicas, distintas a las"/>
    <s v="02_24"/>
    <n v="1"/>
    <s v="CORRESPONSABILIDAD SOCIAL (TRANSVERSAL)"/>
    <n v="8"/>
    <s v="TRANSFERENCIAS, ASIGNACIONES, SUBSIDIOS Y OTRAS AYUDAS"/>
    <s v="007_24"/>
    <s v="si"/>
    <s v="RECURSOS FISCALES 2024"/>
    <s v="SECRETARÍA GENERAL DEL AYUNTAMIENTO"/>
    <x v="8"/>
    <s v="JEFATURA DE GABINETE"/>
    <s v="JEFATURA DE GABINETE"/>
    <s v="DESPACHO DE LA JEFATURA DE GABINETE"/>
    <s v="APOYO A INSTITUCIONES"/>
    <n v="4000"/>
    <s v="NO"/>
    <s v="NO"/>
    <n v="4451"/>
    <s v="AYUDAS SOCIALES A INSTITUCIONES SIN FINES DE LUCRO"/>
    <n v="9"/>
    <s v="FIL"/>
    <n v="700000"/>
    <n v="500000"/>
    <n v="750000"/>
    <n v="760500"/>
    <n v="0"/>
    <n v="0"/>
    <n v="0"/>
    <n v="0"/>
    <n v="0"/>
    <n v="0"/>
    <n v="500000"/>
    <s v="DEFINIR Fil"/>
    <m/>
    <n v="0"/>
    <n v="0"/>
    <n v="750000"/>
    <n v="0"/>
    <n v="0"/>
    <n v="0"/>
    <n v="10500"/>
    <n v="-10500"/>
    <n v="500000"/>
    <n v="0"/>
  </r>
  <r>
    <s v="1.1-00-24"/>
    <s v="1.3.4"/>
    <s v="FUNCIÓN PÚBLICA"/>
    <s v="R"/>
    <s v="Solamente actividades específicas, distintas a las"/>
    <s v="02_24"/>
    <n v="1"/>
    <s v="CORRESPONSABILIDAD SOCIAL (TRANSVERSAL)"/>
    <n v="8"/>
    <s v="TRANSFERENCIAS, ASIGNACIONES, SUBSIDIOS Y OTRAS AYUDAS"/>
    <s v="007_24"/>
    <s v="si"/>
    <s v="RECURSOS FISCALES 2024"/>
    <s v="SECRETARÍA GENERAL DEL AYUNTAMIENTO"/>
    <x v="0"/>
    <s v="DIRECCIÓN DE LA SECRETARÍA GENERAL"/>
    <s v="COORDINACIÓN DE CERCANÍA Y CORRESPONSABILIDAD SOCIAL"/>
    <s v="DIRECCIÓN TÉCNICA"/>
    <s v="APOYO A INSTITUCIONES"/>
    <n v="4000"/>
    <s v="NO"/>
    <s v="NO"/>
    <n v="4451"/>
    <s v="AYUDAS SOCIALES A INSTITUCIONES SIN FINES DE LUCRO"/>
    <n v="10"/>
    <s v="CLAD"/>
    <n v="210000"/>
    <n v="0"/>
    <n v="210000"/>
    <n v="199500"/>
    <n v="0"/>
    <n v="0"/>
    <n v="0"/>
    <n v="0"/>
    <n v="0"/>
    <n v="0"/>
    <n v="0"/>
    <m/>
    <m/>
    <n v="0"/>
    <n v="0"/>
    <n v="210000"/>
    <n v="0"/>
    <n v="10500"/>
    <n v="0"/>
    <n v="0"/>
    <n v="10500"/>
    <n v="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SI"/>
    <n v="4451"/>
    <s v="AYUDAS SOCIALES A INSTITUCIONES SIN FINES DE LUCRO"/>
    <n v="0"/>
    <s v="SIN DESCRIPCIÓN PARA DESTINOS 00"/>
    <n v="260000"/>
    <n v="235000"/>
    <n v="910000"/>
    <n v="640000"/>
    <n v="330000"/>
    <n v="330000"/>
    <n v="0"/>
    <n v="330000"/>
    <n v="60000"/>
    <n v="270000"/>
    <n v="910000"/>
    <s v="Apoyos del presidente a asociaciones"/>
    <m/>
    <n v="0"/>
    <n v="270000"/>
    <n v="580000"/>
    <n v="0"/>
    <n v="270000"/>
    <n v="0"/>
    <n v="0"/>
    <n v="270000"/>
    <n v="910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51"/>
    <s v="AYUDAS SOCIALES A INSTITUCIONES SIN FINES DE LUCRO"/>
    <n v="3"/>
    <s v="ALDEA PASITOS"/>
    <n v="180000"/>
    <n v="165000"/>
    <n v="180000"/>
    <n v="180000"/>
    <n v="135000"/>
    <n v="135000"/>
    <n v="0"/>
    <n v="135000"/>
    <n v="0"/>
    <n v="135000"/>
    <n v="180000"/>
    <s v="ALDEA PASITOS"/>
    <m/>
    <n v="0"/>
    <n v="135000"/>
    <n v="45000"/>
    <n v="0"/>
    <n v="0"/>
    <n v="0"/>
    <n v="0"/>
    <n v="0"/>
    <n v="180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51"/>
    <s v="AYUDAS SOCIALES A INSTITUCIONES SIN FINES DE LUCRO"/>
    <n v="4"/>
    <s v="FESTIVAL DEL CINE EN GUADALAJARA"/>
    <n v="0"/>
    <n v="0"/>
    <n v="300000"/>
    <n v="300000"/>
    <n v="0"/>
    <n v="0"/>
    <n v="0"/>
    <n v="0"/>
    <n v="0"/>
    <n v="0"/>
    <n v="300000"/>
    <s v="FESTIVAL DEL CINE EN GUADALAJARA"/>
    <m/>
    <n v="0"/>
    <n v="0"/>
    <n v="300000"/>
    <n v="0"/>
    <n v="0"/>
    <n v="0"/>
    <n v="0"/>
    <n v="0"/>
    <n v="300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51"/>
    <s v="AYUDAS SOCIALES A INSTITUCIONES SIN FINES DE LUCRO"/>
    <n v="5"/>
    <s v="TELETON"/>
    <n v="1000000"/>
    <n v="1000000"/>
    <n v="1000000"/>
    <n v="1000000"/>
    <n v="0"/>
    <n v="0"/>
    <n v="0"/>
    <n v="0"/>
    <n v="0"/>
    <n v="0"/>
    <n v="1000000"/>
    <s v="TELETON"/>
    <m/>
    <n v="0"/>
    <n v="0"/>
    <n v="1000000"/>
    <n v="0"/>
    <n v="0"/>
    <n v="0"/>
    <n v="0"/>
    <n v="0"/>
    <n v="100000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APOYO ECONÓMICO A PERSONAS FÍSICAS, ASOCIACIONES E INSTITUCIONES SIN FINES DE LUCRO"/>
    <n v="4000"/>
    <s v="NO"/>
    <s v="NO"/>
    <n v="4451"/>
    <s v="AYUDAS SOCIALES A INSTITUCIONES SIN FINES DE LUCRO"/>
    <n v="6"/>
    <s v="MÉXICO DANZA"/>
    <n v="70000"/>
    <n v="70000"/>
    <n v="70000"/>
    <n v="70000"/>
    <n v="70000"/>
    <n v="70000"/>
    <n v="0"/>
    <n v="70000"/>
    <n v="0"/>
    <n v="70000"/>
    <n v="0"/>
    <s v="MÉXICO DANZA"/>
    <m/>
    <n v="0"/>
    <n v="70000"/>
    <n v="0"/>
    <n v="0"/>
    <n v="0"/>
    <n v="0"/>
    <n v="0"/>
    <n v="0"/>
    <n v="0"/>
    <n v="0"/>
  </r>
  <r>
    <s v="1.1-00-24"/>
    <s v="1.3.4"/>
    <s v="FUNCIÓN PÚBLICA"/>
    <s v="R"/>
    <s v="Solamente actividades específicas, distintas a las"/>
    <s v="02_24"/>
    <n v="1"/>
    <s v="CORRESPONSABILIDAD SOCIAL (TRANSVERSAL)"/>
    <n v="8"/>
    <s v="TRANSFERENCIAS, ASIGNACIONES, SUBSIDIOS Y OTRAS AYUDAS"/>
    <s v="007_24"/>
    <s v="si"/>
    <s v="RECURSOS FISCALES 2024"/>
    <s v="SECRETARÍA GENERAL DEL AYUNTAMIENTO"/>
    <x v="0"/>
    <s v="DIRECCIÓN DE LA SECRETARÍA GENERAL"/>
    <s v="COORDINACIÓN DE CERCANÍA Y CORRESPONSABILIDAD SOCIAL"/>
    <s v="DIRECCIÓN TÉCNICA"/>
    <s v="APOYO A INSTITUCIONES"/>
    <n v="4000"/>
    <s v="NO"/>
    <s v="NO"/>
    <n v="4451"/>
    <s v="AYUDAS SOCIALES A INSTITUCIONES SIN FINES DE LUCRO"/>
    <s v="X"/>
    <s v="FESTIVAL PAPIROLAS"/>
    <n v="50000"/>
    <n v="0"/>
    <n v="0"/>
    <n v="0"/>
    <n v="0"/>
    <n v="0"/>
    <n v="0"/>
    <n v="0"/>
    <n v="0"/>
    <n v="0"/>
    <n v="0"/>
    <m/>
    <m/>
    <n v="0"/>
    <n v="0"/>
    <n v="0"/>
    <n v="0"/>
    <n v="0"/>
    <n v="0"/>
    <n v="0"/>
    <n v="0"/>
    <n v="0"/>
    <n v="0"/>
  </r>
  <r>
    <s v="1.1-00-24"/>
    <s v="1.3.4"/>
    <s v="FUNCIÓN PÚBLICA"/>
    <s v="E"/>
    <s v="Actividades del sector público, que realiza en for"/>
    <s v="01_24"/>
    <n v="1"/>
    <s v="CORRESPONSABILIDAD SOCIAL (TRANSVERSAL)"/>
    <n v="1"/>
    <s v="TRANSFERENCIAS, ASIGNACIONES, SUBSIDIOS Y OTRAS AYUDAS"/>
    <s v="001_24"/>
    <s v="si"/>
    <s v="RECURSOS FISCALES 2024"/>
    <s v="PRESIDENCIA"/>
    <x v="19"/>
    <s v="SECRETARÍA PARTICULAR"/>
    <s v="PRESIDENCIA"/>
    <s v="SECRETARÍA PARTICULAR"/>
    <s v="FOEDEN"/>
    <n v="4000"/>
    <s v="NO"/>
    <s v="NO"/>
    <n v="4481"/>
    <s v="AYUDAS POR DESASTRES NATURALES Y OTROS SINIESTROS"/>
    <n v="0"/>
    <s v="SIN DESCRIPCIÓN PARA DESTINOS 00"/>
    <n v="1458174.06"/>
    <n v="1458174.06"/>
    <n v="1000000"/>
    <n v="1000000"/>
    <n v="0"/>
    <n v="0"/>
    <n v="0"/>
    <n v="0"/>
    <n v="0"/>
    <n v="0"/>
    <n v="1000000"/>
    <s v="Apoyo por desastres naturales"/>
    <m/>
    <n v="0"/>
    <n v="0"/>
    <n v="1000000"/>
    <n v="0"/>
    <n v="0"/>
    <n v="0"/>
    <n v="0"/>
    <n v="0"/>
    <n v="1000000"/>
    <n v="0"/>
  </r>
  <r>
    <s v="1.1-00-24"/>
    <s v="1.3.4"/>
    <s v="FUNCIÓN PÚBLICA"/>
    <s v="O"/>
    <s v="Actividades que realizan la función pública o cont"/>
    <s v="02_24"/>
    <n v="1"/>
    <s v="CORRESPONSABILIDAD SOCIAL (TRANSVERSAL)"/>
    <n v="7"/>
    <s v="SERVICIOS GENERALES"/>
    <s v="007_24"/>
    <s v="si"/>
    <s v="RECURSOS FISCALES 2024"/>
    <s v="SECRETARÍA GENERAL DEL AYUNTAMIENTO"/>
    <x v="12"/>
    <s v="DIRECCIÓN DE LA SECRETARÍA GENERAL"/>
    <s v="SECRETARÍA GENERAL DEL AYUNTAMIENTO"/>
    <s v="DIRECCIÓN TÉCNICA"/>
    <s v="DESPACHO DE LA SECRETARÍA GENERAL"/>
    <n v="5000"/>
    <s v="NO"/>
    <s v="NO"/>
    <n v="5111"/>
    <s v="EQUIPAMIENTO DEL ARCHIVO"/>
    <s v="X"/>
    <s v="ARCHIVO MUNICIPAL"/>
    <m/>
    <m/>
    <m/>
    <m/>
    <m/>
    <m/>
    <m/>
    <m/>
    <m/>
    <m/>
    <n v="4000000"/>
    <m/>
    <m/>
    <m/>
    <m/>
    <m/>
    <m/>
    <m/>
    <m/>
    <m/>
    <m/>
    <n v="4000000"/>
    <n v="0"/>
  </r>
  <r>
    <s v="1.1-00-24"/>
    <s v="1.3.4"/>
    <s v="FUNCIÓN PÚBLICA"/>
    <s v="M"/>
    <s v="Actividades de apoyo administrativo desarrolladas "/>
    <s v="04_24"/>
    <n v="6"/>
    <s v="GOBIERNO EFECTIVO"/>
    <n v="18"/>
    <s v="BIENES MUEBLES, INMUEBLES E INTANGIBLES"/>
    <s v="012_24"/>
    <s v="si"/>
    <s v="RECURSOS FISCALES 2024"/>
    <s v="TESORERÍA MUNICIPAL"/>
    <x v="2"/>
    <s v="DIRECCIÓN DE PROCESOS ADMINISTRATIVOS Y"/>
    <s v="TESORERÍA"/>
    <s v="DIRECCIÓN DE PROCESOS ADMINISTRATIVOS Y PROYECTOS"/>
    <s v="DESPACHO DE LA TESORERÍA MUNICIPAL"/>
    <n v="5000"/>
    <s v="SI"/>
    <s v="NO"/>
    <n v="5111"/>
    <s v="MUEBLES DE OFICINA Y ESTANTERÍA"/>
    <n v="0"/>
    <s v="SIN DESCRIPCIÓN PARA DESTINOS 00"/>
    <n v="384189.25"/>
    <n v="7598"/>
    <n v="84344.75"/>
    <n v="0"/>
    <n v="0"/>
    <n v="0"/>
    <n v="0"/>
    <n v="0"/>
    <n v="0"/>
    <n v="0"/>
    <n v="0"/>
    <m/>
    <m/>
    <n v="0"/>
    <n v="0"/>
    <n v="84344.75"/>
    <n v="0"/>
    <n v="204581"/>
    <n v="0"/>
    <n v="120236.25"/>
    <n v="84344.75"/>
    <n v="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SI"/>
    <s v="NO"/>
    <n v="5111"/>
    <s v="MUEBLES DE OFICINA Y ESTANTERÍA"/>
    <n v="0"/>
    <s v="SIN DESCRIPCIÓN PARA DESTINOS 00"/>
    <n v="621837.72"/>
    <n v="621837.72"/>
    <n v="567187.25"/>
    <n v="1185000"/>
    <n v="432826.51"/>
    <n v="432826.51"/>
    <n v="329421.44"/>
    <n v="103405.07"/>
    <n v="19503.87000000001"/>
    <n v="83901.2"/>
    <n v="200000"/>
    <m/>
    <m/>
    <n v="0"/>
    <n v="83901.2"/>
    <n v="134360.74"/>
    <n v="0"/>
    <n v="503394.25"/>
    <n v="0"/>
    <n v="1121207"/>
    <n v="-617812.75"/>
    <n v="200000"/>
    <n v="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SI"/>
    <s v="NO"/>
    <n v="5111"/>
    <s v="MUEBLES DE OFICINA Y ESTANTERÍA"/>
    <n v="0"/>
    <s v="SIN DESCRIPCIÓN PARA DESTINOS 00"/>
    <n v="162539.20000000001"/>
    <n v="162539.20000000001"/>
    <n v="0"/>
    <n v="0"/>
    <n v="0"/>
    <n v="0"/>
    <n v="0"/>
    <n v="0"/>
    <n v="0"/>
    <n v="0"/>
    <n v="500000"/>
    <n v="1000000"/>
    <m/>
    <n v="0"/>
    <n v="0"/>
    <n v="0"/>
    <n v="0"/>
    <n v="0"/>
    <n v="0"/>
    <n v="0"/>
    <n v="0"/>
    <n v="500000"/>
    <n v="0"/>
  </r>
  <r>
    <s v="1.1-00-24"/>
    <s v="1.3.4"/>
    <s v="FUNCIÓN PÚBLICA"/>
    <s v="E"/>
    <s v="Actividades del sector público, que realiza en for"/>
    <s v="01_24"/>
    <n v="5"/>
    <s v="SOCIEDAD COHESIVA Y RESILENTE"/>
    <n v="2"/>
    <s v="SERVICIOS GENERALES"/>
    <s v="002_24"/>
    <s v="si"/>
    <s v="RECURSOS FISCALES 2024"/>
    <s v="PRESIDENCIA"/>
    <x v="8"/>
    <s v="DIRECCIÓN GENERAL DE RELACIONES PÚBLICAS"/>
    <s v="JEFATURA DE GABINETE"/>
    <s v="DIRECCIÓN DE RELACIONES PÚBLICAS"/>
    <s v="ATENCIÓN A EVENTOS DEL GOBIERNO MUNICIPAL  Y AGENDA GUBERNAMENTAL"/>
    <n v="5000"/>
    <s v="NO"/>
    <s v="NO"/>
    <n v="5121"/>
    <s v="MUEBLES, EXCEPTO DE OFICINA Y ESTANTERÍA"/>
    <n v="0"/>
    <s v="SIN DESCRIPCIÓN PARA DESTINOS 00"/>
    <n v="0"/>
    <n v="0"/>
    <n v="0"/>
    <n v="0"/>
    <n v="0"/>
    <n v="0"/>
    <n v="0"/>
    <n v="0"/>
    <n v="0"/>
    <n v="0"/>
    <n v="500000"/>
    <m/>
    <m/>
    <n v="0"/>
    <n v="0"/>
    <n v="0"/>
    <n v="0"/>
    <n v="0"/>
    <n v="0"/>
    <n v="15000"/>
    <n v="-15000"/>
    <n v="50000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121"/>
    <s v="MUEBLES, EXCEPTO DE OFICINA Y ESTANTERÍA"/>
    <n v="0"/>
    <s v="SIN DESCRIPCIÓN PARA DESTINOS 00"/>
    <n v="0"/>
    <n v="0"/>
    <n v="264480"/>
    <n v="0"/>
    <n v="264480"/>
    <n v="264480"/>
    <n v="135497.28"/>
    <n v="128982.72"/>
    <n v="6960"/>
    <n v="122022.72"/>
    <n v="200000"/>
    <m/>
    <m/>
    <n v="0"/>
    <n v="122022.72"/>
    <n v="0"/>
    <n v="0"/>
    <n v="264480"/>
    <n v="0"/>
    <n v="0"/>
    <n v="264480"/>
    <n v="200000"/>
    <n v="0"/>
  </r>
  <r>
    <s v="1.1-00-24"/>
    <s v="3.1.1"/>
    <s v="ASUNTOS ECONÓMICOS Y COMERCIALES EN GENERAL"/>
    <s v="E"/>
    <s v="Actividades del sector público, que realiza en for"/>
    <s v="09_24"/>
    <n v="8"/>
    <s v="DESARROLLO ECONÓMICO Y EMPLEO"/>
    <n v="42"/>
    <s v="BIENES MUEBLES, INMUEBLES E INTANGIB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5000"/>
    <s v="NO"/>
    <s v="NO"/>
    <n v="5121"/>
    <s v="MUEBLES, EXCEPTO DE OFICINA Y ESTANTERÍA"/>
    <n v="0"/>
    <s v="SIN DESCRIPCIÓN PARA DESTINOS 00"/>
    <n v="0"/>
    <n v="0"/>
    <n v="0"/>
    <n v="100000"/>
    <n v="0"/>
    <n v="0"/>
    <n v="0"/>
    <n v="0"/>
    <n v="0"/>
    <n v="0"/>
    <n v="0"/>
    <m/>
    <m/>
    <n v="0"/>
    <n v="0"/>
    <n v="0"/>
    <n v="0"/>
    <n v="0"/>
    <n v="0"/>
    <n v="100000"/>
    <n v="-100000"/>
    <n v="0"/>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131"/>
    <s v="BIENES ARTÍSTICOS CULTURALES Y CIENTÍFICOS"/>
    <n v="0"/>
    <s v="SIN DESCRIPCIÓN PARA DESTINOS 00"/>
    <n v="20893.919999999998"/>
    <n v="0"/>
    <n v="0"/>
    <n v="0"/>
    <n v="0"/>
    <n v="0"/>
    <n v="0"/>
    <n v="0"/>
    <n v="0"/>
    <n v="0"/>
    <n v="0"/>
    <m/>
    <m/>
    <n v="0"/>
    <n v="0"/>
    <n v="0"/>
    <n v="0"/>
    <n v="0"/>
    <n v="0"/>
    <n v="0"/>
    <n v="0"/>
    <n v="0"/>
    <n v="0"/>
  </r>
  <r>
    <s v="1.1-00-24"/>
    <s v="1.7.1"/>
    <s v="POLICÍA"/>
    <s v="R"/>
    <s v="Solamente actividades específicas, distintas a las"/>
    <s v="08_24"/>
    <n v="7"/>
    <s v="SEGURIDAD CIUDADANA"/>
    <n v="40"/>
    <s v="BIENES MUEBLES, INMUEBLES E INTANGIBLES"/>
    <s v="025_24"/>
    <s v="si"/>
    <s v="RECURSOS FISCALES 2024"/>
    <s v="COMISARÍA DE LA POLICÍA PREVENTIVA MUNICIPAL"/>
    <x v="3"/>
    <s v="DESPACHO DE LA COMISARÍA DE LA POLICÍA P"/>
    <s v="COORDINACIÓN DE PREVENCIÓN Y PROTECCIÓN CIUDADANA"/>
    <s v="COMISARIA DE LA POLICIA PREVENTIVA MUNICIPAL"/>
    <s v="EQUIPAMIENTO"/>
    <n v="5000"/>
    <s v="SI"/>
    <s v="NO"/>
    <n v="5151"/>
    <s v="EQUIPO DE CÓMPUTO DE TECNOLOGÍAS DE LA INFORMACIÓN"/>
    <n v="0"/>
    <s v="SIN DESCRIPCIÓN PARA DESTINOS 00"/>
    <n v="1628"/>
    <n v="1627.01"/>
    <n v="0"/>
    <n v="0"/>
    <n v="0"/>
    <n v="0"/>
    <n v="0"/>
    <n v="0"/>
    <n v="0"/>
    <n v="0"/>
    <n v="0"/>
    <m/>
    <m/>
    <n v="0"/>
    <n v="0"/>
    <n v="0"/>
    <n v="0"/>
    <n v="0"/>
    <n v="0"/>
    <n v="0"/>
    <n v="0"/>
    <n v="0"/>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SI"/>
    <s v="NO"/>
    <n v="5151"/>
    <s v="EQUIPO DE CÓMPUTO DE TECNOLOGÍAS DE LA INFORMACIÓN"/>
    <n v="0"/>
    <s v="SIN DESCRIPCIÓN PARA DESTINOS 00"/>
    <n v="1229061.83"/>
    <n v="1190602.3"/>
    <n v="869388.94"/>
    <n v="645000"/>
    <n v="869388.94"/>
    <n v="869388.94"/>
    <n v="0"/>
    <n v="869388.94"/>
    <n v="0"/>
    <n v="869388.94"/>
    <n v="1000000"/>
    <s v="Equipo de computo para todo el municipio y revisar si quieren arrendamiento"/>
    <m/>
    <n v="369065.59999999992"/>
    <n v="500323.34"/>
    <n v="0"/>
    <n v="0"/>
    <n v="323700"/>
    <n v="0"/>
    <n v="99311.06"/>
    <n v="224388.94"/>
    <n v="1000000"/>
    <n v="0"/>
  </r>
  <r>
    <s v="1.1-00-24"/>
    <s v="1.3.4"/>
    <s v="FUNCIÓN PÚBLICA"/>
    <s v="M"/>
    <s v="Actividades de apoyo administrativo desarrolladas "/>
    <s v="04_24"/>
    <n v="6"/>
    <s v="GOBIERNO EFECTIVO"/>
    <n v="18"/>
    <s v="BIENES MUEBLES, INMUEBLES E INTANGIBLES"/>
    <s v="012_24"/>
    <s v="si"/>
    <s v="RECURSOS FISCALES 2024"/>
    <s v="TESORERÍA MUNICIPAL"/>
    <x v="2"/>
    <s v="DIRECCIÓN DE PROCESOS ADMINISTRATIVOS Y"/>
    <s v="TESORERÍA"/>
    <s v="DIRECCIÓN DE PROCESOS ADMINISTRATIVOS Y PROYECTOS"/>
    <s v="DESPACHO DE LA TESORERÍA MUNICIPAL"/>
    <n v="5000"/>
    <s v="SI"/>
    <s v="NO"/>
    <n v="5151"/>
    <s v="EQUIPO DE CÓMPUTO DE TECNOLOGÍAS DE LA INFORMACIÓN"/>
    <n v="0"/>
    <s v="SIN DESCRIPCIÓN PARA DESTINOS 00"/>
    <n v="3852.81"/>
    <n v="3852.81"/>
    <n v="30000"/>
    <n v="0"/>
    <n v="0"/>
    <n v="0"/>
    <n v="0"/>
    <n v="0"/>
    <n v="0"/>
    <n v="0"/>
    <n v="200000"/>
    <m/>
    <m/>
    <n v="0"/>
    <n v="0"/>
    <n v="30000"/>
    <n v="30000"/>
    <n v="0"/>
    <n v="0"/>
    <n v="0"/>
    <n v="30000"/>
    <n v="200000"/>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191"/>
    <s v="OTROS MOBILIARIOS Y EQUIPOS DE ADMINISTRACIÓN"/>
    <n v="0"/>
    <s v="SIN DESCRIPCIÓN PARA DESTINOS 00"/>
    <n v="13618.4"/>
    <n v="13618.4"/>
    <n v="0"/>
    <n v="0"/>
    <n v="0"/>
    <n v="0"/>
    <n v="0"/>
    <n v="0"/>
    <n v="0"/>
    <n v="0"/>
    <n v="0"/>
    <m/>
    <m/>
    <n v="0"/>
    <n v="0"/>
    <n v="0"/>
    <n v="0"/>
    <n v="0"/>
    <n v="0"/>
    <n v="0"/>
    <n v="0"/>
    <n v="0"/>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20"/>
    <s v="DESPACHO DE LA COORDINACIÓN GENERAL DE G"/>
    <s v="COORDINACIÓN DE ATENCION DE TRAMITES DE SERVICIOS "/>
    <s v="DIRECCION DE ENLACE DE PASAPORTES"/>
    <s v="INFRAESTRUCTURA TECNOLOGICA ENTREGADA"/>
    <n v="5000"/>
    <s v="NO"/>
    <s v="NO"/>
    <n v="5191"/>
    <s v="OTROS MOBILIARIOS Y EQUIPOS DE ADMINISTRACIÓN"/>
    <n v="31"/>
    <s v="EXPEDICION DE PASAPORTES"/>
    <n v="0"/>
    <n v="0"/>
    <n v="249342"/>
    <n v="1135081"/>
    <n v="240584"/>
    <n v="240584"/>
    <n v="0"/>
    <n v="240584"/>
    <n v="67164"/>
    <n v="173420"/>
    <n v="4000000"/>
    <m/>
    <m/>
    <n v="42920"/>
    <n v="130500"/>
    <n v="8758"/>
    <n v="0"/>
    <n v="118842"/>
    <n v="0"/>
    <n v="1004581"/>
    <n v="-885739"/>
    <n v="4000000"/>
    <n v="0"/>
  </r>
  <r>
    <s v="1.1-00-24"/>
    <s v="1.3.4"/>
    <s v="FUNCIÓN PÚBLICA"/>
    <s v="S"/>
    <s v="Definidos en el Presupuesto de Egresos y los que s"/>
    <s v="02_24"/>
    <n v="1"/>
    <s v="CORRESPONSABILIDAD SOCIAL (TRANSVERSAL)"/>
    <n v="14"/>
    <s v="BIENES MUEBLES, INMUEBLES E INTANGIBLES"/>
    <s v="010_24"/>
    <s v="si"/>
    <s v="RECURSOS FISCALES 2024"/>
    <s v="SECRETARÍA GENERAL DEL AYUNTAMIENTO"/>
    <x v="0"/>
    <s v="DIRECCIÓN GENERAL DE CULTURA DE LA PAZ Y"/>
    <s v="COORDINACIÓN DE CERCANÍA Y CORRESPONSABILIDAD SOCIAL"/>
    <s v="DIRECCIÓN DE RED DE BASES"/>
    <s v="RED DE BASES"/>
    <n v="5000"/>
    <s v="NO"/>
    <s v="NO"/>
    <n v="5191"/>
    <s v="OTROS MOBILIARIOS Y EQUIPOS DE ADMINISTRACIÓN"/>
    <n v="0"/>
    <s v="SIN DESCRIPCIÓN PARA DESTINOS 00"/>
    <n v="0"/>
    <n v="0"/>
    <n v="25000"/>
    <n v="0"/>
    <n v="24821.68"/>
    <n v="24821.68"/>
    <n v="0"/>
    <n v="24821.68"/>
    <n v="0"/>
    <n v="24821.68"/>
    <n v="0"/>
    <m/>
    <m/>
    <n v="0"/>
    <n v="24821.68"/>
    <n v="178.31999999999971"/>
    <n v="0"/>
    <n v="57000"/>
    <n v="0"/>
    <n v="32000"/>
    <n v="25000"/>
    <n v="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191"/>
    <s v="OTROS MOBILIARIOS Y EQUIPOS DE ADMINISTRACIÓN"/>
    <n v="0"/>
    <s v="SIN DESCRIPCIÓN PARA DESTINOS 00"/>
    <n v="0"/>
    <n v="0"/>
    <n v="56991"/>
    <n v="68041"/>
    <n v="35517.79"/>
    <n v="35517.79"/>
    <n v="0"/>
    <n v="35517.79"/>
    <n v="0"/>
    <n v="35517.79"/>
    <n v="50000"/>
    <m/>
    <m/>
    <n v="0"/>
    <n v="35517.79"/>
    <n v="21473.21"/>
    <n v="0"/>
    <n v="0"/>
    <n v="0"/>
    <n v="11050"/>
    <n v="-11050"/>
    <n v="5000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191"/>
    <s v="OTROS MOBILIARIOS Y EQUIPOS DE ADMINISTRACIÓN"/>
    <n v="0"/>
    <s v="SIN DESCRIPCIÓN PARA DESTINOS 00"/>
    <n v="0"/>
    <n v="0"/>
    <n v="32000"/>
    <n v="0"/>
    <n v="29889.72"/>
    <n v="29889.72"/>
    <n v="0"/>
    <n v="29889.72"/>
    <n v="0"/>
    <n v="29889.72"/>
    <n v="30000"/>
    <m/>
    <m/>
    <n v="0"/>
    <n v="29889.72"/>
    <n v="2110.2799999999988"/>
    <n v="0"/>
    <n v="32000"/>
    <n v="0"/>
    <n v="0"/>
    <n v="32000"/>
    <n v="32000"/>
    <n v="200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211"/>
    <s v="EQUIPOS Y APARATOS AUDIOVISUALES"/>
    <n v="0"/>
    <s v="SIN DESCRIPCIÓN PARA DESTINOS 00"/>
    <n v="28433.919999999998"/>
    <n v="22065.52"/>
    <n v="14704.71"/>
    <n v="0"/>
    <n v="14704.71"/>
    <n v="14704.71"/>
    <n v="9.9999999983992893E-3"/>
    <n v="14704.7"/>
    <n v="0"/>
    <n v="14704.7"/>
    <n v="0"/>
    <m/>
    <m/>
    <n v="14704.7"/>
    <n v="0"/>
    <n v="0"/>
    <n v="14704.71"/>
    <n v="0"/>
    <n v="0"/>
    <n v="0"/>
    <n v="14704.71"/>
    <n v="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211"/>
    <s v="EQUIPOS Y APARATOS AUDIOVISUALES"/>
    <n v="0"/>
    <s v="SIN DESCRIPCIÓN PARA DESTINOS 00"/>
    <n v="108130.56"/>
    <n v="108130.56"/>
    <n v="150000"/>
    <n v="0"/>
    <n v="29232"/>
    <n v="0"/>
    <n v="0"/>
    <n v="0"/>
    <n v="0"/>
    <n v="0"/>
    <n v="0"/>
    <m/>
    <m/>
    <n v="0"/>
    <n v="0"/>
    <n v="120768"/>
    <n v="0"/>
    <n v="150000"/>
    <n v="0"/>
    <n v="0"/>
    <n v="150000"/>
    <n v="0"/>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231"/>
    <s v="CÁMARAS FOTOGRÁFICAS Y DE VIDEO"/>
    <n v="0"/>
    <s v="SIN DESCRIPCIÓN PARA DESTINOS 00"/>
    <n v="237054.45"/>
    <n v="237054.44"/>
    <n v="1269.28"/>
    <n v="147400"/>
    <n v="1269.28"/>
    <n v="1269.28"/>
    <n v="0"/>
    <n v="1269.28"/>
    <n v="0"/>
    <n v="1269.28"/>
    <n v="0"/>
    <m/>
    <m/>
    <n v="1269.28"/>
    <n v="0"/>
    <n v="0"/>
    <n v="0"/>
    <n v="200300"/>
    <n v="0"/>
    <n v="346430.71999999997"/>
    <n v="-146130.72"/>
    <n v="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311"/>
    <s v="EQUIPO MÉDICO Y DE LABORATORIO"/>
    <n v="0"/>
    <s v="SIN DESCRIPCIÓN PARA DESTINOS 00"/>
    <n v="73486"/>
    <n v="73486"/>
    <n v="227000"/>
    <n v="200000"/>
    <n v="224576"/>
    <n v="224576"/>
    <n v="0"/>
    <n v="224576"/>
    <n v="0"/>
    <n v="224576"/>
    <n v="500000"/>
    <m/>
    <m/>
    <n v="0"/>
    <n v="224576"/>
    <n v="2424"/>
    <n v="0"/>
    <n v="27000"/>
    <n v="0"/>
    <n v="0"/>
    <n v="27000"/>
    <n v="350000"/>
    <n v="-15000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311"/>
    <s v="EQUIPO MÉDICO Y DE LABORATORIO"/>
    <n v="0"/>
    <s v="SIN DESCRIPCIÓN PARA DESTINOS 00"/>
    <n v="3780301.57"/>
    <n v="3746086.21"/>
    <n v="5578129"/>
    <n v="2000000"/>
    <n v="1869164.84"/>
    <n v="1869164.84"/>
    <n v="0"/>
    <n v="1869164.84"/>
    <n v="0"/>
    <n v="1869164.84"/>
    <n v="4000000"/>
    <m/>
    <m/>
    <n v="0"/>
    <n v="1869164.84"/>
    <n v="3708964.16"/>
    <n v="0"/>
    <n v="3596039"/>
    <n v="0"/>
    <n v="17910"/>
    <n v="3578129"/>
    <n v="4000000"/>
    <n v="0"/>
  </r>
  <r>
    <s v="1.1-00-24"/>
    <s v="3.1.1"/>
    <s v="ASUNTOS ECONÓMICOS Y COMERCIALES EN GENERAL"/>
    <s v="E"/>
    <s v="Actividades del sector público, que realiza en for"/>
    <s v="09_24"/>
    <n v="8"/>
    <s v="DESARROLLO ECONÓMICO Y EMPLEO"/>
    <n v="42"/>
    <s v="BIENES MUEBLES, INMUEBLES E INTANGIBLES"/>
    <s v="026_24"/>
    <s v="si"/>
    <s v="RECURSOS FISCALES 2024"/>
    <s v="COORDINACIÓN GENERAL DE DESARROLLO ECONÓMICO"/>
    <x v="6"/>
    <s v="DESPACHO DE LA COORDINACIÓN GENERAL DE D"/>
    <s v="COORDINACIÓN DE POTENCIA ECONÓMICA"/>
    <s v="DIRECCIÓN DE DESARROLLO RURAL"/>
    <s v="ADMINISTRACIÓN CENTRAL DE LA COORDINACIÓN GENERAL DE DESARROLLO ECONÓMICO"/>
    <n v="5000"/>
    <s v="NO"/>
    <s v="NO"/>
    <n v="5311"/>
    <s v="EQUIPO MÉDICO Y DE LABORATORIO"/>
    <n v="0"/>
    <s v="SIN DESCRIPCIÓN PARA DESTINOS 00"/>
    <n v="187410.41"/>
    <n v="187410.41"/>
    <n v="250000"/>
    <n v="250000"/>
    <n v="214174.8"/>
    <n v="143414.79999999999"/>
    <n v="0"/>
    <n v="143414.79999999999"/>
    <n v="0"/>
    <n v="143414.79999999999"/>
    <n v="150000"/>
    <s v="revisar"/>
    <m/>
    <n v="27839.999999999985"/>
    <n v="115574.8"/>
    <n v="35825.200000000012"/>
    <n v="0"/>
    <n v="0"/>
    <n v="0"/>
    <n v="0"/>
    <n v="0"/>
    <n v="15000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321"/>
    <s v="INSTRUMENTAL MÉDICO Y DE LABORATORIO"/>
    <n v="0"/>
    <s v="SIN DESCRIPCIÓN PARA DESTINOS 00"/>
    <n v="3677.2"/>
    <n v="3677.2"/>
    <n v="55000"/>
    <n v="100000"/>
    <n v="43420.77"/>
    <n v="16262.85"/>
    <n v="8770.84"/>
    <n v="7492.01"/>
    <n v="0"/>
    <n v="7492.01"/>
    <n v="100000"/>
    <m/>
    <m/>
    <n v="0"/>
    <n v="7492.01"/>
    <n v="11579.230000000003"/>
    <n v="0"/>
    <n v="0"/>
    <n v="0"/>
    <n v="45000"/>
    <n v="-45000"/>
    <n v="20000"/>
    <n v="-8000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321"/>
    <s v="INSTRUMENTAL MÉDICO Y DE LABORATORIO"/>
    <n v="0"/>
    <s v="SIN DESCRIPCIÓN PARA DESTINOS 00"/>
    <n v="990060.77"/>
    <n v="656038.77"/>
    <n v="975112"/>
    <n v="1005112"/>
    <n v="846685.16"/>
    <n v="830851.16"/>
    <n v="0"/>
    <n v="830851.16"/>
    <n v="446546.64"/>
    <n v="384304.52"/>
    <n v="1000000"/>
    <m/>
    <m/>
    <n v="71430.48000000004"/>
    <n v="312874.03999999998"/>
    <n v="128426.83999999997"/>
    <n v="0"/>
    <n v="0"/>
    <n v="0"/>
    <n v="30000"/>
    <n v="-30000"/>
    <n v="100000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SI"/>
    <s v="NO"/>
    <n v="5411"/>
    <s v="VEHICULOS Y EQUIPO DE TRANSPORTE"/>
    <n v="0"/>
    <s v="SIN DESCRIPCIÓN PARA DESTINOS 00"/>
    <n v="3380000"/>
    <n v="3380000"/>
    <n v="1670012"/>
    <n v="0"/>
    <n v="1665000"/>
    <n v="1665000"/>
    <n v="0"/>
    <n v="1665000"/>
    <n v="1665000"/>
    <n v="0"/>
    <n v="0"/>
    <m/>
    <m/>
    <n v="0"/>
    <n v="0"/>
    <n v="5012"/>
    <n v="0"/>
    <n v="1670012"/>
    <n v="0"/>
    <n v="0"/>
    <n v="1670012"/>
    <n v="0"/>
    <n v="0"/>
  </r>
  <r>
    <s v="2.6-05-24"/>
    <s v="1.3.4"/>
    <s v="FUNCIÓN PÚBLICA"/>
    <s v="E"/>
    <s v="Actividades del sector público, que realiza en for"/>
    <s v="05_24"/>
    <n v="6"/>
    <s v="GOBIERNO EFECTIVO"/>
    <n v="21"/>
    <s v="BIENES MUEBLES, INMUEBLES E INTANGIBLES"/>
    <s v="015_24"/>
    <m/>
    <s v="PROGRAMA ESTRATEGIA ALE 2024 (APORTACIÓN ESTATAL)"/>
    <s v="OFICIALÍA MAYOR"/>
    <x v="1"/>
    <s v="DIRECCIÓN GENERAL DE ADMINISTRACIÓN"/>
    <s v="OFICIALÍA MAYOR"/>
    <s v="DIRECCIÓN DE ADMINISTRACIÓN"/>
    <s v="BIENES ADQUIRIDOS"/>
    <n v="5000"/>
    <s v="SI"/>
    <s v="NO"/>
    <n v="5411"/>
    <s v="VEHICULOS Y EQUIPO DE TRANSPORTE"/>
    <n v="0"/>
    <s v="SIN DESCRIPCIÓN PARA DESTINOS 00"/>
    <n v="0"/>
    <n v="0"/>
    <n v="460000"/>
    <n v="0"/>
    <n v="459900"/>
    <n v="459900"/>
    <n v="0"/>
    <n v="459900"/>
    <n v="0"/>
    <n v="459900"/>
    <m/>
    <m/>
    <m/>
    <n v="0"/>
    <n v="459900"/>
    <n v="100"/>
    <n v="550000"/>
    <n v="1600000"/>
    <n v="0"/>
    <n v="1690000"/>
    <n v="460000"/>
    <m/>
    <n v="0"/>
  </r>
  <r>
    <s v="1.1-00-24"/>
    <s v="1.3.4"/>
    <s v="FUNCIÓN PÚBLICA"/>
    <s v="E"/>
    <s v="Actividades del sector público, que realiza en for"/>
    <s v="07_24"/>
    <n v="3"/>
    <s v="INFRAESTRUCTURA Y SERVICIOS PÚBLICOS"/>
    <n v="33"/>
    <s v="BIENES MUEBLES, INMUEBLES E INTANGIBLE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5000"/>
    <s v="NO"/>
    <s v="NO"/>
    <n v="5611"/>
    <s v="MAQUINARIA Y EQUIPO AGROPECUARIO"/>
    <n v="0"/>
    <s v="SIN DESCRIPCIÓN PARA DESTINOS 00"/>
    <n v="102605.1"/>
    <n v="102605.1"/>
    <n v="34442.42"/>
    <n v="70064.399999999994"/>
    <n v="34442.42"/>
    <n v="34442.42"/>
    <n v="0"/>
    <n v="34442.42"/>
    <n v="0"/>
    <n v="34442.42"/>
    <n v="196000"/>
    <m/>
    <m/>
    <n v="0"/>
    <n v="34442.42"/>
    <n v="0"/>
    <n v="0"/>
    <n v="34260.28"/>
    <n v="0"/>
    <n v="69882.259999999995"/>
    <n v="-35621.980000000003"/>
    <n v="40000"/>
    <n v="-15600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611"/>
    <s v="MAQUINARIA Y EQUIPO AGROPECUARIO"/>
    <n v="0"/>
    <s v="SIN DESCRIPCIÓN PARA DESTINOS 00"/>
    <n v="0"/>
    <n v="0"/>
    <n v="13000"/>
    <n v="0"/>
    <n v="12191.6"/>
    <n v="12191.6"/>
    <n v="0"/>
    <n v="12191.6"/>
    <n v="0"/>
    <n v="12191.6"/>
    <n v="0"/>
    <m/>
    <m/>
    <n v="0"/>
    <n v="12191.6"/>
    <n v="808.39999999999964"/>
    <n v="0"/>
    <n v="13000"/>
    <n v="0"/>
    <n v="0"/>
    <n v="13000"/>
    <n v="15000"/>
    <n v="15000"/>
  </r>
  <r>
    <s v="1.1-00-24"/>
    <s v="2.2.7"/>
    <s v="DESARROLLO REGIONAL"/>
    <s v="E"/>
    <s v="Actividades del sector público, que realiza en for"/>
    <s v="07_24"/>
    <n v="2"/>
    <s v="GESTIÓN INTEGRAL DEL AGUA"/>
    <n v="36"/>
    <s v="BIENES MUEBLES, INMUEBLES E INTANGIBLES"/>
    <s v="022_24"/>
    <s v="si"/>
    <s v="RECURSOS FISCALES 2024"/>
    <s v="GABINETE INTEGRAL DE INFRAESTRUCTURA Y SERVICIOS PÚBLICOS"/>
    <x v="5"/>
    <s v="DIRECCIÓN GENERAL DE AGUA POTABLE Y SANE"/>
    <s v="COORDINACIÓN DE FORTALECIMIENTO A LOS SERVICIOS PÚBLICOS MUNICIPALES"/>
    <s v="DIRECCIÓN DE AGUA POTABLE Y SANEAMIENTO"/>
    <s v="SUMINISTRO DE AGUA"/>
    <n v="5000"/>
    <s v="NO"/>
    <s v="NO"/>
    <n v="5611"/>
    <s v="MAQUINARIA Y EQUIPO AGROPECUARIO"/>
    <n v="0"/>
    <s v="SIN DESCRIPCIÓN PARA DESTINOS 00"/>
    <n v="0"/>
    <n v="0"/>
    <n v="128500"/>
    <n v="128500"/>
    <n v="0"/>
    <n v="0"/>
    <n v="0"/>
    <n v="0"/>
    <n v="0"/>
    <n v="0"/>
    <n v="0"/>
    <m/>
    <m/>
    <n v="0"/>
    <n v="0"/>
    <n v="128500"/>
    <n v="0"/>
    <n v="0"/>
    <n v="0"/>
    <n v="0"/>
    <n v="0"/>
    <n v="0"/>
    <n v="0"/>
  </r>
  <r>
    <s v="1.1-00-24"/>
    <s v="1.3.4"/>
    <s v="FUNCIÓN PÚBLICA"/>
    <s v="E"/>
    <s v="Actividades del sector público, que realiza en for"/>
    <s v="09_24"/>
    <n v="3"/>
    <s v="INFRAESTRUCTURA Y SERVICIOS PÚBLICOS"/>
    <n v="43"/>
    <s v="SERVICIOS GENERALES"/>
    <s v="027_24"/>
    <s v="si"/>
    <s v="RECURSOS FISCALES 2024"/>
    <s v="COORDINACIÓN GENERAL DE DESARROLLO ECONÓMICO"/>
    <x v="5"/>
    <s v="DIRECCIÓN DE RASTRO MUNICIPAL"/>
    <s v="COORDINACIÓN DE FORTALECIMIENTO A LOS SERVICIOS PÚBLICOS MUNICIPALES"/>
    <s v="DIRECCIÓN DE RASTROS MUNICIPALES"/>
    <m/>
    <n v="5000"/>
    <m/>
    <m/>
    <n v="5621"/>
    <m/>
    <m/>
    <m/>
    <m/>
    <m/>
    <m/>
    <m/>
    <m/>
    <m/>
    <m/>
    <m/>
    <m/>
    <m/>
    <n v="200000"/>
    <m/>
    <m/>
    <m/>
    <m/>
    <m/>
    <m/>
    <m/>
    <m/>
    <m/>
    <m/>
    <m/>
    <n v="-20000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621"/>
    <s v="MAQUINARIA Y EQUIPO INDUSTRIAL"/>
    <n v="0"/>
    <s v="SIN DESCRIPCIÓN PARA DESTINOS 00"/>
    <n v="0"/>
    <n v="0"/>
    <n v="40000"/>
    <n v="90000"/>
    <n v="0"/>
    <n v="0"/>
    <n v="0"/>
    <n v="0"/>
    <n v="0"/>
    <n v="0"/>
    <n v="0"/>
    <m/>
    <m/>
    <n v="0"/>
    <n v="0"/>
    <n v="40000"/>
    <n v="0"/>
    <n v="0"/>
    <n v="0"/>
    <n v="50000"/>
    <n v="-50000"/>
    <n v="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621"/>
    <s v="MAQUINARIA Y EQUIPO INDUSTRIAL"/>
    <n v="0"/>
    <s v="SIN DESCRIPCIÓN PARA DESTINOS 00"/>
    <n v="0"/>
    <n v="0"/>
    <n v="29000"/>
    <n v="0"/>
    <n v="25254"/>
    <n v="25254"/>
    <n v="0"/>
    <n v="25254"/>
    <n v="0"/>
    <n v="25254"/>
    <n v="0"/>
    <m/>
    <m/>
    <n v="0"/>
    <n v="25254"/>
    <n v="3746"/>
    <n v="0"/>
    <n v="29000"/>
    <n v="0"/>
    <n v="0"/>
    <n v="29000"/>
    <n v="30000"/>
    <n v="30000"/>
  </r>
  <r>
    <s v="1.1-00-24"/>
    <s v="1.3.4"/>
    <s v="FUNCIÓN PÚBLICA"/>
    <s v="E"/>
    <s v="Actividades del sector público, que realiza en for"/>
    <s v="07_24"/>
    <n v="3"/>
    <s v="INFRAESTRUCTURA Y SERVICIOS PÚBLICOS"/>
    <n v="33"/>
    <s v="BIENES MUEBLES, INMUEBLES E INTANGIBLE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5000"/>
    <s v="NO"/>
    <s v="NO"/>
    <n v="5631"/>
    <s v="MAQUINARIA Y EQUIPO DE CONSTRUCCIÓN"/>
    <n v="0"/>
    <s v="SIN DESCRIPCIÓN PARA DESTINOS 00"/>
    <n v="41050"/>
    <n v="41050"/>
    <n v="0"/>
    <n v="45765"/>
    <n v="0"/>
    <n v="0"/>
    <n v="0"/>
    <n v="0"/>
    <n v="0"/>
    <n v="0"/>
    <n v="0"/>
    <m/>
    <m/>
    <n v="0"/>
    <n v="0"/>
    <n v="0"/>
    <n v="0"/>
    <n v="0"/>
    <n v="0"/>
    <n v="45765"/>
    <n v="-45765"/>
    <n v="0"/>
    <n v="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641"/>
    <s v="SISTEMAS DE AIRE ACONDICIONADO, CALEFACCIÓN Y DE REFRIGERACIÓN INDUSTRIAL Y COMERCIAL"/>
    <n v="0"/>
    <s v="SIN DESCRIPCIÓN PARA DESTINOS 00"/>
    <n v="190820"/>
    <n v="176842"/>
    <n v="30000"/>
    <n v="400000"/>
    <n v="26448"/>
    <n v="26448"/>
    <n v="0"/>
    <n v="26448"/>
    <n v="0"/>
    <n v="26448"/>
    <n v="100000"/>
    <m/>
    <m/>
    <n v="0"/>
    <n v="26448"/>
    <n v="3552"/>
    <n v="0"/>
    <n v="0"/>
    <n v="0"/>
    <n v="370000"/>
    <n v="-370000"/>
    <n v="10000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641"/>
    <s v="SISTEMAS DE AIRE ACONDICIONADO, CALEFACCIÓN Y DE REFRIGERACIÓN INDUSTRIAL Y COMERCIAL"/>
    <n v="0"/>
    <s v="SIN DESCRIPCIÓN PARA DESTINOS 00"/>
    <n v="78913.64"/>
    <n v="78913.64"/>
    <n v="133632.64000000001"/>
    <n v="61745.64"/>
    <n v="123839.98"/>
    <n v="123839.98"/>
    <n v="0"/>
    <n v="123839.98"/>
    <n v="0"/>
    <n v="123839.98"/>
    <n v="150000"/>
    <m/>
    <m/>
    <n v="0"/>
    <n v="123839.98"/>
    <n v="9792.660000000018"/>
    <n v="0"/>
    <n v="71887"/>
    <n v="0"/>
    <n v="0"/>
    <n v="71887"/>
    <n v="150000"/>
    <n v="0"/>
  </r>
  <r>
    <s v="1.1-00-24"/>
    <s v="3.8.4"/>
    <s v="INNOVACIÓN"/>
    <s v="E"/>
    <s v="Actividades del sector público, que realiza en for"/>
    <s v="11_24"/>
    <n v="6"/>
    <s v="GOBIERNO EFECTIVO"/>
    <n v="50"/>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651"/>
    <s v="EQUIPO DE COMUNICACIÓN Y TELECOMUNICACIÓN"/>
    <n v="0"/>
    <s v="SIN DESCRIPCIÓN PARA DESTINOS 00"/>
    <n v="3239497.2"/>
    <n v="0"/>
    <n v="3350680.95"/>
    <n v="1500000"/>
    <n v="3350680.95"/>
    <n v="3350680.95"/>
    <n v="0"/>
    <n v="3350680.95"/>
    <n v="356198.88000000035"/>
    <n v="2994482.07"/>
    <n v="3500000"/>
    <s v="monitoreo de gps"/>
    <m/>
    <n v="2849591.04"/>
    <n v="144891.03"/>
    <n v="0"/>
    <n v="2236280.9500000002"/>
    <n v="130000"/>
    <n v="0"/>
    <n v="515600"/>
    <n v="1850680.95"/>
    <n v="3100000"/>
    <n v="-400000"/>
  </r>
  <r>
    <s v="1.1-00-24"/>
    <s v="2.2.7"/>
    <s v="DESARROLLO REGIONAL"/>
    <s v="S"/>
    <s v="Definidos en el Presupuesto de Egresos y los que s"/>
    <s v="02_24"/>
    <n v="1"/>
    <s v="CORRESPONSABILIDAD SOCIAL (TRANSVERSAL)"/>
    <n v="16"/>
    <s v="BIENES MUEBLES, INMUEBLES E INTANGIBLE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5000"/>
    <s v="NO"/>
    <s v="NO"/>
    <n v="5651"/>
    <s v="EQUIPO DE COMUNICACIÓN Y TELECOMUNICACIÓN"/>
    <n v="0"/>
    <s v="SIN DESCRIPCIÓN PARA DESTINOS 00"/>
    <n v="0"/>
    <n v="0"/>
    <n v="10000"/>
    <n v="10000"/>
    <n v="6960"/>
    <n v="6960"/>
    <n v="0"/>
    <n v="6960"/>
    <n v="0"/>
    <n v="6960"/>
    <n v="0"/>
    <m/>
    <m/>
    <n v="0"/>
    <n v="6960"/>
    <n v="3040"/>
    <n v="0"/>
    <n v="0"/>
    <n v="0"/>
    <n v="0"/>
    <n v="0"/>
    <n v="0"/>
    <n v="0"/>
  </r>
  <r>
    <s v="1.1-00-24"/>
    <s v="1.7.2"/>
    <s v="PROTECCIÓN CIVIL"/>
    <s v="E"/>
    <s v="Actividades del sector público, que realiza en for"/>
    <s v="02_24"/>
    <n v="3"/>
    <s v="INFRAESTRUCTURA Y SERVICIOS PÚBLICOS"/>
    <n v="12"/>
    <s v="BIENES MUEBLES, INMUEBLES E INTANGIBLE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5000"/>
    <s v="NO"/>
    <s v="NO"/>
    <n v="5651"/>
    <s v="EQUIPO DE COMUNICACIÓN Y TELECOMUNICACIÓN"/>
    <n v="0"/>
    <s v="SIN DESCRIPCIÓN PARA DESTINOS 00"/>
    <n v="71050"/>
    <n v="71050"/>
    <n v="100000"/>
    <n v="100000"/>
    <n v="86721.600000000006"/>
    <n v="86721.600000000006"/>
    <n v="0"/>
    <n v="86721.600000000006"/>
    <n v="0"/>
    <n v="86721.600000000006"/>
    <n v="0"/>
    <s v="PROYECTO DE RADIOS Y CABINA"/>
    <m/>
    <n v="0"/>
    <n v="86721.600000000006"/>
    <n v="13278.399999999994"/>
    <n v="0"/>
    <n v="0"/>
    <n v="0"/>
    <n v="0"/>
    <n v="0"/>
    <n v="0"/>
    <n v="0"/>
  </r>
  <r>
    <s v="1.1-00-24"/>
    <s v="1.3.4"/>
    <s v="FUNCIÓN PÚBLICA"/>
    <s v="S"/>
    <s v="Definidos en el Presupuesto de Egresos y los que s"/>
    <s v="02_24"/>
    <n v="1"/>
    <s v="CORRESPONSABILIDAD SOCIAL (TRANSVERSAL)"/>
    <n v="14"/>
    <s v="BIENES MUEBLES, INMUEBLES E INTANGIBLES"/>
    <s v="010_24"/>
    <s v="si"/>
    <s v="RECURSOS FISCALES 2024"/>
    <s v="SECRETARÍA GENERAL DEL AYUNTAMIENTO"/>
    <x v="0"/>
    <s v="DIRECCIÓN GENERAL DE CULTURA DE LA PAZ Y"/>
    <s v="COORDINACIÓN DE CERCANÍA Y CORRESPONSABILIDAD SOCIAL"/>
    <s v="DIRECCIÓN DE RED DE BASES"/>
    <s v="RED DE BASES"/>
    <n v="5000"/>
    <s v="NO"/>
    <s v="NO"/>
    <n v="5651"/>
    <s v="EQUIPO DE COMUNICACIÓN Y TELECOMUNICACIÓN"/>
    <n v="0"/>
    <s v="SIN DESCRIPCIÓN PARA DESTINOS 00"/>
    <n v="0"/>
    <n v="0"/>
    <n v="0"/>
    <n v="10000"/>
    <n v="0"/>
    <n v="0"/>
    <n v="0"/>
    <n v="0"/>
    <n v="0"/>
    <n v="0"/>
    <n v="0"/>
    <m/>
    <m/>
    <n v="0"/>
    <n v="0"/>
    <n v="0"/>
    <n v="0"/>
    <n v="0"/>
    <n v="0"/>
    <n v="10000"/>
    <n v="-10000"/>
    <n v="0"/>
    <n v="0"/>
  </r>
  <r>
    <s v="2.6-05-24"/>
    <s v="3.8.4"/>
    <s v="INNOVACIÓN"/>
    <s v="E"/>
    <s v="Actividades del sector público, que realiza en for"/>
    <s v="11_24"/>
    <n v="6"/>
    <s v="GOBIERNO EFECTIVO"/>
    <n v="49"/>
    <s v="BIENES MUEBLES, INMUEBLES E INTANGIBLES"/>
    <s v="031_24"/>
    <m/>
    <s v="PROGRAMA ESTRATEGIA ALE 2024 (APORTACIÓN ESTATAL)"/>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651"/>
    <s v="EQUIPO DE COMUNICACIÓN Y TELECOMUNICACIÓN"/>
    <n v="0"/>
    <s v="SIN DESCRIPCIÓN PARA DESTINOS 00"/>
    <n v="0"/>
    <n v="0"/>
    <n v="50000"/>
    <n v="0"/>
    <n v="46479.23"/>
    <n v="46479.23"/>
    <n v="0"/>
    <n v="46479.23"/>
    <n v="0"/>
    <n v="46479.23"/>
    <n v="0"/>
    <m/>
    <m/>
    <n v="0"/>
    <n v="46479.23"/>
    <n v="3520.7699999999968"/>
    <n v="50000"/>
    <n v="0"/>
    <n v="0"/>
    <n v="0"/>
    <n v="50000"/>
    <n v="0"/>
    <n v="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661"/>
    <s v="EQUIPO DE GENERACIÓN ELÉCTRICA, APARATOS Y ACCESORIOS ELÉCTRICOS"/>
    <n v="0"/>
    <s v="SIN DESCRIPCIÓN PARA DESTINOS 00"/>
    <n v="27747.200000000001"/>
    <n v="27747.200000000001"/>
    <n v="111805"/>
    <n v="81805"/>
    <n v="100630"/>
    <n v="100630"/>
    <n v="100630"/>
    <n v="0"/>
    <n v="0"/>
    <n v="0"/>
    <n v="500000"/>
    <s v="PLANTA DE LUZ AGAVES Y EQUIPO DE ESTERILIZACION"/>
    <m/>
    <n v="0"/>
    <n v="0"/>
    <n v="11175"/>
    <n v="0"/>
    <n v="30000"/>
    <n v="0"/>
    <n v="0"/>
    <n v="30000"/>
    <n v="50000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662"/>
    <s v="PANELES SOLARES"/>
    <n v="0"/>
    <s v="SIN DESCRIPCIÓN PARA DESTINOS 00"/>
    <n v="42224"/>
    <n v="42224"/>
    <n v="0"/>
    <n v="0"/>
    <n v="0"/>
    <n v="0"/>
    <n v="0"/>
    <n v="0"/>
    <n v="0"/>
    <n v="0"/>
    <n v="0"/>
    <m/>
    <m/>
    <n v="0"/>
    <n v="0"/>
    <n v="0"/>
    <n v="0"/>
    <n v="0"/>
    <n v="0"/>
    <n v="0"/>
    <n v="0"/>
    <n v="0"/>
    <n v="0"/>
  </r>
  <r>
    <s v="1.1-00-24"/>
    <s v="1.3.4"/>
    <s v="FUNCIÓN PÚBLICA"/>
    <s v="E"/>
    <s v="Actividades del sector público, que realiza en for"/>
    <s v="07_24"/>
    <n v="3"/>
    <s v="INFRAESTRUCTURA Y SERVICIOS PÚBLICOS"/>
    <n v="33"/>
    <s v="BIENES MUEBLES, INMUEBLES E INTANGIBLE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5000"/>
    <s v="NO"/>
    <s v="NO"/>
    <n v="5671"/>
    <s v="HERRAMIENTAS Y MÁQUINAS-HERRAMIENTA"/>
    <n v="0"/>
    <s v="SIN DESCRIPCIÓN PARA DESTINOS 00"/>
    <n v="1890309.48"/>
    <n v="1890309.48"/>
    <n v="883586.88"/>
    <n v="1000000"/>
    <n v="883586.88"/>
    <n v="883586.88"/>
    <n v="0"/>
    <n v="883586.88"/>
    <n v="0"/>
    <n v="883586.88"/>
    <n v="2300000"/>
    <m/>
    <m/>
    <n v="0"/>
    <n v="883586.88"/>
    <n v="0"/>
    <n v="0"/>
    <n v="24739.72"/>
    <n v="0"/>
    <n v="141152.84"/>
    <n v="-116413.12"/>
    <n v="1000000"/>
    <n v="-130000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671"/>
    <s v="HERRAMIENTAS Y MÁQUINAS-HERRAMIENTA"/>
    <n v="0"/>
    <s v="SIN DESCRIPCIÓN PARA DESTINOS 00"/>
    <n v="0"/>
    <n v="0"/>
    <n v="0"/>
    <n v="600000"/>
    <n v="0"/>
    <n v="0"/>
    <n v="0"/>
    <n v="0"/>
    <n v="0"/>
    <n v="0"/>
    <n v="0"/>
    <m/>
    <m/>
    <n v="0"/>
    <n v="0"/>
    <n v="0"/>
    <n v="0"/>
    <n v="0"/>
    <n v="0"/>
    <n v="600000"/>
    <n v="-600000"/>
    <n v="0"/>
    <n v="0"/>
  </r>
  <r>
    <s v="1.1-00-24"/>
    <s v="2.7.1"/>
    <s v="OTROS ASUNTOS SOCIALES"/>
    <s v="E"/>
    <s v="Actividades del sector público, que realiza en for"/>
    <s v="10_24"/>
    <n v="4"/>
    <s v="DESARROLLO ECONÓMICO Y EMPLEO"/>
    <n v="48"/>
    <s v="BIENES MUEBLES, INMUEBLES E INTANGIBLES"/>
    <s v="030_24"/>
    <s v="si"/>
    <s v="RECURSOS FISCALES 2024"/>
    <s v="COORDINACIÓN GENERAL DE GESTIÓN INTEGRAL DE LA CIUDAD"/>
    <x v="6"/>
    <s v="DIRECCIÓN DE PROYECTOS ESTRATEGICOS"/>
    <s v="COORDINACIÓN DE POTENCIA ECONÓMICA"/>
    <s v="DIRECCIÓN DE TURISMO Y PROMOCIÓN A LAS TRADICIONES"/>
    <s v="APOYO A TRADICIONES"/>
    <n v="5000"/>
    <s v="NO"/>
    <s v="NO"/>
    <n v="5671"/>
    <s v="HERRAMIENTAS Y MÁQUINAS-HERRAMIENTA"/>
    <n v="0"/>
    <s v="SIN DESCRIPCIÓN PARA DESTINOS 00"/>
    <n v="0"/>
    <n v="0"/>
    <n v="100000"/>
    <n v="100000"/>
    <n v="0"/>
    <n v="0"/>
    <n v="0"/>
    <n v="0"/>
    <n v="0"/>
    <n v="0"/>
    <n v="0"/>
    <m/>
    <m/>
    <n v="0"/>
    <n v="0"/>
    <n v="100000"/>
    <n v="0"/>
    <n v="0"/>
    <n v="0"/>
    <n v="0"/>
    <n v="0"/>
    <n v="0"/>
    <n v="0"/>
  </r>
  <r>
    <s v="1.1-00-24"/>
    <s v="1.3.4"/>
    <s v="FUNCIÓN PÚBLICA"/>
    <s v="S"/>
    <s v="Definidos en el Presupuesto de Egresos y los que s"/>
    <s v="02_24"/>
    <n v="1"/>
    <s v="CORRESPONSABILIDAD SOCIAL (TRANSVERSAL)"/>
    <n v="14"/>
    <s v="BIENES MUEBLES, INMUEBLES E INTANGIBLES"/>
    <s v="010_24"/>
    <s v="si"/>
    <s v="RECURSOS FISCALES 2024"/>
    <s v="SECRETARÍA GENERAL DEL AYUNTAMIENTO"/>
    <x v="0"/>
    <s v="DIRECCIÓN GENERAL DE CULTURA DE LA PAZ Y"/>
    <s v="COORDINACIÓN DE CERCANÍA Y CORRESPONSABILIDAD SOCIAL"/>
    <s v="DIRECCIÓN DE RED DE BASES"/>
    <s v="RED DE BASES"/>
    <n v="5000"/>
    <s v="NO"/>
    <s v="NO"/>
    <n v="5671"/>
    <s v="HERRAMIENTAS Y MÁQUINAS-HERRAMIENTA"/>
    <n v="0"/>
    <s v="SIN DESCRIPCIÓN PARA DESTINOS 00"/>
    <n v="0"/>
    <n v="0"/>
    <n v="78000"/>
    <n v="0"/>
    <n v="63892.800000000003"/>
    <n v="63892.800000000003"/>
    <n v="0"/>
    <n v="63892.800000000003"/>
    <n v="0"/>
    <n v="63892.800000000003"/>
    <n v="50000"/>
    <s v="revisar"/>
    <m/>
    <n v="0"/>
    <n v="63892.800000000003"/>
    <n v="14107.199999999997"/>
    <n v="0"/>
    <n v="78000"/>
    <n v="0"/>
    <n v="0"/>
    <n v="78000"/>
    <n v="50000"/>
    <n v="0"/>
  </r>
  <r>
    <s v="1.1-00-24"/>
    <s v="3.1.1"/>
    <s v="ASUNTOS ECONÓMICOS Y COMERCIALES EN GENERAL"/>
    <s v="E"/>
    <s v="Actividades del sector público, que realiza en for"/>
    <s v="09_24"/>
    <n v="8"/>
    <s v="DESARROLLO ECONÓMICO Y EMPLEO"/>
    <n v="42"/>
    <s v="BIENES MUEBLES, INMUEBLES E INTANGIB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5000"/>
    <s v="NO"/>
    <s v="NO"/>
    <n v="5671"/>
    <s v="HERRAMIENTAS Y MÁQUINAS-HERRAMIENTA"/>
    <n v="0"/>
    <s v="SIN DESCRIPCIÓN PARA DESTINOS 00"/>
    <n v="148480"/>
    <n v="148480"/>
    <n v="170000"/>
    <n v="150000"/>
    <n v="167040"/>
    <n v="167040"/>
    <n v="0"/>
    <n v="167040"/>
    <n v="0"/>
    <n v="167040"/>
    <n v="170000"/>
    <s v="revisar"/>
    <m/>
    <n v="0"/>
    <n v="167040"/>
    <n v="2960"/>
    <n v="0"/>
    <n v="20000"/>
    <n v="0"/>
    <n v="0"/>
    <n v="20000"/>
    <n v="170000"/>
    <n v="0"/>
  </r>
  <r>
    <s v="1.1-00-24"/>
    <s v="2.5.6"/>
    <s v="OTRO SERVICIOS EDUCATIVOS Y ACTIVIDADES INHERENTES"/>
    <s v="S"/>
    <s v="Definidos en el Presupuesto de Egresos y los que s"/>
    <s v="06_24"/>
    <n v="5"/>
    <s v="SOCIEDAD COHESIVA Y RESILENTE"/>
    <n v="25"/>
    <s v="BIENES MUEBLES, INMUEBLES E INTANGIBLES"/>
    <s v="016_24"/>
    <s v="si"/>
    <s v="RECURSOS FISCALES 2024"/>
    <s v="COORDINACIÓN GENERAL DE CONSTRUCCIÓN DE COMUNIDAD"/>
    <x v="0"/>
    <s v="DESPACHO DE LA COORDINACIÓN GENERAL DE C"/>
    <s v="COORDINACIÓN DE CERCANÍA Y CORRESPONSABILIDAD SOCIAL"/>
    <s v="DIRECCION GENERAL DE POLITICA SOCIAL"/>
    <s v="APOYO A INSTITUCIONES EDUCATIVAS"/>
    <n v="5000"/>
    <s v="NO"/>
    <s v="NO"/>
    <n v="5671"/>
    <s v="HERRAMIENTAS Y MÁQUINAS-HERRAMIENTA"/>
    <n v="0"/>
    <s v="SIN DESCRIPCIÓN PARA DESTINOS 00"/>
    <n v="186600"/>
    <n v="186600"/>
    <n v="250000"/>
    <n v="250000"/>
    <n v="58777.55"/>
    <n v="58777.55"/>
    <n v="0"/>
    <n v="58777.55"/>
    <n v="0"/>
    <n v="58777.55"/>
    <n v="500000"/>
    <s v="Apoyo con matieral a las escuelas"/>
    <m/>
    <n v="0"/>
    <n v="58777.55"/>
    <n v="191222.45"/>
    <n v="0"/>
    <n v="0"/>
    <n v="0"/>
    <n v="0"/>
    <n v="0"/>
    <n v="50000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671"/>
    <s v="HERRAMIENTAS Y MÁQUINAS-HERRAMIENTA"/>
    <n v="0"/>
    <s v="SIN DESCRIPCIÓN PARA DESTINOS 00"/>
    <n v="2611.6799999999998"/>
    <n v="2611.6799999999998"/>
    <n v="0"/>
    <n v="0"/>
    <n v="0"/>
    <n v="0"/>
    <n v="0"/>
    <n v="0"/>
    <n v="0"/>
    <n v="0"/>
    <n v="0"/>
    <m/>
    <m/>
    <n v="0"/>
    <n v="0"/>
    <n v="0"/>
    <n v="0"/>
    <n v="0"/>
    <n v="0"/>
    <n v="0"/>
    <n v="0"/>
    <n v="0"/>
    <n v="0"/>
  </r>
  <r>
    <s v="1.1-00-24"/>
    <s v="2.2.7"/>
    <s v="DESARROLLO REGIONAL"/>
    <s v="S"/>
    <s v="Definidos en el Presupuesto de Egresos y los que s"/>
    <s v="02_24"/>
    <n v="1"/>
    <s v="CORRESPONSABILIDAD SOCIAL (TRANSVERSAL)"/>
    <n v="16"/>
    <s v="BIENES MUEBLES, INMUEBLES E INTANGIBLES"/>
    <s v="010_24"/>
    <s v="si"/>
    <s v="RECURSOS FISCALES 2024"/>
    <s v="SECRETARÍA GENERAL DEL AYUNTAMIENTO"/>
    <x v="0"/>
    <s v="DIRECCIÓN GENERAL DE CULTURA DE LA PAZ Y"/>
    <s v="COORDINACIÓN DE CERCANÍA Y CORRESPONSABILIDAD SOCIAL"/>
    <s v="DIRECCION GENERAL DE POLITICA SOCIAL"/>
    <s v="PROGRAMA DE ECONOMÍA SOLIDARIA TLAJOMULCO &quot;CHAMBA PARA TODOS&quot;"/>
    <n v="5000"/>
    <s v="NO"/>
    <s v="NO"/>
    <n v="5671"/>
    <s v="HERRAMIENTAS Y MÁQUINAS-HERRAMIENTA"/>
    <n v="0"/>
    <s v="SIN DESCRIPCIÓN PARA DESTINOS 00"/>
    <n v="0"/>
    <n v="0"/>
    <n v="40000"/>
    <n v="70000"/>
    <n v="34985.599999999999"/>
    <n v="34985.599999999999"/>
    <n v="0"/>
    <n v="34985.599999999999"/>
    <n v="0"/>
    <n v="34985.599999999999"/>
    <n v="0"/>
    <s v="revisar"/>
    <m/>
    <n v="0"/>
    <n v="34985.599999999999"/>
    <n v="5014.4000000000015"/>
    <n v="0"/>
    <n v="3000"/>
    <n v="0"/>
    <n v="33000"/>
    <n v="-30000"/>
    <n v="38000"/>
    <n v="38000"/>
  </r>
  <r>
    <s v="1.1-00-24"/>
    <s v="1.7.2"/>
    <s v="PROTECCIÓN CIVIL"/>
    <s v="E"/>
    <s v="Actividades del sector público, que realiza en for"/>
    <s v="02_24"/>
    <n v="3"/>
    <s v="INFRAESTRUCTURA Y SERVICIOS PÚBLICOS"/>
    <n v="12"/>
    <s v="BIENES MUEBLES, INMUEBLES E INTANGIBLES"/>
    <s v="009_24"/>
    <s v="si"/>
    <s v="RECURSOS FISCALES 2024"/>
    <s v="SECRETARÍA GENERAL DEL AYUNTAMIENTO"/>
    <x v="3"/>
    <s v="DIRECCIÓN GENERAL ADJUNTA DE PROTECCIÓN"/>
    <s v="COORDINACIÓN DE PREVENCIÓN Y PROTECCIÓN CIUDADANA"/>
    <s v="DIRECCIÓN DE PROTECCIÓN CIVIL Y BOMBEROS"/>
    <s v="EQUIPOS DE PROTECCIÓN  Y HERRAMIENTA MANUAL"/>
    <n v="5000"/>
    <s v="NO"/>
    <s v="NO"/>
    <n v="5691"/>
    <s v="OTROS EQUIPOS"/>
    <n v="0"/>
    <s v="SIN DESCRIPCIÓN PARA DESTINOS 00"/>
    <n v="1581950"/>
    <n v="1581950"/>
    <n v="2000000"/>
    <n v="1000000"/>
    <n v="1230252.73"/>
    <n v="1230252.73"/>
    <n v="490445.67999999993"/>
    <n v="739807.05"/>
    <n v="0"/>
    <n v="739807.05"/>
    <n v="2000000"/>
    <m/>
    <m/>
    <n v="159453.25"/>
    <n v="580353.80000000005"/>
    <n v="769747.27"/>
    <n v="0"/>
    <n v="1000000"/>
    <n v="0"/>
    <n v="0"/>
    <n v="1000000"/>
    <n v="2000000"/>
    <n v="0"/>
  </r>
  <r>
    <s v="1.1-00-24"/>
    <s v="2.3.1"/>
    <s v="PRESTACIÓN DE SERVICIOS DE SALUD A LA COMUNIDAD"/>
    <s v="E"/>
    <s v="Actividades del sector público, que realiza en for"/>
    <s v="07_24"/>
    <n v="3"/>
    <s v="INFRAESTRUCTURA Y SERVICIOS PÚBLICOS"/>
    <n v="39"/>
    <s v="BIENES MUEBLES, INMUEBLES E INTANGIBLES"/>
    <s v="024_24"/>
    <s v="si"/>
    <s v="RECURSOS FISCALES 2024"/>
    <s v="GABINETE INTEGRAL DE INFRAESTRUCTURA Y SERVICIOS PÚBLICOS"/>
    <x v="3"/>
    <s v="DIRECCIÓN GENERAL DE SALUD PÚBLICA"/>
    <s v="COORDINACIÓN DE PREVENCIÓN Y PROTECCIÓN CIUDADANA"/>
    <s v="DIRECCIÓN DE SALUD PÚBLICA"/>
    <s v="SERVICIOS MÉDICOS DE CALIDAD"/>
    <n v="5000"/>
    <s v="NO"/>
    <s v="NO"/>
    <n v="5691"/>
    <s v="OTROS EQUIPOS"/>
    <n v="0"/>
    <s v="SIN DESCRIPCIÓN PARA DESTINOS 00"/>
    <n v="66575.839999999997"/>
    <n v="66575.839999999997"/>
    <n v="42000"/>
    <n v="92000"/>
    <n v="31320"/>
    <n v="31320"/>
    <n v="0"/>
    <n v="31320"/>
    <n v="0"/>
    <n v="31320"/>
    <n v="50000"/>
    <m/>
    <m/>
    <n v="0"/>
    <n v="31320"/>
    <n v="10680"/>
    <n v="0"/>
    <n v="0"/>
    <n v="0"/>
    <n v="50000"/>
    <n v="-50000"/>
    <n v="50000"/>
    <n v="0"/>
  </r>
  <r>
    <s v="1.1-00-24"/>
    <s v="2.1.5"/>
    <s v="PROTECCIÓN DE LA DIVERSIDAD BIOLÓGICA Y DEL PAISAJE"/>
    <s v="R"/>
    <s v="Solamente actividades específicas, distintas a las"/>
    <s v="17_24"/>
    <n v="4"/>
    <s v="CIUDAD SUSTENTABLE"/>
    <n v="56"/>
    <s v="BIENES MUEBLES, INMUEBLES E INTANGIBLES"/>
    <s v="037_24"/>
    <s v="si"/>
    <s v="RECURSOS FISCALES 2024"/>
    <s v="UNIDAD DE ACOPIO Y SALUD ANIMAL MUNICIPAL (UNASAM)"/>
    <x v="5"/>
    <s v="UNIDAD DE ACOPIO Y SALUD ANIMAL MUNICIPA"/>
    <s v="COORDINACIÓN DE FORTALECIMIENTO A LOS SERVICIOS PÚBLICOS MUNICIPALES"/>
    <s v="UNIDAD DE ACOPIO Y SALUD ANIMAL TLAJOMULCO (UNASAM)"/>
    <s v="CONTROL DE FELINOS, CANINOS Y VIDA SILVESTRE EN EL MUNICIPIO"/>
    <n v="5000"/>
    <s v="NO"/>
    <s v="NO"/>
    <n v="5691"/>
    <s v="OTROS EQUIPOS"/>
    <n v="0"/>
    <s v="SIN DESCRIPCIÓN PARA DESTINOS 00"/>
    <n v="0"/>
    <n v="0"/>
    <n v="1500000"/>
    <n v="1500000"/>
    <n v="1148400"/>
    <n v="1148400"/>
    <n v="1148400"/>
    <n v="0"/>
    <n v="0"/>
    <n v="0"/>
    <n v="200000"/>
    <m/>
    <m/>
    <n v="0"/>
    <n v="0"/>
    <n v="351600"/>
    <n v="0"/>
    <n v="0"/>
    <n v="0"/>
    <n v="0"/>
    <n v="0"/>
    <n v="1500000"/>
    <n v="1300000"/>
  </r>
  <r>
    <s v="2.5-02-24"/>
    <s v="3.8.4"/>
    <s v="INNOVACIÓN"/>
    <s v="E"/>
    <s v="Actividades del sector público, que realiza en for"/>
    <s v="11_24"/>
    <n v="6"/>
    <s v="GOBIERNO EFECTIVO"/>
    <n v="50"/>
    <s v="BIENES MUEBLES, INMUEBLES E INTANGIBLES"/>
    <s v="031_24"/>
    <s v="si"/>
    <s v="FONDO DE APORTACIÓN AL FORTALECIMIENTO MUNICIPAL 2024 (FORTAMUN)"/>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691"/>
    <s v="OTROS EQUIPOS"/>
    <n v="0"/>
    <s v="EQUIPAMIENTO C4"/>
    <n v="70723059.019999996"/>
    <n v="70723059.019999996"/>
    <n v="70724000"/>
    <n v="70724000"/>
    <n v="70723059.019999996"/>
    <n v="70723059.019999996"/>
    <n v="0"/>
    <n v="70723059.019999996"/>
    <n v="0"/>
    <n v="70723059.019999996"/>
    <n v="40000000"/>
    <s v="Equipamiento del c4"/>
    <m/>
    <n v="70723059.019999996"/>
    <n v="0"/>
    <n v="940.98000000417233"/>
    <n v="0"/>
    <n v="0"/>
    <n v="0"/>
    <n v="0"/>
    <n v="0"/>
    <n v="50000000"/>
    <n v="10000000"/>
  </r>
  <r>
    <s v="1.1-00-24"/>
    <s v="3.8.4"/>
    <s v="INNOVACIÓN"/>
    <s v="E"/>
    <s v="Actividades del sector público, que realiza en for"/>
    <s v="11_24"/>
    <n v="6"/>
    <s v="GOBIERNO EFECTIVO"/>
    <n v="50"/>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691"/>
    <s v="OTROS EQUIPOS"/>
    <s v="SISTEMA CONTABLE"/>
    <s v="SIN DESCRIPCIÓN PARA DESTINOS 00"/>
    <n v="0"/>
    <n v="0"/>
    <n v="4378873.0999999996"/>
    <n v="0"/>
    <n v="4378873.0999999996"/>
    <n v="4378860.8"/>
    <n v="0"/>
    <n v="4378860.8"/>
    <n v="4378860.8"/>
    <n v="0"/>
    <n v="250000"/>
    <m/>
    <m/>
    <n v="0"/>
    <n v="0"/>
    <n v="0"/>
    <n v="4378873.0999999996"/>
    <n v="0"/>
    <n v="0"/>
    <n v="0"/>
    <n v="4378873.0999999996"/>
    <n v="50000000"/>
    <n v="49750000"/>
  </r>
  <r>
    <s v="1.1-00-24"/>
    <s v="2.7.1"/>
    <s v="OTROS ASUNTOS SOCIALES"/>
    <s v="E"/>
    <s v="Actividades del sector público, que realiza en for"/>
    <s v="10_24"/>
    <n v="4"/>
    <s v="CIUDAD SUSTENTABLE"/>
    <n v="48"/>
    <s v="BIENES MUEBLES, INMUEBLES E INTANGIBLES"/>
    <s v="030_24"/>
    <s v="si"/>
    <s v="RECURSOS FISCALES 2024"/>
    <s v="COORDINACIÓN GENERAL DE GESTIÓN INTEGRAL DE LA CIUDAD"/>
    <x v="9"/>
    <s v="DIRECCIÓN DE PROYECTOS ESTRATEGICOS"/>
    <s v="COORDINACIÓN DE GESTIÓN DEL TERRITORIO Y OBRAS PÚBLICAS"/>
    <s v="DIRECCIÓN DE ECOLOGÍA Y PROTECCIÓN AMBIENTAL"/>
    <s v="POLITICA DE INTEGRAL DE LA CIUDAD"/>
    <n v="5000"/>
    <s v="NO"/>
    <s v="NO"/>
    <n v="5781"/>
    <s v="ÁRBOLES Y PLANTAS"/>
    <n v="0"/>
    <s v="SIN DESCRIPCIÓN PARA DESTINOS 00"/>
    <n v="0"/>
    <n v="0"/>
    <n v="50000"/>
    <n v="50000"/>
    <n v="0"/>
    <n v="0"/>
    <n v="0"/>
    <n v="0"/>
    <n v="0"/>
    <n v="0"/>
    <n v="200000"/>
    <s v="Reforestación"/>
    <m/>
    <n v="0"/>
    <n v="0"/>
    <n v="50000"/>
    <n v="0"/>
    <n v="0"/>
    <n v="0"/>
    <n v="0"/>
    <n v="0"/>
    <n v="200000"/>
    <n v="0"/>
  </r>
  <r>
    <s v="1.1-00-24"/>
    <s v="1.3.4"/>
    <s v="FUNCIÓN PÚBLICA"/>
    <s v="M"/>
    <s v="Actividades de apoyo administrativo desarrolladas "/>
    <s v="04_24"/>
    <n v="6"/>
    <s v="GOBIERNO EFECTIVO"/>
    <n v="19"/>
    <s v="BIENES MUEBLES, INMUEBLES E INTANGIBLES"/>
    <s v="013_24"/>
    <s v="si"/>
    <s v="RECURSOS FISCALES 2024"/>
    <s v="TESORERÍA MUNICIPAL"/>
    <x v="2"/>
    <s v="DIRECCIÓN GENERAL DE FINANZAS"/>
    <s v="TESORERÍA"/>
    <s v="DIRECCIÓN DE FINANZAS"/>
    <s v="PROYECTO DE PRESUPUESTO"/>
    <n v="5000"/>
    <s v="NO"/>
    <s v="NO"/>
    <n v="5811"/>
    <s v="TERRENOS"/>
    <n v="38"/>
    <s v="RECONOCIMIENTO CONTRA DERECHOS"/>
    <n v="4224116.51"/>
    <n v="1750138.99"/>
    <n v="10676213.33"/>
    <n v="0"/>
    <n v="10429104.27"/>
    <n v="10429104.27"/>
    <n v="0"/>
    <n v="10429104.27"/>
    <n v="0"/>
    <n v="10429104.27"/>
    <n v="0"/>
    <m/>
    <m/>
    <n v="0"/>
    <n v="10429104.27"/>
    <n v="247109.06000000052"/>
    <n v="9346225.3300000001"/>
    <n v="1329988"/>
    <n v="0"/>
    <n v="0"/>
    <n v="10676213.33"/>
    <n v="0"/>
    <n v="0"/>
  </r>
  <r>
    <s v="1.1-00-24"/>
    <s v="1.3.4"/>
    <s v="FUNCIÓN PÚBLICA"/>
    <s v="O"/>
    <s v="Actividades que realizan la función pública o cont"/>
    <s v="02_24"/>
    <n v="1"/>
    <s v="CORRESPONSABILIDAD SOCIAL (TRANSVERSAL)"/>
    <n v="7"/>
    <s v="BIENES MUEBLES, INMUEBLES E INTANGIBLES"/>
    <s v="007_24"/>
    <s v="si"/>
    <s v="RECURSOS FISCALES 2024"/>
    <s v="SECRETARÍA GENERAL DEL AYUNTAMIENTO"/>
    <x v="12"/>
    <s v="DIRECCIÓN DE LA SECRETARÍA GENERAL"/>
    <s v="SECRETARÍA GENERAL DEL AYUNTAMIENTO"/>
    <s v="DIRECCIÓN TÉCNICA"/>
    <s v="DESPACHO DE LA SECRETARÍA GENERAL"/>
    <n v="5000"/>
    <s v="NO"/>
    <s v="NO"/>
    <n v="5811"/>
    <s v="TERRENOS"/>
    <n v="0"/>
    <s v="SIN DESCRIPCIÓN PARA DESTINOS 00"/>
    <n v="34325555.600000001"/>
    <n v="30202068.09"/>
    <n v="0"/>
    <n v="0"/>
    <n v="0"/>
    <n v="0"/>
    <n v="0"/>
    <n v="0"/>
    <n v="0"/>
    <n v="0"/>
    <n v="10000000"/>
    <m/>
    <m/>
    <n v="0"/>
    <n v="0"/>
    <n v="0"/>
    <n v="0"/>
    <n v="3000000"/>
    <n v="0"/>
    <n v="3000000"/>
    <n v="0"/>
    <n v="10000000"/>
    <n v="0"/>
  </r>
  <r>
    <s v="1.1-14-24"/>
    <s v="1.3.4"/>
    <s v="FUNCIÓN PÚBLICA"/>
    <s v="O"/>
    <s v="Actividades que realizan la función pública o cont"/>
    <s v="02_24"/>
    <n v="1"/>
    <s v="CORRESPONSABILIDAD SOCIAL (TRANSVERSAL)"/>
    <n v="7"/>
    <s v="BIENES MUEBLES, INMUEBLES E INTANGIBLES"/>
    <s v="007_24"/>
    <m/>
    <s v="RECURSOS FISCALES (RESERVAS TERRITORIALES) 2024"/>
    <s v="SECRETARÍA GENERAL DEL AYUNTAMIENTO"/>
    <x v="12"/>
    <s v="DIRECCIÓN DE LA SECRETARÍA GENERAL"/>
    <s v="SECRETARÍA GENERAL DEL AYUNTAMIENTO"/>
    <s v="DIRECCIÓN TÉCNICA"/>
    <s v="DESPACHO DE LA SECRETARÍA GENERAL"/>
    <n v="5000"/>
    <s v="NO"/>
    <s v="NO"/>
    <n v="5811"/>
    <s v="TERRENOS"/>
    <n v="0"/>
    <s v="SIN DESCRIPCIÓN PARA DESTINOS 00"/>
    <n v="0"/>
    <n v="0"/>
    <n v="53832695.100000001"/>
    <n v="0"/>
    <n v="50860130.490000002"/>
    <n v="50860130.490000002"/>
    <n v="0"/>
    <n v="50860130.490000002"/>
    <n v="0"/>
    <n v="50860130.490000002"/>
    <m/>
    <m/>
    <m/>
    <n v="0"/>
    <n v="50860130.490000002"/>
    <n v="2972564.6099999994"/>
    <n v="66032695.100000001"/>
    <n v="0"/>
    <n v="0"/>
    <n v="12200000"/>
    <n v="53832695.100000001"/>
    <m/>
    <n v="0"/>
  </r>
  <r>
    <s v="1.1-00-24"/>
    <s v="3.8.4"/>
    <s v="INNOVACIÓN"/>
    <s v="E"/>
    <s v="Actividades del sector público, que realiza en for"/>
    <s v="11_24"/>
    <n v="6"/>
    <s v="GOBIERNO EFECTIVO"/>
    <n v="49"/>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INFRAESTRUCTURA TECNOLOGICA ENTREGADA"/>
    <n v="5000"/>
    <s v="NO"/>
    <s v="NO"/>
    <n v="5911"/>
    <s v="SOFTWARE"/>
    <n v="0"/>
    <s v="SIN DESCRIPCIÓN PARA DESTINOS 00"/>
    <n v="0"/>
    <n v="3239497.2"/>
    <n v="171000"/>
    <n v="0"/>
    <n v="160729.99"/>
    <n v="160729.99"/>
    <n v="160729.99"/>
    <n v="0"/>
    <n v="0"/>
    <n v="0"/>
    <n v="20130000"/>
    <s v="RH y catastro"/>
    <m/>
    <n v="0"/>
    <n v="0"/>
    <n v="10270.010000000009"/>
    <n v="0"/>
    <n v="171000"/>
    <n v="0"/>
    <n v="0"/>
    <n v="171000"/>
    <n v="0"/>
    <n v="-20130000"/>
  </r>
  <r>
    <s v="1.1-00-24"/>
    <s v="3.8.4"/>
    <s v="INNOVACIÓN"/>
    <s v="E"/>
    <s v="Actividades del sector público, que realiza en for"/>
    <s v="11_24"/>
    <n v="6"/>
    <s v="GOBIERNO EFECTIVO"/>
    <n v="50"/>
    <s v="BIENES MUEBLES, INMUEBLES E INTANGIBLES"/>
    <s v="004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911"/>
    <s v="SOFTWARE"/>
    <m/>
    <s v="SISTEMA CONTABLE"/>
    <n v="0"/>
    <n v="0"/>
    <n v="0"/>
    <m/>
    <m/>
    <m/>
    <m/>
    <m/>
    <m/>
    <n v="0"/>
    <n v="15000000"/>
    <s v="Tesoreria"/>
    <m/>
    <m/>
    <m/>
    <m/>
    <m/>
    <m/>
    <m/>
    <m/>
    <m/>
    <n v="15000000"/>
    <n v="0"/>
  </r>
  <r>
    <s v="1.1-00-24"/>
    <s v="3.8.4"/>
    <s v="INNOVACIÓN"/>
    <s v="E"/>
    <s v="Actividades del sector público, que realiza en for"/>
    <s v="11_24"/>
    <n v="6"/>
    <s v="GOBIERNO EFECTIVO"/>
    <n v="50"/>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911"/>
    <s v="SOFTWARE"/>
    <n v="0"/>
    <s v="SIN DESCRIPCIÓN PARA DESTINOS 00"/>
    <n v="6020779.5999999996"/>
    <n v="6020779.5599999996"/>
    <n v="8515264.6999999993"/>
    <n v="4000000"/>
    <n v="8515264.6999999993"/>
    <n v="8515264.6999999993"/>
    <n v="2.9999999329447746E-2"/>
    <n v="8515264.6699999999"/>
    <n v="501731.62999999989"/>
    <n v="8013533.04"/>
    <n v="6000000"/>
    <s v="Tlajoapp (4,800,000.00 todo el año) Póliza de soporte APA Perspective (1,319,616.99 todo el año) Proyectos de SW (20,000,000)"/>
    <m/>
    <n v="1309872"/>
    <n v="6703661.04"/>
    <n v="0"/>
    <n v="2494264.7000000002"/>
    <n v="2021000"/>
    <n v="0"/>
    <n v="0"/>
    <n v="4515264.7"/>
    <n v="6000000"/>
    <n v="0"/>
  </r>
  <r>
    <s v="1.1-00-24"/>
    <s v="1.3.4"/>
    <s v="FUNCIÓN PÚBLICA"/>
    <s v="E"/>
    <s v="Actividades del sector público, que realiza en for"/>
    <s v="05_24"/>
    <n v="6"/>
    <s v="GOBIERNO EFECTIVO"/>
    <n v="21"/>
    <s v="BIENES MUEBLES, INMUEBLES E INTANGIBLES"/>
    <s v="015_24"/>
    <s v="si"/>
    <s v="RECURSOS FISCALES 2024"/>
    <s v="OFICIALÍA MAYOR"/>
    <x v="1"/>
    <s v="DIRECCIÓN GENERAL DE ADMINISTRACIÓN"/>
    <s v="OFICIALÍA MAYOR"/>
    <s v="DIRECCIÓN DE ADMINISTRACIÓN"/>
    <s v="BIENES ADQUIRIDOS"/>
    <n v="5000"/>
    <s v="NO"/>
    <s v="NO"/>
    <n v="5911"/>
    <s v="SOFTWARE"/>
    <n v="0"/>
    <s v="SIN DESCRIPCIÓN PARA DESTINOS 00"/>
    <n v="0"/>
    <n v="0"/>
    <n v="1800"/>
    <n v="0"/>
    <n v="1670"/>
    <n v="1670"/>
    <n v="0"/>
    <n v="1670"/>
    <n v="0"/>
    <n v="1670"/>
    <n v="0"/>
    <m/>
    <m/>
    <n v="0"/>
    <n v="1670"/>
    <n v="130"/>
    <n v="0"/>
    <n v="1800"/>
    <n v="0"/>
    <n v="0"/>
    <n v="1800"/>
    <n v="0"/>
    <n v="0"/>
  </r>
  <r>
    <s v="1.1-00-24"/>
    <s v="1.3.4"/>
    <s v="FUNCIÓN PÚBLICA"/>
    <s v="M"/>
    <s v="Actividades de apoyo administrativo desarrolladas "/>
    <s v="04_24"/>
    <n v="6"/>
    <s v="GOBIERNO EFECTIVO"/>
    <n v="18"/>
    <s v="BIENES MUEBLES, INMUEBLES E INTANGIBLES"/>
    <s v="012_24"/>
    <s v="si"/>
    <s v="RECURSOS FISCALES 2024"/>
    <s v="TESORERÍA MUNICIPAL"/>
    <x v="2"/>
    <s v="DIRECCIÓN DE PROCESOS ADMINISTRATIVOS Y"/>
    <s v="TESORERÍA"/>
    <s v="DIRECCIÓN DE PROCESOS ADMINISTRATIVOS Y PROYECTOS"/>
    <s v="DESPACHO DE LA TESORERÍA MUNICIPAL"/>
    <n v="5000"/>
    <s v="NO"/>
    <s v="NO"/>
    <n v="5911"/>
    <s v="SOFTWARE"/>
    <n v="0"/>
    <s v="SIN DESCRIPCIÓN PARA DESTINOS 00"/>
    <n v="7540"/>
    <n v="7540"/>
    <n v="0"/>
    <n v="0"/>
    <n v="0"/>
    <n v="0"/>
    <n v="0"/>
    <n v="0"/>
    <n v="0"/>
    <n v="0"/>
    <n v="1008000"/>
    <m/>
    <s v="bolsa de 1,000,000.00"/>
    <n v="0"/>
    <n v="0"/>
    <n v="0"/>
    <n v="0"/>
    <n v="0"/>
    <n v="0"/>
    <n v="0"/>
    <n v="0"/>
    <n v="1008000"/>
    <n v="0"/>
  </r>
  <r>
    <s v="1.1-00-24"/>
    <s v="3.8.4"/>
    <s v="INNOVACIÓN"/>
    <s v="E"/>
    <s v="Actividades del sector público, que realiza en for"/>
    <s v="11_24"/>
    <n v="6"/>
    <s v="GOBIERNO EFECTIVO"/>
    <n v="50"/>
    <s v="BIENES MUEBLES, INMUEBLES E INTANGIBLES"/>
    <s v="031_24"/>
    <s v="si"/>
    <s v="RECURSOS FISCALES 2024"/>
    <s v="COORDINACIÓN GENERAL DE GOBIERNO INTELIGENTE E INNOVACIÓN GUBERNAMENTAL"/>
    <x v="4"/>
    <s v="DESPACHO DE LA COORDINACIÓN GENERAL DE G"/>
    <s v="COORDINACIÓN DE INTELIGENCIA E INNOVACIÓN SOCIAL"/>
    <s v="DESPACHO DE LA COORDINACIÓN DE INTELIGENCIA E INNOVACIÓN SOCIAL"/>
    <s v="SISTEMAS INFORMATICOS MODERNIZADOS RECIBIDOS"/>
    <n v="5000"/>
    <s v="NO"/>
    <s v="NO"/>
    <n v="5971"/>
    <s v="LICENCIAS INFORMÁTICAS E INTELECTUALES"/>
    <n v="0"/>
    <s v="SIN DESCRIPCIÓN PARA DESTINOS 00"/>
    <n v="8047461.0199999996"/>
    <n v="8047461.0199999996"/>
    <n v="13212168.699999999"/>
    <n v="3000000"/>
    <n v="12993448.92"/>
    <n v="12993448.92"/>
    <n v="44021.990000000224"/>
    <n v="12949426.93"/>
    <n v="0"/>
    <n v="12949426.93"/>
    <n v="8000000"/>
    <s v="zetech (718,898), fiber channel (129,222.4), veeam backup (337,420.8), microsoft (2,296,398), adobe (70,640.52) Fortinet (100,000) Azure de Microsoft para Geomática (250,000) y tlajoapp Apple (1,749) más la inflación"/>
    <m/>
    <n v="2050081.1099999994"/>
    <n v="10899345.82"/>
    <n v="218719.77999999933"/>
    <n v="8654665.9199999999"/>
    <n v="1557502.78"/>
    <n v="0"/>
    <n v="0"/>
    <n v="10212168.699999999"/>
    <n v="8000000"/>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21"/>
    <s v="EDIFICACIÓN NO  HABITACIONAL"/>
    <n v="0"/>
    <s v="SIN DESCRIPCIÓN PARA DESTINOS 00"/>
    <n v="67172967.090000004"/>
    <n v="8151633.8799999999"/>
    <n v="115868770.33"/>
    <n v="0"/>
    <n v="19561927"/>
    <n v="19561927"/>
    <n v="706943.98999999836"/>
    <n v="18854983.010000002"/>
    <n v="0"/>
    <n v="18854983.010000002"/>
    <m/>
    <m/>
    <m/>
    <n v="0"/>
    <n v="18854983.010000002"/>
    <n v="96306843.329999998"/>
    <n v="103000000"/>
    <n v="12868770.33"/>
    <n v="0"/>
    <n v="0"/>
    <n v="115868770.33"/>
    <m/>
    <n v="0"/>
  </r>
  <r>
    <s v="1.1-00-24"/>
    <s v="1.3.4"/>
    <s v="FUNCIÓN PÚBLICA"/>
    <s v="K"/>
    <s v="Proyectos de inversión sujetos a registro en la Ca"/>
    <s v="07_24"/>
    <n v="3"/>
    <s v="INFRAESTRUCTURA Y SERVICIOS PÚBLICOS"/>
    <n v="38"/>
    <s v="INVERSION PUBLICA"/>
    <s v="023_24"/>
    <s v="si"/>
    <s v="RECURSOS FISCALES 2024"/>
    <s v="GABINETE INTEGRAL DE INFRAESTRUCTURA Y SERVICIOS PÚBLICOS"/>
    <x v="9"/>
    <s v="DIRECCIÓN GENERAL DE OBRAS PÚBLICAS"/>
    <s v="COORDINACIÓN DE GESTIÓN DEL TERRITORIO Y OBRAS PÚBLICAS"/>
    <s v="DIRECCIÓN DE OBRAS PÚBLICAS"/>
    <s v="PRESUPUESTO PARTICIPATIVO"/>
    <n v="6000"/>
    <s v="NO"/>
    <s v="NO"/>
    <n v="6121"/>
    <s v="EDIFICACIÓN NO  HABITACIONAL"/>
    <n v="0"/>
    <s v="SIN DESCRIPCIÓN PARA DESTINOS 00"/>
    <n v="3998966.69"/>
    <n v="3998966.68"/>
    <n v="5000000"/>
    <n v="0"/>
    <n v="4743995.82"/>
    <n v="4743995.82"/>
    <n v="0"/>
    <n v="4743995.82"/>
    <n v="0"/>
    <n v="4743995.82"/>
    <m/>
    <m/>
    <m/>
    <n v="0"/>
    <n v="4743995.82"/>
    <n v="256004.1799999997"/>
    <n v="0"/>
    <n v="5000000"/>
    <n v="0"/>
    <n v="0"/>
    <n v="5000000"/>
    <m/>
    <n v="0"/>
  </r>
  <r>
    <s v="2.5-02-24"/>
    <s v="1.3.4"/>
    <s v="FUNCIÓN PÚBLICA"/>
    <s v="K"/>
    <s v="Proyectos de inversión sujetos a registro en la Ca"/>
    <s v="07_24"/>
    <n v="3"/>
    <s v="INFRAESTRUCTURA Y SERVICIOS PÚBLICOS"/>
    <n v="37"/>
    <s v="INVERSION PUBLICA"/>
    <s v="023_24"/>
    <s v="si"/>
    <s v="FONDO DE APORTACIÓN AL FORTALECIMIENTO MUNICIPAL 2024 (FORTAMUN)"/>
    <s v="GABINETE INTEGRAL DE INFRAESTRUCTURA Y SERVICIOS PÚBLICOS"/>
    <x v="9"/>
    <s v="DIRECCIÓN GENERAL DE OBRAS PÚBLICAS"/>
    <s v="COORDINACIÓN DE GESTIÓN DEL TERRITORIO Y OBRAS PÚBLICAS"/>
    <s v="DIRECCIÓN DE OBRAS PÚBLICAS"/>
    <s v="OBRAS DE INFRAESTRUCTURA MUNICIPAL"/>
    <n v="6000"/>
    <s v="NO"/>
    <s v="NO"/>
    <n v="6121"/>
    <s v="EDIFICACIÓN NO  HABITACIONAL"/>
    <n v="0"/>
    <s v="SIN DESCRIPCIÓN PARA DESTINOS 00"/>
    <n v="32240246.460000001"/>
    <n v="32240246.460000001"/>
    <n v="36222388.590000004"/>
    <n v="10000000"/>
    <n v="36222388.590000004"/>
    <n v="36222388.590000004"/>
    <n v="1665663.3100000024"/>
    <n v="34556725.280000001"/>
    <n v="0"/>
    <n v="34556725.280000001"/>
    <m/>
    <m/>
    <m/>
    <n v="11420869.32"/>
    <n v="23135855.960000001"/>
    <n v="0"/>
    <n v="30000000"/>
    <n v="2554338.36"/>
    <n v="0"/>
    <n v="6331949.7699999996"/>
    <n v="26222388.59"/>
    <m/>
    <n v="0"/>
  </r>
  <r>
    <s v="2.5-02-24"/>
    <s v="1.3.4"/>
    <s v="FUNCIÓN PÚBLICA"/>
    <s v="K"/>
    <s v="Proyectos de inversión sujetos a registro en la Ca"/>
    <s v="07_24"/>
    <n v="3"/>
    <s v="INFRAESTRUCTURA Y SERVICIOS PÚBLICOS"/>
    <n v="37"/>
    <s v="INVERSION PUBLICA"/>
    <s v="023_24"/>
    <s v="si"/>
    <s v="FONDO DE APORTACIÓN AL FORTALECIMIENTO MUNICIPAL 2024 (FORTAMUN)"/>
    <s v="GABINETE INTEGRAL DE INFRAESTRUCTURA Y SERVICIOS PÚBLICOS"/>
    <x v="9"/>
    <s v="DIRECCIÓN GENERAL DE OBRAS PÚBLICAS"/>
    <s v="COORDINACIÓN DE GESTIÓN DEL TERRITORIO Y OBRAS PÚBLICAS"/>
    <s v="DIRECCIÓN DE OBRAS PÚBLICAS"/>
    <s v="OBRAS DE INFRAESTRUCTURA MUNICIPAL"/>
    <n v="6000"/>
    <s v="NO"/>
    <s v="NO"/>
    <n v="6121"/>
    <s v="EDIFICACIÓN NO  HABITACIONAL"/>
    <n v="19"/>
    <s v="OBRAS MULTIANUALES"/>
    <n v="24417490.75"/>
    <n v="24417490.75"/>
    <n v="73000000"/>
    <n v="73000000"/>
    <n v="72999256.519999996"/>
    <n v="72999256.519999996"/>
    <n v="16025111.399999999"/>
    <n v="56974145.119999997"/>
    <n v="0"/>
    <n v="56974145.119999997"/>
    <m/>
    <m/>
    <m/>
    <n v="6789395"/>
    <n v="50184750.119999997"/>
    <n v="743.48000000417233"/>
    <n v="0"/>
    <n v="0"/>
    <n v="0"/>
    <n v="0"/>
    <n v="0"/>
    <n v="353242609.60000002"/>
    <n v="353242609.60000002"/>
  </r>
  <r>
    <s v="2.5-01-24"/>
    <s v="1.3.4"/>
    <s v="FUNCIÓN PÚBLICA"/>
    <s v="K"/>
    <s v="Proyectos de inversión sujetos a registro en la Ca"/>
    <s v="07_24"/>
    <n v="3"/>
    <s v="INFRAESTRUCTURA Y SERVICIOS PÚBLICOS"/>
    <n v="37"/>
    <s v="INVERSION PUBLICA"/>
    <s v="023_24"/>
    <s v="si"/>
    <s v="FONDO DE APORTACIÓN A LA INFRAESTRUCTURA SOCIAL MUNICIPAL 2024 (FAISM-DF)"/>
    <s v="GABINETE INTEGRAL DE INFRAESTRUCTURA Y SERVICIOS PÚBLICOS"/>
    <x v="9"/>
    <s v="DIRECCIÓN GENERAL DE OBRAS PÚBLICAS"/>
    <s v="COORDINACIÓN DE GESTIÓN DEL TERRITORIO Y OBRAS PÚBLICAS"/>
    <s v="DIRECCIÓN DE OBRAS PÚBLICAS"/>
    <s v="OBRAS DE INFRAESTRUCTURA MUNICIPAL"/>
    <n v="6000"/>
    <s v="NO"/>
    <s v="NO"/>
    <n v="6121"/>
    <s v="EDIFICACIÓN NO  HABITACIONAL"/>
    <n v="0"/>
    <s v="SIN DESCRIPCIÓN PARA DESTINOS 00"/>
    <n v="3584500"/>
    <n v="3584228.54"/>
    <n v="0"/>
    <n v="3200000"/>
    <n v="0"/>
    <n v="0"/>
    <n v="0"/>
    <n v="0"/>
    <n v="0"/>
    <n v="0"/>
    <m/>
    <m/>
    <m/>
    <n v="0"/>
    <n v="0"/>
    <n v="0"/>
    <n v="0"/>
    <n v="0"/>
    <n v="0"/>
    <n v="3200000"/>
    <n v="-3200000"/>
    <m/>
    <n v="0"/>
  </r>
  <r>
    <s v="1.1-01-24"/>
    <s v="1.3.4"/>
    <s v="FUNCIÓN PÚBLICA"/>
    <s v="K"/>
    <s v="Proyectos de inversión sujetos a registro en la Ca"/>
    <s v="07_24"/>
    <n v="3"/>
    <s v="INFRAESTRUCTURA Y SERVICIOS PÚBLICOS"/>
    <n v="37"/>
    <s v="INVERSION PUBLICA"/>
    <s v="023_24"/>
    <m/>
    <s v="FONDO MUNICIPAL EXCLUSIVO PARA LA RECAUDACIÓN DE RECURSOS DESTINADOS PARA LA CREACIÓN O MEJORAMIENTO DE INFRAESTRUCTURA Y EQUIPAMIENTOS URBANOS EN ESPACIOS PUBLICOS"/>
    <s v="GABINETE INTEGRAL DE INFRAESTRUCTURA Y SERVICIOS PÚBLICOS"/>
    <x v="9"/>
    <s v="DIRECCIÓN GENERAL DE OBRAS PÚBLICAS"/>
    <s v="COORDINACIÓN DE GESTIÓN DEL TERRITORIO Y OBRAS PÚBLICAS"/>
    <s v="DIRECCIÓN DE OBRAS PÚBLICAS"/>
    <s v="OBRAS DE INFRAESTRUCTURA MUNICIPAL"/>
    <n v="6000"/>
    <s v="NO"/>
    <s v="NO"/>
    <n v="6121"/>
    <s v="EDIFICACIÓN NO  HABITACIONAL"/>
    <n v="0"/>
    <s v="SIN DESCRIPCIÓN PARA DESTINOS 00"/>
    <n v="0"/>
    <n v="0"/>
    <n v="21000000"/>
    <n v="0"/>
    <n v="2495367.37"/>
    <n v="2495367.37"/>
    <n v="140.68000000016764"/>
    <n v="2495226.69"/>
    <n v="0"/>
    <n v="2495226.69"/>
    <m/>
    <m/>
    <m/>
    <n v="0"/>
    <n v="2495226.69"/>
    <n v="18504632.629999999"/>
    <n v="10000000"/>
    <n v="11000000"/>
    <n v="0"/>
    <n v="0"/>
    <n v="21000000"/>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0"/>
    <n v="0"/>
    <n v="76627251.540000007"/>
    <n v="0"/>
    <n v="34736241.32"/>
    <n v="34736241.32"/>
    <n v="11072821.460000001"/>
    <n v="23663419.859999999"/>
    <n v="0"/>
    <n v="23663419.859999999"/>
    <m/>
    <m/>
    <m/>
    <n v="0"/>
    <n v="23663419.859999999"/>
    <n v="41891010.220000006"/>
    <n v="74496021.870000005"/>
    <n v="5000000"/>
    <n v="0"/>
    <n v="2868770.33"/>
    <n v="76627251.540000007"/>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20"/>
    <s v="PLANTA POTABILIZADORA"/>
    <n v="70368847.269999996"/>
    <n v="70368847.260000005"/>
    <n v="56816248.5"/>
    <n v="28408125.199999999"/>
    <n v="56816248.5"/>
    <n v="56816248.5"/>
    <n v="17044874.549999997"/>
    <n v="39771373.950000003"/>
    <n v="0"/>
    <n v="39771373.950000003"/>
    <m/>
    <m/>
    <m/>
    <n v="0"/>
    <n v="39771373.950000003"/>
    <n v="0"/>
    <n v="0"/>
    <n v="28408124.25"/>
    <n v="0"/>
    <n v="0.95"/>
    <n v="28408123.300000001"/>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33"/>
    <s v="ROMPEDORA"/>
    <n v="0"/>
    <n v="0"/>
    <n v="60734400"/>
    <n v="0"/>
    <n v="20783234.690000001"/>
    <n v="20783234.690000001"/>
    <n v="10126900.640000001"/>
    <n v="10656334.050000001"/>
    <n v="0"/>
    <n v="10656334.050000001"/>
    <m/>
    <m/>
    <m/>
    <n v="0"/>
    <n v="10656334.050000001"/>
    <n v="39951165.310000002"/>
    <n v="40000000"/>
    <n v="55000000"/>
    <n v="0"/>
    <n v="34265600"/>
    <n v="60734400"/>
    <m/>
    <n v="0"/>
  </r>
  <r>
    <s v="1.1-00-24"/>
    <s v="1.3.4"/>
    <s v="FUNCIÓN PÚBLICA"/>
    <s v="K"/>
    <s v="Proyectos de inversión sujetos a registro en la Ca"/>
    <s v="07_24"/>
    <n v="3"/>
    <s v="INFRAESTRUCTURA Y SERVICIOS PÚBLICOS"/>
    <n v="38"/>
    <s v="INVERSION PUBLICA"/>
    <s v="023_24"/>
    <s v="si"/>
    <s v="RECURSOS FISCALES 2024"/>
    <s v="GABINETE INTEGRAL DE INFRAESTRUCTURA Y SERVICIOS PÚBLICOS"/>
    <x v="9"/>
    <s v="DIRECCIÓN GENERAL DE OBRAS PÚBLICAS"/>
    <s v="COORDINACIÓN DE GESTIÓN DEL TERRITORIO Y OBRAS PÚBLICAS"/>
    <s v="DIRECCIÓN DE OBRAS PÚBLICAS"/>
    <s v="PRESUPUESTO PARTICIPATIVO"/>
    <n v="6000"/>
    <s v="NO"/>
    <s v="NO"/>
    <n v="6131"/>
    <s v="CONSTRUCCIÓN DE OBRAS PARA EL ABASTECIMIENTO DE AGUA, PETRÓLEO, GAS, ELECTRICIDAD Y TELECOMUNICACIONES"/>
    <n v="0"/>
    <s v="SIN DESCRIPCIÓN PARA DESTINOS 00"/>
    <n v="17550875.18"/>
    <n v="17500470.329999998"/>
    <n v="3500000"/>
    <n v="0"/>
    <n v="3244639.19"/>
    <n v="3244639.19"/>
    <n v="154969.44999999972"/>
    <n v="3089669.74"/>
    <n v="0"/>
    <n v="3089669.74"/>
    <n v="73722636"/>
    <m/>
    <m/>
    <n v="0"/>
    <n v="3089669.74"/>
    <n v="255360.81000000006"/>
    <n v="0"/>
    <n v="3500000"/>
    <n v="0"/>
    <n v="0"/>
    <n v="3500000"/>
    <m/>
    <n v="-73722636"/>
  </r>
  <r>
    <s v="2.5-02-24"/>
    <s v="1.3.4"/>
    <s v="FUNCIÓN PÚBLICA"/>
    <s v="K"/>
    <s v="Proyectos de inversión sujetos a registro en la Ca"/>
    <s v="07_24"/>
    <n v="3"/>
    <s v="INFRAESTRUCTURA Y SERVICIOS PÚBLICOS"/>
    <n v="37"/>
    <s v="INVERSION PUBLICA"/>
    <s v="023_24"/>
    <s v="si"/>
    <s v="FONDO DE APORTACIÓN AL FORTALECIMIENTO MUNICIPAL 2024 (FORTAMUN)"/>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65612734.740000002"/>
    <n v="65612734.740000002"/>
    <n v="78856411.219999999"/>
    <n v="9999999.0500000007"/>
    <n v="78856369.670000002"/>
    <n v="78856369.670000002"/>
    <n v="6093399.2699999958"/>
    <n v="72762970.400000006"/>
    <n v="0"/>
    <n v="72762970.400000006"/>
    <n v="126371757"/>
    <m/>
    <m/>
    <n v="15813082.74000001"/>
    <n v="56949887.659999996"/>
    <n v="41.549999997019768"/>
    <n v="40000000"/>
    <n v="28856412.170000002"/>
    <n v="0"/>
    <n v="0"/>
    <n v="68856412.170000002"/>
    <n v="134094351.40000001"/>
    <n v="7722594.400000006"/>
  </r>
  <r>
    <s v="2.5-01-24"/>
    <s v="1.3.4"/>
    <s v="FUNCIÓN PÚBLICA"/>
    <s v="K"/>
    <s v="Proyectos de inversión sujetos a registro en la Ca"/>
    <s v="07_24"/>
    <n v="3"/>
    <s v="INFRAESTRUCTURA Y SERVICIOS PÚBLICOS"/>
    <n v="37"/>
    <s v="INVERSION PUBLICA"/>
    <s v="023_24"/>
    <s v="si"/>
    <s v="FONDO DE APORTACIÓN A LA INFRAESTRUCTURA SOCIAL MUNICIPAL 2024 (FAISM-DF)"/>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67705780.079999998"/>
    <n v="67705780.049999997"/>
    <n v="111063039"/>
    <n v="31103392"/>
    <n v="93060342.129999995"/>
    <n v="93060342.129999995"/>
    <n v="25515455.699999988"/>
    <n v="67544886.430000007"/>
    <n v="0"/>
    <n v="67544886.430000007"/>
    <n v="112663039"/>
    <m/>
    <m/>
    <n v="0"/>
    <n v="67544886.430000007"/>
    <n v="18002696.870000005"/>
    <n v="27323435.5"/>
    <n v="52636211.5"/>
    <n v="0"/>
    <n v="0"/>
    <n v="79959647"/>
    <n v="112663039"/>
    <n v="0"/>
  </r>
  <r>
    <s v="2.5-01-24"/>
    <s v="1.3.4"/>
    <s v="FUNCIÓN PÚBLICA"/>
    <s v="K"/>
    <s v="Proyectos de inversión sujetos a registro en la Ca"/>
    <s v="07_24"/>
    <n v="3"/>
    <s v="INFRAESTRUCTURA Y SERVICIOS PÚBLICOS"/>
    <n v="37"/>
    <s v="INVERSION PUBLICA"/>
    <s v="023_24"/>
    <s v="si"/>
    <s v="FONDO DE APORTACIÓN A LA INFRAESTRUCTURA SOCIAL MUNICIPAL 2024 (FAISM-DF)"/>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39"/>
    <s v="INTERESES"/>
    <n v="4000000"/>
    <n v="3999303.73"/>
    <n v="2248650"/>
    <n v="0"/>
    <n v="0"/>
    <n v="0"/>
    <n v="0"/>
    <n v="0"/>
    <n v="0"/>
    <n v="0"/>
    <n v="0"/>
    <m/>
    <m/>
    <n v="0"/>
    <n v="0"/>
    <n v="2248650"/>
    <n v="2248650"/>
    <n v="0"/>
    <n v="0"/>
    <n v="0"/>
    <n v="2248650"/>
    <n v="0"/>
    <n v="0"/>
  </r>
  <r>
    <s v="1.1-01-24"/>
    <s v="1.3.4"/>
    <s v="FUNCIÓN PÚBLICA"/>
    <s v="K"/>
    <s v="Proyectos de inversión sujetos a registro en la Ca"/>
    <s v="07_24"/>
    <n v="3"/>
    <s v="INFRAESTRUCTURA Y SERVICIOS PÚBLICOS"/>
    <n v="37"/>
    <s v="INVERSION PUBLICA"/>
    <s v="023_24"/>
    <m/>
    <s v="FONDO MUNICIPAL EXCLUSIVO PARA LA RECAUDACIÓN DE RECURSOS DESTINADOS PARA LA CREACIÓN O MEJORAMIENTO DE INFRAESTRUCTURA Y EQUIPAMIENTOS URBANOS EN ESPACIOS PUBLICOS"/>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0"/>
    <n v="0"/>
    <n v="0"/>
    <n v="0"/>
    <n v="0"/>
    <n v="0"/>
    <n v="0"/>
    <n v="0"/>
    <n v="0"/>
    <n v="0"/>
    <m/>
    <m/>
    <m/>
    <n v="0"/>
    <n v="0"/>
    <n v="0"/>
    <n v="11000000"/>
    <n v="0"/>
    <n v="0"/>
    <n v="11000000"/>
    <n v="0"/>
    <m/>
    <n v="0"/>
  </r>
  <r>
    <s v="1.5-03-24"/>
    <s v="1.3.4"/>
    <s v="FUNCIÓN PÚBLICA"/>
    <s v="K"/>
    <s v="Proyectos de inversión sujetos a registro en la Ca"/>
    <s v="07_24"/>
    <n v="3"/>
    <s v="INFRAESTRUCTURA Y SERVICIOS PÚBLICOS"/>
    <n v="37"/>
    <s v="INVERSION PUBLICA"/>
    <s v="023_24"/>
    <m/>
    <s v="PRODDER 2024 (APORTACIÓN MUNICIPAL)"/>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0"/>
    <n v="0"/>
    <n v="9100000"/>
    <n v="0"/>
    <n v="0"/>
    <n v="0"/>
    <n v="0"/>
    <n v="0"/>
    <n v="0"/>
    <n v="0"/>
    <m/>
    <m/>
    <m/>
    <n v="0"/>
    <n v="0"/>
    <n v="9100000"/>
    <n v="9100000"/>
    <n v="0"/>
    <n v="0"/>
    <n v="0"/>
    <n v="9100000"/>
    <m/>
    <n v="0"/>
  </r>
  <r>
    <s v="2.5-03-24"/>
    <s v="1.3.4"/>
    <s v="FUNCIÓN PÚBLICA"/>
    <s v="K"/>
    <s v="Proyectos de inversión sujetos a registro en la Ca"/>
    <s v="07_24"/>
    <n v="3"/>
    <s v="INFRAESTRUCTURA Y SERVICIOS PÚBLICOS"/>
    <n v="37"/>
    <s v="INVERSION PUBLICA"/>
    <s v="023_24"/>
    <m/>
    <s v="PRODDER 2024 (APORTACIÓN FEDERAL)"/>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0"/>
    <n v="0"/>
    <n v="9100000"/>
    <n v="0"/>
    <n v="0"/>
    <n v="0"/>
    <n v="0"/>
    <n v="0"/>
    <n v="0"/>
    <n v="0"/>
    <m/>
    <m/>
    <m/>
    <n v="0"/>
    <n v="0"/>
    <n v="9100000"/>
    <n v="9100000"/>
    <n v="0"/>
    <n v="0"/>
    <n v="0"/>
    <n v="9100000"/>
    <m/>
    <n v="0"/>
  </r>
  <r>
    <s v="1.1-15-24"/>
    <s v="1.3.4"/>
    <s v="FUNCIÓN PÚBLICA"/>
    <s v="K"/>
    <s v="Proyectos de inversión sujetos a registro en la Ca"/>
    <s v="07_24"/>
    <n v="3"/>
    <s v="INFRAESTRUCTURA Y SERVICIOS PÚBLICOS"/>
    <n v="37"/>
    <s v="INVERSION PUBLICA"/>
    <s v="023_24"/>
    <m/>
    <s v="CONSEJO DE COLABORACIÓN DEL MUNICIPIO DE TLAJOMULCO DE ZÚÑIGA"/>
    <s v="GABINETE INTEGRAL DE INFRAESTRUCTURA Y SERVICIOS PÚBLICOS"/>
    <x v="9"/>
    <s v="DIRECCIÓN GENERAL DE OBRAS PÚBLICAS"/>
    <s v="COORDINACIÓN DE GESTIÓN DEL TERRITORIO Y OBRAS PÚBLICAS"/>
    <s v="DIRECCIÓN DE OBRAS PÚBLICAS"/>
    <s v="OBRAS DE INFRAESTRUCTURA MUNICIPAL"/>
    <n v="6000"/>
    <s v="NO"/>
    <s v="NO"/>
    <n v="6131"/>
    <s v="CONSTRUCCIÓN DE OBRAS PARA EL ABASTECIMIENTO DE AGUA, PETRÓLEO, GAS, ELECTRICIDAD Y TELECOMUNICACIONES"/>
    <n v="0"/>
    <s v="SIN DESCRIPCIÓN PARA DESTINOS 00"/>
    <n v="0"/>
    <n v="0"/>
    <n v="6997427.8099999996"/>
    <n v="0"/>
    <n v="0"/>
    <n v="0"/>
    <n v="0"/>
    <n v="0"/>
    <n v="0"/>
    <n v="0"/>
    <m/>
    <m/>
    <m/>
    <n v="0"/>
    <n v="0"/>
    <n v="6997427.8099999996"/>
    <n v="6997427.8099999996"/>
    <n v="0"/>
    <n v="0"/>
    <n v="0"/>
    <n v="6997427.8099999996"/>
    <m/>
    <n v="0"/>
  </r>
  <r>
    <s v="1.1-00-24"/>
    <s v="1.3.4"/>
    <s v="FUNCIÓN PÚBLICA"/>
    <s v="M"/>
    <s v="Actividades de apoyo administrativo desarrolladas "/>
    <s v="04_24"/>
    <n v="6"/>
    <s v="GOBIERNO EFECTIVO"/>
    <n v="18"/>
    <s v="INVERSION PUBLICA"/>
    <s v="012_24"/>
    <s v="si"/>
    <s v="RECURSOS FISCALES 2024"/>
    <s v="TESORERÍA MUNICIPAL"/>
    <x v="2"/>
    <s v="DIRECCIÓN DE PROCESOS ADMINISTRATIVOS Y"/>
    <s v="TESORERÍA"/>
    <s v="DIRECCIÓN DE PROCESOS ADMINISTRATIVOS Y PROYECTOS"/>
    <s v="DESPACHO DE LA TESORERÍA MUNICIPAL"/>
    <n v="6000"/>
    <s v="NO"/>
    <s v="NO"/>
    <n v="6131"/>
    <s v="CONSTRUCCIÓN DE OBRAS PARA EL ABASTECIMIENTO DE AGUA, PETRÓLEO, GAS, ELECTRICIDAD Y TELECOMUNICACIONES"/>
    <s v="X"/>
    <s v="RECONOCIMIENTO CONTRA DERECHOS"/>
    <n v="34168648.600000001"/>
    <n v="28299479.25"/>
    <n v="0"/>
    <n v="0"/>
    <n v="0"/>
    <n v="0"/>
    <n v="0"/>
    <n v="0"/>
    <n v="0"/>
    <n v="0"/>
    <n v="0"/>
    <m/>
    <m/>
    <n v="0"/>
    <n v="0"/>
    <n v="0"/>
    <n v="0"/>
    <n v="0"/>
    <n v="0"/>
    <n v="0"/>
    <n v="0"/>
    <n v="0"/>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SIN DESCRIPCIÓN PARA DESTINOS 00"/>
    <n v="10186470.58"/>
    <n v="10186470.57"/>
    <n v="55932702.420000002"/>
    <n v="21369154.550000001"/>
    <n v="24228070.25"/>
    <n v="24228070.25"/>
    <n v="3515684.9800000004"/>
    <n v="20712385.27"/>
    <n v="0"/>
    <n v="20712385.27"/>
    <m/>
    <m/>
    <m/>
    <n v="0"/>
    <n v="20712385.27"/>
    <n v="31704632.170000002"/>
    <n v="40932702.420000002"/>
    <n v="88630845.450000003"/>
    <n v="0"/>
    <n v="95000000"/>
    <n v="34563547.869999997"/>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MULTIANUAL"/>
    <m/>
    <m/>
    <m/>
    <m/>
    <m/>
    <m/>
    <m/>
    <m/>
    <m/>
    <m/>
    <m/>
    <m/>
    <m/>
    <m/>
    <m/>
    <m/>
    <m/>
    <m/>
    <m/>
    <m/>
    <m/>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SIN DESCRIPCIÓN PARA DESTINOS 00"/>
    <m/>
    <m/>
    <m/>
    <m/>
    <m/>
    <m/>
    <m/>
    <m/>
    <m/>
    <m/>
    <n v="607242568"/>
    <m/>
    <m/>
    <m/>
    <m/>
    <m/>
    <m/>
    <m/>
    <m/>
    <m/>
    <m/>
    <n v="500000000"/>
    <n v="-107242568"/>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m/>
    <m/>
    <m/>
    <m/>
    <m/>
    <m/>
    <m/>
    <m/>
    <m/>
    <m/>
    <m/>
    <m/>
    <m/>
    <m/>
    <m/>
    <m/>
    <m/>
    <m/>
    <m/>
    <m/>
    <m/>
    <m/>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33"/>
    <s v="ROMPEDORA"/>
    <n v="0"/>
    <n v="0"/>
    <n v="34265600"/>
    <n v="0"/>
    <n v="34265599.469999999"/>
    <n v="34265599.469999999"/>
    <n v="11097867.509999998"/>
    <n v="23167731.960000001"/>
    <n v="0"/>
    <n v="23167731.960000001"/>
    <m/>
    <m/>
    <m/>
    <n v="0"/>
    <n v="23167731.960000001"/>
    <n v="0.5300000011920929"/>
    <n v="0"/>
    <n v="34265600"/>
    <n v="0"/>
    <n v="0"/>
    <n v="34265600"/>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41"/>
    <s v="SIN DESCRIPCIÓN PARA DESTINOS 00"/>
    <n v="0"/>
    <n v="0"/>
    <n v="104800000"/>
    <n v="0"/>
    <n v="0"/>
    <n v="0"/>
    <n v="0"/>
    <n v="0"/>
    <n v="0"/>
    <n v="0"/>
    <m/>
    <m/>
    <m/>
    <n v="0"/>
    <n v="0"/>
    <n v="104800000"/>
    <n v="24800000"/>
    <n v="80000000"/>
    <n v="0"/>
    <n v="0"/>
    <n v="104800000"/>
    <m/>
    <n v="0"/>
  </r>
  <r>
    <s v="1.1-00-24"/>
    <s v="1.3.4"/>
    <s v="FUNCIÓN PÚBLICA"/>
    <s v="K"/>
    <s v="Proyectos de inversión sujetos a registro en la Ca"/>
    <s v="07_24"/>
    <n v="3"/>
    <s v="INFRAESTRUCTURA Y SERVICIOS PÚBLICOS"/>
    <n v="37"/>
    <s v="INVERSION PUBLICA"/>
    <s v="023_24"/>
    <s v="si"/>
    <s v="RECURSOS FISCALES 2024"/>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42"/>
    <s v="SIN DESCRIPCIÓN PARA DESTINOS 00"/>
    <n v="0"/>
    <n v="0"/>
    <n v="47143707.329999998"/>
    <n v="0"/>
    <n v="0"/>
    <n v="0"/>
    <n v="0"/>
    <n v="0"/>
    <n v="0"/>
    <n v="0"/>
    <m/>
    <m/>
    <m/>
    <n v="0"/>
    <n v="0"/>
    <n v="47143707.329999998"/>
    <n v="47143707.329999998"/>
    <n v="0"/>
    <n v="0"/>
    <n v="0"/>
    <n v="47143707.329999998"/>
    <n v="0"/>
    <n v="0"/>
  </r>
  <r>
    <s v="1.1-00-24"/>
    <s v="1.3.4"/>
    <s v="FUNCIÓN PÚBLICA"/>
    <s v="K"/>
    <s v="Proyectos de inversión sujetos a registro en la Ca"/>
    <s v="07_24"/>
    <n v="3"/>
    <s v="INFRAESTRUCTURA Y SERVICIOS PÚBLICOS"/>
    <n v="38"/>
    <s v="INVERSION PUBLICA"/>
    <s v="023_24"/>
    <s v="si"/>
    <s v="RECURSOS FISCALES 2024"/>
    <s v="GABINETE INTEGRAL DE INFRAESTRUCTURA Y SERVICIOS PÚBLICOS"/>
    <x v="9"/>
    <s v="DIRECCIÓN GENERAL DE OBRAS PÚBLICAS"/>
    <s v="COORDINACIÓN DE GESTIÓN DEL TERRITORIO Y OBRAS PÚBLICAS"/>
    <s v="DIRECCIÓN DE OBRAS PÚBLICAS"/>
    <s v="PRESUPUESTO PARTICIPATIVO"/>
    <n v="6000"/>
    <s v="NO"/>
    <s v="NO"/>
    <n v="6151"/>
    <s v="CONSTRUCCIÓN DE VÍAS DE COMUNICACIÓN"/>
    <n v="0"/>
    <s v="SIN DESCRIPCIÓN PARA DESTINOS 00"/>
    <n v="27730027.27"/>
    <n v="27730027.27"/>
    <n v="21500000"/>
    <n v="30000000"/>
    <n v="12099443.810000001"/>
    <n v="12099443.810000001"/>
    <n v="858279.22000000067"/>
    <n v="11241164.59"/>
    <n v="0"/>
    <n v="11241164.59"/>
    <m/>
    <m/>
    <m/>
    <n v="0"/>
    <n v="11241164.59"/>
    <n v="9400556.1899999995"/>
    <n v="0"/>
    <n v="0"/>
    <n v="0"/>
    <n v="8500000"/>
    <n v="-8500000"/>
    <m/>
    <n v="0"/>
  </r>
  <r>
    <s v="2.5-02-24"/>
    <s v="1.3.4"/>
    <s v="FUNCIÓN PÚBLICA"/>
    <s v="K"/>
    <s v="Proyectos de inversión sujetos a registro en la Ca"/>
    <s v="07_24"/>
    <n v="3"/>
    <s v="INFRAESTRUCTURA Y SERVICIOS PÚBLICOS"/>
    <n v="37"/>
    <s v="INVERSION PUBLICA"/>
    <s v="023_24"/>
    <s v="si"/>
    <s v="FONDO DE APORTACIÓN AL FORTALECIMIENTO MUNICIPAL 2024 (FORTAMUN)"/>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SIN DESCRIPCIÓN PARA DESTINOS 00"/>
    <n v="46822219.18"/>
    <n v="46822219.18"/>
    <n v="9274794.4000000004"/>
    <n v="10000000"/>
    <n v="9274794.4000000004"/>
    <n v="9274794.4000000004"/>
    <n v="7606.3499999996275"/>
    <n v="9267188.0500000007"/>
    <n v="0"/>
    <n v="9267188.0500000007"/>
    <n v="0"/>
    <m/>
    <m/>
    <n v="2567568.8800000008"/>
    <n v="6699619.1699999999"/>
    <n v="0"/>
    <n v="16500000"/>
    <n v="15707188.42"/>
    <n v="0"/>
    <n v="32932394.02"/>
    <n v="-725205.6"/>
    <m/>
    <n v="0"/>
  </r>
  <r>
    <s v="2.5-01-24"/>
    <s v="1.3.4"/>
    <s v="FUNCIÓN PÚBLICA"/>
    <s v="K"/>
    <s v="Proyectos de inversión sujetos a registro en la Ca"/>
    <s v="07_24"/>
    <n v="3"/>
    <s v="INFRAESTRUCTURA Y SERVICIOS PÚBLICOS"/>
    <n v="37"/>
    <s v="INVERSION PUBLICA"/>
    <s v="023_24"/>
    <s v="si"/>
    <s v="FONDO DE APORTACIÓN A LA INFRAESTRUCTURA SOCIAL MUNICIPAL 2024 (FAISM-DF)"/>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SIN DESCRIPCIÓN PARA DESTINOS 00"/>
    <n v="51800335.920000002"/>
    <n v="51779315.490000002"/>
    <n v="0"/>
    <n v="25000000"/>
    <n v="0"/>
    <n v="0"/>
    <n v="0"/>
    <n v="0"/>
    <n v="0"/>
    <n v="0"/>
    <m/>
    <m/>
    <m/>
    <n v="0"/>
    <n v="0"/>
    <n v="0"/>
    <n v="24436211.5"/>
    <n v="0"/>
    <n v="0"/>
    <n v="49436211.5"/>
    <n v="-25000000"/>
    <m/>
    <n v="0"/>
  </r>
  <r>
    <s v="2.5-06-24"/>
    <s v="1.3.4"/>
    <s v="FUNCIÓN PÚBLICA"/>
    <s v="K"/>
    <s v="Proyectos de inversión sujetos a registro en la Ca"/>
    <s v="07_24"/>
    <n v="3"/>
    <s v="INFRAESTRUCTURA Y SERVICIOS PÚBLICOS"/>
    <n v="37"/>
    <s v="INVERSION PUBLICA"/>
    <s v="023_24"/>
    <m/>
    <s v="REGULARIZACIÓN DE VEHICULOS USADOS DE PROCEDENCIA EXTRANJERA 2023 (APORTACIÓN FEDERAL)"/>
    <s v="GABINETE INTEGRAL DE INFRAESTRUCTURA Y SERVICIOS PÚBLICOS"/>
    <x v="9"/>
    <s v="DIRECCIÓN GENERAL DE OBRAS PÚBLICAS"/>
    <s v="COORDINACIÓN DE GESTIÓN DEL TERRITORIO Y OBRAS PÚBLICAS"/>
    <s v="DIRECCIÓN DE OBRAS PÚBLICAS"/>
    <s v="OBRAS DE INFRAESTRUCTURA MUNICIPAL"/>
    <n v="6000"/>
    <s v="NO"/>
    <s v="NO"/>
    <n v="6151"/>
    <s v="CONSTRUCCIÓN DE VÍAS DE COMUNICACIÓN"/>
    <n v="0"/>
    <s v="SIN DESCRIPCIÓN PARA DESTINOS 00"/>
    <n v="0"/>
    <n v="0"/>
    <n v="300839.18"/>
    <n v="0"/>
    <n v="287784.63"/>
    <n v="287784.63"/>
    <n v="12.119999999995343"/>
    <n v="287772.51"/>
    <n v="0"/>
    <n v="287772.51"/>
    <m/>
    <m/>
    <m/>
    <n v="0"/>
    <n v="287772.51"/>
    <n v="13054.549999999988"/>
    <n v="300839.18"/>
    <n v="0"/>
    <n v="0"/>
    <n v="0"/>
    <n v="300839.18"/>
    <m/>
    <n v="0"/>
  </r>
  <r>
    <s v="1.1-00-24"/>
    <s v="1.3.4"/>
    <s v="FUNCIÓN PÚBLICA"/>
    <s v="M"/>
    <s v="Actividades de apoyo administrativo desarrolladas "/>
    <s v="04_24"/>
    <n v="6"/>
    <s v="GOBIERNO EFECTIVO"/>
    <n v="18"/>
    <s v="INVERSION PUBLICA"/>
    <s v="012_24"/>
    <s v="si"/>
    <s v="RECURSOS FISCALES 2024"/>
    <s v="TESORERÍA MUNICIPAL"/>
    <x v="2"/>
    <s v="DIRECCIÓN DE PROCESOS ADMINISTRATIVOS Y"/>
    <s v="TESORERÍA"/>
    <s v="DIRECCIÓN DE PROCESOS ADMINISTRATIVOS Y PROYECTOS"/>
    <s v="DESPACHO DE LA TESORERÍA MUNICIPAL"/>
    <n v="6000"/>
    <s v="NO"/>
    <s v="SI"/>
    <n v="6321"/>
    <s v="EJECUCIÓN DE PROYECTOS PRODUCTIVOS NO INCLUIDOS EN CONCEPTOS ANTERIORES DE ESTE CAPÍTULO"/>
    <n v="11"/>
    <s v="PLANTAS DE TRATAMIENTO"/>
    <n v="23580360"/>
    <n v="21615330"/>
    <n v="25545390"/>
    <n v="25108346.399999999"/>
    <n v="19650300"/>
    <n v="19650300"/>
    <n v="0"/>
    <n v="19650300"/>
    <n v="0"/>
    <n v="19650300"/>
    <n v="23580360"/>
    <s v="Plantas de tratamiento a 15 años"/>
    <m/>
    <n v="0"/>
    <n v="19650300"/>
    <n v="5895090"/>
    <n v="0"/>
    <n v="437043.6"/>
    <n v="0"/>
    <n v="0"/>
    <n v="437043.6"/>
    <n v="23580360"/>
    <n v="0"/>
  </r>
  <r>
    <s v="1.1-00-24"/>
    <s v="1.3.4"/>
    <s v="FUNCIÓN PÚBLICA"/>
    <s v="M"/>
    <s v="Actividades de apoyo administrativo desarrolladas "/>
    <s v="04_24"/>
    <n v="6"/>
    <s v="GOBIERNO EFECTIVO"/>
    <n v="18"/>
    <s v="INVERSION PUBLICA"/>
    <s v="012_24"/>
    <s v="si"/>
    <s v="RECURSOS FISCALES 2024"/>
    <s v="TESORERÍA MUNICIPAL"/>
    <x v="2"/>
    <s v="DIRECCIÓN DE PROCESOS ADMINISTRATIVOS Y"/>
    <s v="TESORERÍA"/>
    <s v="DIRECCIÓN DE PROCESOS ADMINISTRATIVOS Y PROYECTOS"/>
    <s v="DESPACHO DE LA TESORERÍA MUNICIPAL"/>
    <n v="6000"/>
    <s v="NO"/>
    <s v="SI"/>
    <n v="6321"/>
    <s v="EJECUCIÓN DE PROYECTOS PRODUCTIVOS NO INCLUIDOS EN CONCEPTOS ANTERIORES DE ESTE CAPÍTULO"/>
    <n v="12"/>
    <s v="CAT"/>
    <n v="75751651.719999999"/>
    <n v="74178870.290000007"/>
    <n v="80000000"/>
    <n v="70000000"/>
    <n v="57987586.920000002"/>
    <n v="57987586.920000002"/>
    <n v="0"/>
    <n v="57987586.920000002"/>
    <n v="0"/>
    <n v="57987586.920000002"/>
    <n v="85600000"/>
    <s v="Pago del CAT"/>
    <m/>
    <n v="0"/>
    <n v="57987586.920000002"/>
    <n v="22012413.079999998"/>
    <n v="0"/>
    <n v="10000000"/>
    <n v="0"/>
    <n v="0"/>
    <n v="10000000"/>
    <n v="85600000"/>
    <n v="0"/>
  </r>
  <r>
    <s v="2.5-02-24"/>
    <s v="1.3.4"/>
    <s v="FUNCIÓN PÚBLICA"/>
    <s v="M"/>
    <s v="Actividades de apoyo administrativo desarrolladas "/>
    <s v="04_24"/>
    <n v="6"/>
    <s v="GOBIERNO EFECTIVO"/>
    <n v="19"/>
    <s v="DEUDA PUBLICA"/>
    <s v="013_24"/>
    <s v="si"/>
    <s v="FONDO DE APORTACIÓN AL FORTALECIMIENTO MUNICIPAL 2024 (FORTAMUN)"/>
    <s v="TESORERÍA MUNICIPAL"/>
    <x v="2"/>
    <s v="DIRECCIÓN GENERAL DE FINANZAS"/>
    <s v="TESORERÍA"/>
    <s v="DIRECCIÓN DE FINANZAS"/>
    <s v="PROYECTO DE PRESUPUESTO"/>
    <n v="9000"/>
    <s v="NO"/>
    <s v="SI"/>
    <n v="9111"/>
    <s v="AMORTIZACIÓN DE LA DEUDA INTERNA CON INSTITUCIONES DE CRÉDITO"/>
    <n v="0"/>
    <s v="SIN DESCRIPCIÓN PARA DESTINOS 00"/>
    <n v="28381279.719999999"/>
    <n v="28381279.719999999"/>
    <n v="0"/>
    <n v="0"/>
    <n v="0"/>
    <n v="0"/>
    <n v="0"/>
    <n v="0"/>
    <n v="0"/>
    <n v="0"/>
    <n v="0"/>
    <m/>
    <m/>
    <n v="0"/>
    <n v="0"/>
    <n v="0"/>
    <n v="0"/>
    <n v="0"/>
    <n v="0"/>
    <n v="0"/>
    <n v="0"/>
    <n v="0"/>
    <n v="0"/>
  </r>
  <r>
    <s v="1.5-01-24"/>
    <s v="1.3.4"/>
    <s v="FUNCIÓN PÚBLICA"/>
    <s v="M"/>
    <s v="Actividades de apoyo administrativo desarrolladas "/>
    <s v="04_24"/>
    <n v="6"/>
    <s v="GOBIERNO EFECTIVO"/>
    <n v="19"/>
    <s v="DEUDA PUBLICA"/>
    <s v="013_24"/>
    <s v="si"/>
    <s v="PARTICIPACIONES FEDERALES 2024"/>
    <s v="TESORERÍA MUNICIPAL"/>
    <x v="2"/>
    <s v="DIRECCIÓN GENERAL DE FINANZAS"/>
    <s v="TESORERÍA"/>
    <s v="DIRECCIÓN DE FINANZAS"/>
    <s v="PROYECTO DE PRESUPUESTO"/>
    <n v="9000"/>
    <s v="NO"/>
    <s v="SI"/>
    <n v="9111"/>
    <s v="AMORTIZACIÓN DE LA DEUDA INTERNA CON INSTITUCIONES DE CRÉDITO"/>
    <n v="0"/>
    <s v="SIN DESCRIPCIÓN PARA DESTINOS 00"/>
    <n v="15141504.83"/>
    <n v="15141504.83"/>
    <n v="43989196.579999998"/>
    <n v="43522784.549999997"/>
    <n v="32329227.809999999"/>
    <n v="32329227.809999999"/>
    <n v="0"/>
    <n v="32329227.809999999"/>
    <n v="0"/>
    <n v="32329227.809999999"/>
    <n v="38364867.060000002"/>
    <s v="deuda de los 2 creditos, uno termina en junio 2025"/>
    <m/>
    <n v="0"/>
    <n v="32329227.809999999"/>
    <n v="11659968.77"/>
    <n v="466412.03"/>
    <n v="0"/>
    <n v="0"/>
    <n v="0"/>
    <n v="466412.03"/>
    <n v="38364867.060000002"/>
    <n v="0"/>
  </r>
  <r>
    <s v="2.5-02-24"/>
    <s v="1.3.4"/>
    <s v="FUNCIÓN PÚBLICA"/>
    <s v="M"/>
    <s v="Actividades de apoyo administrativo desarrolladas "/>
    <s v="04_24"/>
    <n v="6"/>
    <s v="GOBIERNO EFECTIVO"/>
    <n v="19"/>
    <s v="DEUDA PUBLICA"/>
    <s v="013_24"/>
    <s v="si"/>
    <s v="FONDO DE APORTACIÓN AL FORTALECIMIENTO MUNICIPAL 2024 (FORTAMUN)"/>
    <s v="TESORERÍA MUNICIPAL"/>
    <x v="2"/>
    <s v="DIRECCIÓN GENERAL DE FINANZAS"/>
    <s v="TESORERÍA"/>
    <s v="DIRECCIÓN DE FINANZAS"/>
    <s v="PROYECTO DE PRESUPUESTO"/>
    <n v="9000"/>
    <s v="NO"/>
    <s v="SI"/>
    <n v="9211"/>
    <s v="INTERESES DE LA DEUDA INTERNA CON INSTITUCIONES  DE CRÉDITO"/>
    <n v="0"/>
    <s v="SIN DESCRIPCIÓN PARA DESTINOS 00"/>
    <n v="17104464.09"/>
    <n v="17104464.09"/>
    <n v="0"/>
    <n v="0"/>
    <n v="0"/>
    <n v="0"/>
    <n v="0"/>
    <n v="0"/>
    <n v="0"/>
    <n v="0"/>
    <n v="0"/>
    <m/>
    <m/>
    <n v="0"/>
    <n v="0"/>
    <n v="0"/>
    <n v="0"/>
    <n v="0"/>
    <n v="0"/>
    <n v="0"/>
    <n v="0"/>
    <n v="0"/>
    <n v="0"/>
  </r>
  <r>
    <s v="1.5-01-24"/>
    <s v="1.3.4"/>
    <s v="FUNCIÓN PÚBLICA"/>
    <s v="M"/>
    <s v="Actividades de apoyo administrativo desarrolladas "/>
    <s v="04_24"/>
    <n v="6"/>
    <s v="GOBIERNO EFECTIVO"/>
    <n v="19"/>
    <s v="DEUDA PUBLICA"/>
    <s v="013_24"/>
    <s v="si"/>
    <s v="PARTICIPACIONES FEDERALES 2024"/>
    <s v="TESORERÍA MUNICIPAL"/>
    <x v="2"/>
    <s v="DIRECCIÓN GENERAL DE FINANZAS"/>
    <s v="TESORERÍA"/>
    <s v="DIRECCIÓN DE FINANZAS"/>
    <s v="PROYECTO DE PRESUPUESTO"/>
    <n v="9000"/>
    <s v="NO"/>
    <s v="SI"/>
    <n v="9211"/>
    <s v="INTERESES DE LA DEUDA INTERNA CON INSTITUCIONES  DE CRÉDITO"/>
    <n v="0"/>
    <s v="SIN DESCRIPCIÓN PARA DESTINOS 00"/>
    <n v="8187007.1900000004"/>
    <n v="7990511.0300000003"/>
    <n v="19300000"/>
    <n v="26300000"/>
    <n v="13583826.539999999"/>
    <n v="13583826.539999999"/>
    <n v="0"/>
    <n v="13583826.539999999"/>
    <n v="0"/>
    <n v="13583826.539999999"/>
    <n v="10000000"/>
    <s v="deuda de los 2 creditos, uno termina en junio 2025"/>
    <m/>
    <n v="0"/>
    <n v="13583826.539999999"/>
    <n v="5716173.4600000009"/>
    <n v="0"/>
    <n v="0"/>
    <n v="0"/>
    <n v="7000000"/>
    <n v="-7000000"/>
    <n v="10000000"/>
    <n v="0"/>
  </r>
  <r>
    <s v="1.1-00-24"/>
    <s v="1.7.2"/>
    <s v="PROTECCIÓN CIVIL"/>
    <s v="E"/>
    <s v="Actividades del sector público, que realiza en for"/>
    <s v="02_24"/>
    <n v="3"/>
    <s v="INFRAESTRUCTURA Y SERVICIOS PÚBLICOS"/>
    <n v="11"/>
    <s v="MATERIALES Y SUMINISTROS"/>
    <s v="009_24"/>
    <s v="si"/>
    <s v="RECURSOS FISCALES 2024"/>
    <s v="SECRETARÍA GENERAL DEL AYUNTAMIENTO"/>
    <x v="3"/>
    <s v="DIRECCIÓN GENERAL ADJUNTA DE PROTECCIÓN"/>
    <s v="COORDINACIÓN DE PREVENCIÓN Y PROTECCIÓN CIUDADANA"/>
    <s v="DIRECCIÓN DE PROTECCIÓN CIVIL Y BOMBEROS"/>
    <s v="ADMINISTRACIÓN CENTRAL DE PROTECCIÓN CIVIL Y BOMBEROS"/>
    <n v="3000"/>
    <s v="NO"/>
    <s v="NO"/>
    <m/>
    <s v="VIÁTICOS EN EL PAÍS"/>
    <n v="0"/>
    <s v="SIN DESCRIPCIÓN PARA DESTINOS 00"/>
    <n v="126.97"/>
    <n v="126.97"/>
    <n v="1000"/>
    <n v="1000"/>
    <n v="0"/>
    <n v="0"/>
    <n v="0"/>
    <n v="0"/>
    <n v="0"/>
    <n v="0"/>
    <n v="50000"/>
    <m/>
    <m/>
    <n v="0"/>
    <n v="0"/>
    <n v="1000"/>
    <n v="0"/>
    <n v="0"/>
    <n v="0"/>
    <n v="0"/>
    <n v="0"/>
    <n v="50000"/>
    <n v="0"/>
  </r>
  <r>
    <s v="1.1-00-24"/>
    <s v="2.2.4"/>
    <s v="ALUMBRADO PÚBLICO"/>
    <s v="E"/>
    <s v="Actividades del sector público, que realiza en for"/>
    <s v="07_24"/>
    <n v="3"/>
    <s v="INFRAESTRUCTURA Y SERVICIOS PÚBLICOS"/>
    <n v="34"/>
    <s v="SERVICIOS GENERALES"/>
    <s v="020_24"/>
    <s v="si"/>
    <s v="RECURSOS FISCALES 2024"/>
    <s v="GABINETE INTEGRAL DE INFRAESTRUCTURA Y SERVICIOS PÚBLICOS"/>
    <x v="5"/>
    <s v="DIRECCIÓN DE ALUMBRADO PÚBLICO"/>
    <s v="COORDINACIÓN DE FORTALECIMIENTO A LOS SERVICIOS PÚBLICOS MUNICIPALES"/>
    <s v="DIRECCIÓN DE ALUMBRADO PÚBLICO"/>
    <s v="SERVICIO DE MANTENIMIENTO DE ALUMBRADO PÚBLICO"/>
    <n v="3000"/>
    <s v="NO"/>
    <s v="SI"/>
    <m/>
    <m/>
    <n v="0"/>
    <s v="SIN DESCRIPCIÓN PARA DESTINOS 00"/>
    <n v="16500159.109999999"/>
    <n v="16500159.109999999"/>
    <n v="15452580.07"/>
    <n v="8000000"/>
    <n v="0"/>
    <n v="0"/>
    <n v="0"/>
    <n v="0"/>
    <n v="0"/>
    <n v="0"/>
    <n v="20000000"/>
    <s v="LUMINARIAS"/>
    <m/>
    <n v="0"/>
    <n v="0"/>
    <n v="15452580.07"/>
    <n v="7452580.0700000003"/>
    <n v="0"/>
    <n v="0"/>
    <n v="0"/>
    <n v="7452580.0700000003"/>
    <n v="60000000"/>
    <n v="40000000"/>
  </r>
  <r>
    <s v="1.1-00-24"/>
    <s v="3.1.1"/>
    <s v="ASUNTOS ECONÓMICOS Y COMERCIALES EN GENERAL"/>
    <s v="E"/>
    <s v="Actividades del sector público, que realiza en for"/>
    <s v="09_24"/>
    <n v="8"/>
    <s v="DESARROLLO ECONÓMICO Y EMPLEO"/>
    <n v="42"/>
    <s v="SERVICIOS GENERALES"/>
    <s v="026_24"/>
    <s v="si"/>
    <s v="RECURSOS FISCALES 2024"/>
    <s v="COORDINACIÓN GENERAL DE DESARROLLO ECONÓMICO"/>
    <x v="6"/>
    <s v="DESPACHO DE LA COORDINACIÓN GENERAL DE D"/>
    <s v="COORDINACIÓN DE POTENCIA ECONÓMICA"/>
    <s v="DESPACHO DE LA COORDINACIÓN DE POTENCIA ECONÓMICA"/>
    <s v="ADMINISTRACIÓN CENTRAL DE LA COORDINACIÓN GENERAL DE DESARROLLO ECONÓMICO"/>
    <n v="3000"/>
    <s v="NO"/>
    <s v="NO"/>
    <m/>
    <s v="VIÁTICOS EN EL PAÍS"/>
    <n v="0"/>
    <s v="SIN DESCRIPCIÓN PARA DESTINOS 00"/>
    <n v="0"/>
    <n v="0"/>
    <n v="0"/>
    <n v="42000"/>
    <n v="0"/>
    <n v="0"/>
    <n v="0"/>
    <n v="0"/>
    <n v="0"/>
    <n v="0"/>
    <n v="30000"/>
    <m/>
    <m/>
    <n v="0"/>
    <n v="0"/>
    <n v="0"/>
    <n v="0"/>
    <n v="0"/>
    <n v="0"/>
    <n v="42000"/>
    <n v="-42000"/>
    <n v="30000"/>
    <n v="0"/>
  </r>
  <r>
    <s v="1.1-00-24"/>
    <s v="1.7.1"/>
    <s v="POLICÍA"/>
    <s v="R"/>
    <s v="Solamente actividades específicas, distintas a las"/>
    <s v="08_24"/>
    <n v="7"/>
    <s v="SEGURIDAD CIUDADANA"/>
    <n v="41"/>
    <s v="SERVICIOS GENERALES"/>
    <s v="025_24"/>
    <s v="si"/>
    <s v="RECURSOS FISCALES 2024"/>
    <s v="COMISARÍA DE LA POLICÍA PREVENTIVA MUNICIPAL"/>
    <x v="3"/>
    <s v="COMISARIA DE LA POLICIA PREVENTIVA MUNICIPAL"/>
    <m/>
    <s v="COMISARIA DE LA POLICIA PREVENTIVA MUNICIPAL"/>
    <s v="EQUIPAMIENTO"/>
    <n v="3000"/>
    <s v="NO"/>
    <s v="NO"/>
    <m/>
    <s v="SENTENCIAS Y RESOLUCIONES POR AUTORIDAD COMPETENTE"/>
    <m/>
    <m/>
    <m/>
    <m/>
    <m/>
    <m/>
    <m/>
    <m/>
    <m/>
    <m/>
    <m/>
    <m/>
    <n v="50000"/>
    <m/>
    <m/>
    <m/>
    <m/>
    <m/>
    <m/>
    <m/>
    <m/>
    <m/>
    <m/>
    <n v="50000"/>
    <n v="0"/>
  </r>
  <r>
    <s v="1.1-00-24"/>
    <s v="1.3.4"/>
    <s v="FUNCIÓN PÚBLICA"/>
    <s v="E"/>
    <s v="Actividades del sector público, que realiza en for"/>
    <s v="07_24"/>
    <n v="3"/>
    <s v="INFRAESTRUCTURA Y SERVICIOS PÚBLICOS"/>
    <n v="33"/>
    <s v="MATERIALES Y SUMINISTROS"/>
    <s v="019_24"/>
    <s v="si"/>
    <s v="RECURSOS FISCALES 2024"/>
    <s v="GABINETE INTEGRAL DE INFRAESTRUCTURA Y SERVICIOS PÚBLICOS"/>
    <x v="5"/>
    <s v="DIRECCIÓN ADMINISTRATIVA DE INFRAESTRUCT"/>
    <s v="COORDINACIÓN DE FORTALECIMIENTO A LOS SERVICIOS PÚBLICOS MUNICIPALES"/>
    <s v="DIRECCIÓN ADMINISTRATIVA"/>
    <s v="SERVICIO DE MANTENIMIENTO EN LOS ESPACIOS PÚBLICOS"/>
    <n v="3000"/>
    <m/>
    <m/>
    <m/>
    <m/>
    <m/>
    <m/>
    <n v="0"/>
    <n v="0"/>
    <n v="0"/>
    <m/>
    <m/>
    <m/>
    <m/>
    <m/>
    <m/>
    <n v="0"/>
    <n v="0"/>
    <m/>
    <m/>
    <m/>
    <m/>
    <m/>
    <m/>
    <m/>
    <m/>
    <m/>
    <m/>
    <n v="10000000"/>
    <n v="1000000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4">
  <r>
    <s v="1.1-00-24"/>
    <s v="1.3.4"/>
    <s v="FUNCIÓN PÚBLICA"/>
    <s v="S"/>
    <s v="Definidos en el Presupuesto de Egresos y los que s"/>
    <s v="02_24"/>
    <n v="1"/>
    <s v="CORRESPONSABILIDAD SOCIAL (TRANSVERSAL)"/>
    <n v="14"/>
    <s v="BIENES MUEBLES, INMUEBLES E INTANGIBLES"/>
    <s v="010_24"/>
    <x v="0"/>
    <x v="0"/>
    <s v="SECRETARÍA GENERAL DEL AYUNTAMIENTO"/>
    <x v="0"/>
    <s v="DIRECCIÓN GENERAL DE CULTURA DE LA PAZ Y"/>
    <s v="COORDINACIÓN DE CERCANÍA Y CORRESPONSABILIDAD SOCIAL"/>
    <x v="0"/>
    <x v="0"/>
    <x v="0"/>
    <s v="NO"/>
    <s v="NO"/>
    <x v="0"/>
    <x v="0"/>
    <n v="0"/>
    <x v="0"/>
    <n v="0"/>
    <n v="0"/>
    <n v="0"/>
    <n v="125000"/>
    <n v="0"/>
    <n v="0"/>
    <n v="0"/>
    <n v="0"/>
    <n v="0"/>
    <n v="0"/>
    <n v="0"/>
    <s v="revisar"/>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
    <x v="1"/>
    <n v="0"/>
    <x v="0"/>
    <n v="12732416.939999999"/>
    <n v="12218750.189999999"/>
    <n v="1986144.84"/>
    <n v="12975991.18"/>
    <n v="1986144.84"/>
    <n v="1986144.84"/>
    <n v="0"/>
    <n v="1986144.84"/>
    <n v="0"/>
    <n v="1986144.84"/>
    <n v="2065590.63360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
    <x v="1"/>
    <n v="0"/>
    <x v="0"/>
    <n v="0"/>
    <n v="0"/>
    <n v="6997225.9000000004"/>
    <n v="0"/>
    <n v="3052210.04"/>
    <n v="3052210.04"/>
    <n v="0"/>
    <n v="3052210.04"/>
    <n v="0"/>
    <n v="3052210.04"/>
    <n v="7277114.9360000007"/>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
    <x v="1"/>
    <n v="0"/>
    <x v="0"/>
    <n v="0"/>
    <n v="0"/>
    <n v="3992620.44"/>
    <n v="0"/>
    <n v="3992620.44"/>
    <n v="3992620.44"/>
    <n v="0"/>
    <n v="3992620.44"/>
    <n v="0"/>
    <n v="3992620.44"/>
    <n v="4152325.2576000001"/>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2"/>
    <x v="2"/>
    <n v="13"/>
    <x v="1"/>
    <n v="0"/>
    <n v="0"/>
    <n v="55136596.079999998"/>
    <n v="66640393.869999997"/>
    <n v="55136596.079999998"/>
    <n v="55136596.079999998"/>
    <n v="0"/>
    <n v="55136596.079999998"/>
    <n v="0"/>
    <n v="55136596.079999998"/>
    <n v="57342059.923200004"/>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2"/>
    <x v="2"/>
    <n v="13"/>
    <x v="1"/>
    <n v="683481550.22000003"/>
    <n v="664393684.21000004"/>
    <n v="708116760.38"/>
    <n v="677552010.19000006"/>
    <n v="454318519.20999998"/>
    <n v="454318519.20999998"/>
    <n v="0"/>
    <n v="454318519.20999998"/>
    <n v="950"/>
    <n v="454317569.20999998"/>
    <n v="736441430.79519999"/>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3"/>
    <x v="3"/>
    <n v="0"/>
    <x v="0"/>
    <n v="1160699.94"/>
    <n v="1160699.94"/>
    <n v="1270435.26"/>
    <n v="0"/>
    <n v="1270435.26"/>
    <n v="1270435.26"/>
    <n v="0"/>
    <n v="1270435.26"/>
    <n v="0"/>
    <n v="1270435.26"/>
    <n v="1321252.6703999999"/>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4"/>
    <x v="4"/>
    <n v="14"/>
    <x v="2"/>
    <n v="0"/>
    <n v="0"/>
    <n v="10136308.68"/>
    <n v="52109314.159999996"/>
    <n v="10136308.68"/>
    <n v="10136308.68"/>
    <n v="0"/>
    <n v="10136308.68"/>
    <n v="0"/>
    <n v="10136308.68"/>
    <n v="10541761.0272"/>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4"/>
    <x v="4"/>
    <n v="14"/>
    <x v="2"/>
    <n v="0"/>
    <n v="0"/>
    <n v="22797697.030000001"/>
    <n v="0"/>
    <n v="0"/>
    <n v="0"/>
    <n v="0"/>
    <n v="0"/>
    <n v="0"/>
    <n v="0"/>
    <n v="23709604.911200002"/>
    <s v="aumento del 4%"/>
  </r>
  <r>
    <s v="1.6-01-24"/>
    <s v="1.3.4"/>
    <s v="FUNCIÓN PÚBLICA"/>
    <s v="E"/>
    <s v="Actividades del sector público, que realiza en for"/>
    <s v="05_24"/>
    <n v="6"/>
    <s v="GOBIERNO EFECTIVO"/>
    <n v="21"/>
    <s v="SERVICIOS PERSONALES"/>
    <s v="015_24"/>
    <x v="0"/>
    <x v="2"/>
    <s v="OFICIALÍA MAYOR"/>
    <x v="1"/>
    <s v="DIRECCIÓN GENERAL DE ADMINISTRACIÓN"/>
    <s v="OFICIALÍA MAYOR"/>
    <x v="1"/>
    <x v="2"/>
    <x v="1"/>
    <s v="NO"/>
    <s v="NO"/>
    <x v="4"/>
    <x v="4"/>
    <n v="14"/>
    <x v="2"/>
    <n v="0"/>
    <n v="0"/>
    <n v="0"/>
    <n v="0"/>
    <n v="0"/>
    <n v="0"/>
    <n v="0"/>
    <n v="0"/>
    <n v="0"/>
    <n v="0"/>
    <n v="0"/>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4"/>
    <x v="4"/>
    <n v="14"/>
    <x v="2"/>
    <n v="113625761.84"/>
    <n v="108809696.02"/>
    <n v="103949357.40000001"/>
    <n v="67987848.969999999"/>
    <n v="94736335.030000001"/>
    <n v="94736335.030000001"/>
    <n v="0"/>
    <n v="94736335.030000001"/>
    <n v="289593.8599999994"/>
    <n v="94446741.170000002"/>
    <n v="108107331.69600001"/>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5"/>
    <x v="5"/>
    <n v="0"/>
    <x v="0"/>
    <n v="0"/>
    <n v="0"/>
    <n v="0"/>
    <n v="26400"/>
    <n v="0"/>
    <n v="0"/>
    <n v="0"/>
    <n v="0"/>
    <n v="0"/>
    <n v="0"/>
    <n v="0"/>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5"/>
    <x v="5"/>
    <n v="0"/>
    <x v="0"/>
    <n v="0"/>
    <n v="0"/>
    <n v="26400"/>
    <n v="0"/>
    <n v="0"/>
    <n v="0"/>
    <n v="0"/>
    <n v="0"/>
    <n v="0"/>
    <n v="0"/>
    <n v="27456"/>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6"/>
    <x v="6"/>
    <n v="13"/>
    <x v="1"/>
    <n v="283501.65999999997"/>
    <n v="283501.65999999997"/>
    <n v="23260.11"/>
    <n v="10516224.880000001"/>
    <n v="23260.11"/>
    <n v="23260.11"/>
    <n v="0"/>
    <n v="23260.11"/>
    <n v="0"/>
    <n v="23260.11"/>
    <n v="24190.5144"/>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6"/>
    <x v="6"/>
    <n v="14"/>
    <x v="2"/>
    <n v="0"/>
    <n v="0"/>
    <n v="20486.72"/>
    <n v="1512329.12"/>
    <n v="20486.72"/>
    <n v="20486.72"/>
    <n v="0"/>
    <n v="20486.72"/>
    <n v="0"/>
    <n v="20486.72"/>
    <n v="21306.188800000004"/>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6"/>
    <x v="6"/>
    <n v="13"/>
    <x v="1"/>
    <n v="20447574.010000002"/>
    <n v="20447574.010000002"/>
    <n v="12757703.050000001"/>
    <n v="0"/>
    <n v="11251211.109999999"/>
    <n v="11251211.109999999"/>
    <n v="0"/>
    <n v="11251211.109999999"/>
    <n v="110271.96999999881"/>
    <n v="11140939.140000001"/>
    <n v="13268011.172000002"/>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6"/>
    <x v="6"/>
    <n v="14"/>
    <x v="2"/>
    <n v="0"/>
    <n v="0"/>
    <n v="1479595.2"/>
    <n v="0"/>
    <n v="1474030.21"/>
    <n v="1474030.21"/>
    <n v="0"/>
    <n v="1474030.21"/>
    <n v="1037.2099999999627"/>
    <n v="1472993"/>
    <n v="1538779.0079999999"/>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6"/>
    <x v="6"/>
    <n v="14"/>
    <x v="2"/>
    <n v="0"/>
    <n v="0"/>
    <n v="1496757.97"/>
    <n v="0"/>
    <n v="1022373.61"/>
    <n v="1022373.61"/>
    <n v="0"/>
    <n v="1022373.61"/>
    <n v="51629.939999999944"/>
    <n v="970743.67"/>
    <n v="1556628.2888"/>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7"/>
    <x v="7"/>
    <n v="13"/>
    <x v="1"/>
    <n v="0"/>
    <n v="0"/>
    <n v="218306.17"/>
    <n v="105162275.34"/>
    <n v="218306.17"/>
    <n v="218306.17"/>
    <n v="0"/>
    <n v="218306.17"/>
    <n v="0"/>
    <n v="218306.17"/>
    <n v="227038.41680000004"/>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7"/>
    <x v="7"/>
    <n v="14"/>
    <x v="2"/>
    <n v="0"/>
    <n v="0"/>
    <n v="62676.46"/>
    <n v="15123264.68"/>
    <n v="62676.46"/>
    <n v="62676.46"/>
    <n v="0"/>
    <n v="62676.46"/>
    <n v="0"/>
    <n v="62676.46"/>
    <n v="65183.5184000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7"/>
    <x v="7"/>
    <n v="13"/>
    <x v="1"/>
    <n v="117396555.38"/>
    <n v="117396555.38"/>
    <n v="107591325.45"/>
    <n v="0"/>
    <n v="31504058.390000001"/>
    <n v="31504058.390000001"/>
    <n v="0"/>
    <n v="31504058.390000001"/>
    <n v="1459812.8000000007"/>
    <n v="30044245.59"/>
    <n v="111894978.468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7"/>
    <x v="7"/>
    <n v="14"/>
    <x v="2"/>
    <n v="0"/>
    <n v="0"/>
    <n v="0"/>
    <n v="0"/>
    <n v="0"/>
    <n v="0"/>
    <n v="0"/>
    <n v="0"/>
    <n v="0"/>
    <n v="0"/>
    <n v="0"/>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7"/>
    <x v="7"/>
    <n v="14"/>
    <x v="2"/>
    <n v="0"/>
    <n v="0"/>
    <n v="16905722.420000002"/>
    <n v="0"/>
    <n v="13552905.35"/>
    <n v="13552905.35"/>
    <n v="0"/>
    <n v="13552905.35"/>
    <n v="703990.94999999925"/>
    <n v="12848914.4"/>
    <n v="17581951.316800002"/>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8"/>
    <x v="8"/>
    <n v="0"/>
    <x v="0"/>
    <n v="700000"/>
    <n v="629301.63"/>
    <n v="210546.86"/>
    <n v="700000"/>
    <n v="210546.86"/>
    <n v="210546.86"/>
    <n v="0"/>
    <n v="210546.86"/>
    <n v="0"/>
    <n v="210546.86"/>
    <n v="218968.73439999999"/>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8"/>
    <x v="8"/>
    <n v="0"/>
    <x v="0"/>
    <n v="0"/>
    <n v="0"/>
    <n v="228292.44"/>
    <n v="0"/>
    <n v="28206.54"/>
    <n v="28206.54"/>
    <n v="0"/>
    <n v="28206.54"/>
    <n v="0"/>
    <n v="28206.54"/>
    <n v="237424.13760000002"/>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8"/>
    <x v="8"/>
    <n v="0"/>
    <x v="0"/>
    <n v="0"/>
    <n v="0"/>
    <n v="261160.7"/>
    <n v="0"/>
    <n v="261160.7"/>
    <n v="261160.7"/>
    <n v="0"/>
    <n v="261160.7"/>
    <n v="0"/>
    <n v="261160.7"/>
    <n v="271607.12800000003"/>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9"/>
    <x v="9"/>
    <n v="0"/>
    <x v="0"/>
    <n v="2500000"/>
    <n v="2330137.6000000001"/>
    <n v="124381.8"/>
    <n v="7500000"/>
    <n v="124381.8"/>
    <n v="124381.8"/>
    <n v="0"/>
    <n v="124381.8"/>
    <n v="0"/>
    <n v="124381.8"/>
    <n v="129357.072000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9"/>
    <x v="9"/>
    <n v="0"/>
    <x v="0"/>
    <n v="0"/>
    <n v="0"/>
    <n v="6920373.2000000002"/>
    <n v="0"/>
    <n v="461762"/>
    <n v="461762"/>
    <n v="0"/>
    <n v="461762"/>
    <n v="0"/>
    <n v="461762"/>
    <n v="7197188.1280000005"/>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9"/>
    <x v="9"/>
    <n v="0"/>
    <x v="0"/>
    <n v="0"/>
    <n v="0"/>
    <n v="455245"/>
    <n v="0"/>
    <n v="455245"/>
    <n v="455245"/>
    <n v="0"/>
    <n v="455245"/>
    <n v="0"/>
    <n v="455245"/>
    <n v="473454.8"/>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0"/>
    <x v="10"/>
    <n v="13"/>
    <x v="1"/>
    <n v="4385025.49"/>
    <n v="4385025.49"/>
    <n v="3421977.46"/>
    <n v="45430103.369999997"/>
    <n v="3369105.78"/>
    <n v="3369105.78"/>
    <n v="0"/>
    <n v="3369105.78"/>
    <n v="0"/>
    <n v="3369105.78"/>
    <n v="3558856.5584"/>
    <s v="aumento del 4%"/>
  </r>
  <r>
    <s v="1.1-00-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0"/>
    <x v="10"/>
    <n v="14"/>
    <x v="2"/>
    <n v="0"/>
    <n v="0"/>
    <n v="1264922.69"/>
    <n v="6533249.9100000001"/>
    <n v="1264922.69"/>
    <n v="1264922.69"/>
    <n v="0"/>
    <n v="1264922.69"/>
    <n v="0"/>
    <n v="1264922.69"/>
    <n v="1315519.5976"/>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0"/>
    <x v="10"/>
    <n v="13"/>
    <x v="1"/>
    <n v="45204864.159999996"/>
    <n v="40400571.310000002"/>
    <n v="43081348.140000001"/>
    <n v="0"/>
    <n v="27543606.690000001"/>
    <n v="27543606.690000001"/>
    <n v="0"/>
    <n v="27543606.690000001"/>
    <n v="0"/>
    <n v="27543606.690000001"/>
    <n v="44804602.0656"/>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0"/>
    <x v="10"/>
    <n v="14"/>
    <x v="2"/>
    <n v="0"/>
    <n v="0"/>
    <n v="1959014.55"/>
    <n v="0"/>
    <n v="1959014.55"/>
    <n v="1959014.55"/>
    <n v="0"/>
    <n v="1959014.55"/>
    <n v="0"/>
    <n v="1959014.55"/>
    <n v="2037375.1320000002"/>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0"/>
    <x v="10"/>
    <n v="14"/>
    <x v="2"/>
    <n v="0"/>
    <n v="0"/>
    <n v="4106411.08"/>
    <n v="0"/>
    <n v="3085568.55"/>
    <n v="3085568.55"/>
    <n v="0"/>
    <n v="3085568.55"/>
    <n v="0"/>
    <n v="3085568.55"/>
    <n v="4270667.5232000006"/>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1"/>
    <x v="11"/>
    <n v="13"/>
    <x v="1"/>
    <n v="0"/>
    <n v="0"/>
    <n v="1647769.43"/>
    <n v="22715052.239999998"/>
    <n v="1647769.43"/>
    <n v="1647769.43"/>
    <n v="0"/>
    <n v="1647769.43"/>
    <n v="0"/>
    <n v="1647769.43"/>
    <n v="1713680.2072000001"/>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1"/>
    <x v="11"/>
    <n v="14"/>
    <x v="2"/>
    <n v="0"/>
    <n v="0"/>
    <n v="462325.63"/>
    <n v="3266624.41"/>
    <n v="461419.27"/>
    <n v="461419.27"/>
    <n v="0"/>
    <n v="461419.27"/>
    <n v="0"/>
    <n v="461419.27"/>
    <n v="480818.65520000004"/>
    <s v="aumento del 4%"/>
  </r>
  <r>
    <s v="1.5-01-24"/>
    <s v="1.3.4"/>
    <s v="FUNCIÓN PÚBLICA"/>
    <s v="E"/>
    <s v="Actividades del sector público, que realiza en for"/>
    <s v="05_24"/>
    <n v="6"/>
    <s v="GOBIERNO EFECTIVO"/>
    <n v="21"/>
    <s v="SERVICIOS PERSONALES"/>
    <s v="015_24"/>
    <x v="0"/>
    <x v="1"/>
    <s v="OFICIALÍA MAYOR"/>
    <x v="1"/>
    <s v="DIRECCIÓN GENERAL DE ADMINISTRACIÓN"/>
    <s v="OFICIALÍA MAYOR"/>
    <x v="1"/>
    <x v="2"/>
    <x v="1"/>
    <s v="NO"/>
    <s v="NO"/>
    <x v="11"/>
    <x v="11"/>
    <n v="13"/>
    <x v="1"/>
    <n v="0"/>
    <n v="0"/>
    <n v="0"/>
    <n v="0"/>
    <n v="0"/>
    <n v="0"/>
    <n v="0"/>
    <n v="0"/>
    <n v="0"/>
    <n v="0"/>
    <n v="0"/>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1"/>
    <x v="11"/>
    <n v="13"/>
    <x v="1"/>
    <n v="24377499.100000001"/>
    <n v="23773465.690000001"/>
    <n v="21639111"/>
    <n v="0"/>
    <n v="13147629.6"/>
    <n v="13147629.6"/>
    <n v="0"/>
    <n v="13147629.6"/>
    <n v="0"/>
    <n v="13147629.6"/>
    <n v="22504675.4400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1"/>
    <x v="11"/>
    <n v="14"/>
    <x v="2"/>
    <n v="0"/>
    <n v="0"/>
    <n v="0"/>
    <n v="0"/>
    <n v="0"/>
    <n v="0"/>
    <n v="0"/>
    <n v="0"/>
    <n v="0"/>
    <n v="0"/>
    <n v="0"/>
    <s v="aumento del 4%"/>
  </r>
  <r>
    <s v="1.6-01-24"/>
    <s v="1.3.4"/>
    <s v="FUNCIÓN PÚBLICA"/>
    <s v="E"/>
    <s v="Actividades del sector público, que realiza en for"/>
    <s v="05_24"/>
    <n v="6"/>
    <s v="GOBIERNO EFECTIVO"/>
    <n v="21"/>
    <s v="SERVICIOS PERSONALES"/>
    <s v="015_24"/>
    <x v="0"/>
    <x v="2"/>
    <s v="OFICIALÍA MAYOR"/>
    <x v="1"/>
    <s v="DIRECCIÓN GENERAL DE ADMINISTRACIÓN"/>
    <s v="OFICIALÍA MAYOR"/>
    <x v="1"/>
    <x v="2"/>
    <x v="1"/>
    <s v="NO"/>
    <s v="NO"/>
    <x v="11"/>
    <x v="11"/>
    <n v="14"/>
    <x v="2"/>
    <n v="0"/>
    <n v="0"/>
    <n v="0"/>
    <n v="0"/>
    <n v="0"/>
    <n v="0"/>
    <n v="0"/>
    <n v="0"/>
    <n v="0"/>
    <n v="0"/>
    <n v="0"/>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1"/>
    <x v="11"/>
    <n v="14"/>
    <x v="2"/>
    <n v="0"/>
    <n v="0"/>
    <n v="3202848.53"/>
    <n v="0"/>
    <n v="2685560.27"/>
    <n v="2685560.27"/>
    <n v="0"/>
    <n v="2685560.27"/>
    <n v="0"/>
    <n v="2685560.27"/>
    <n v="3330962.4712"/>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2"/>
    <x v="12"/>
    <n v="13"/>
    <x v="1"/>
    <n v="0"/>
    <n v="0"/>
    <n v="1693329.93"/>
    <n v="15143370.32"/>
    <n v="1693329.93"/>
    <n v="1693329.93"/>
    <n v="0"/>
    <n v="1693329.93"/>
    <n v="0"/>
    <n v="1693329.93"/>
    <n v="1761063.1272"/>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2"/>
    <x v="12"/>
    <n v="14"/>
    <x v="2"/>
    <n v="0"/>
    <n v="0"/>
    <n v="514513.31"/>
    <n v="2177747.44"/>
    <n v="514513.31"/>
    <n v="514513.31"/>
    <n v="0"/>
    <n v="514513.31"/>
    <n v="0"/>
    <n v="514513.31"/>
    <n v="535093.84239999996"/>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2"/>
    <x v="12"/>
    <n v="13"/>
    <x v="1"/>
    <n v="16251666.07"/>
    <n v="15001786.550000001"/>
    <n v="13831257.02"/>
    <n v="0"/>
    <n v="8116519.4299999997"/>
    <n v="8116519.4299999997"/>
    <n v="0"/>
    <n v="8116519.4299999997"/>
    <n v="0"/>
    <n v="8116519.4299999997"/>
    <n v="14384507.300799999"/>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2"/>
    <x v="12"/>
    <n v="14"/>
    <x v="2"/>
    <n v="0"/>
    <n v="0"/>
    <n v="697726.57"/>
    <n v="0"/>
    <n v="697726.57"/>
    <n v="697726.57"/>
    <n v="0"/>
    <n v="697726.57"/>
    <n v="0"/>
    <n v="697726.57"/>
    <n v="725635.63280000002"/>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2"/>
    <x v="12"/>
    <n v="14"/>
    <x v="2"/>
    <n v="0"/>
    <n v="0"/>
    <n v="1231209.56"/>
    <n v="0"/>
    <n v="753288.13"/>
    <n v="753288.13"/>
    <n v="0"/>
    <n v="753288.13"/>
    <n v="0"/>
    <n v="753288.13"/>
    <n v="1280457.9424000001"/>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3"/>
    <x v="13"/>
    <n v="13"/>
    <x v="1"/>
    <n v="106026219.72"/>
    <n v="106026219.72"/>
    <n v="9611981.8100000005"/>
    <n v="132504454.87"/>
    <n v="9611981.8100000005"/>
    <n v="9611981.8100000005"/>
    <n v="0"/>
    <n v="9611981.8100000005"/>
    <n v="0"/>
    <n v="9611981.8100000005"/>
    <n v="9996461.0824000016"/>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3"/>
    <x v="13"/>
    <n v="14"/>
    <x v="2"/>
    <n v="0"/>
    <n v="0"/>
    <n v="4551856.1900000004"/>
    <n v="19055325.550000001"/>
    <n v="4546569.07"/>
    <n v="4546569.07"/>
    <n v="0"/>
    <n v="4546569.07"/>
    <n v="0"/>
    <n v="4546569.07"/>
    <n v="4733930.4376000008"/>
    <s v="aumento del 4%"/>
  </r>
  <r>
    <s v="1.5-01-24"/>
    <s v="1.3.4"/>
    <s v="FUNCIÓN PÚBLICA"/>
    <s v="E"/>
    <s v="Actividades del sector público, que realiza en for"/>
    <s v="05_24"/>
    <n v="6"/>
    <s v="GOBIERNO EFECTIVO"/>
    <n v="21"/>
    <s v="SERVICIOS PERSONALES"/>
    <s v="015_24"/>
    <x v="0"/>
    <x v="1"/>
    <s v="OFICIALÍA MAYOR"/>
    <x v="1"/>
    <s v="DIRECCIÓN GENERAL DE ADMINISTRACIÓN"/>
    <s v="OFICIALÍA MAYOR"/>
    <x v="1"/>
    <x v="2"/>
    <x v="1"/>
    <s v="NO"/>
    <s v="NO"/>
    <x v="13"/>
    <x v="13"/>
    <n v="13"/>
    <x v="1"/>
    <n v="0"/>
    <n v="0"/>
    <n v="0"/>
    <n v="0"/>
    <n v="0"/>
    <n v="0"/>
    <n v="0"/>
    <n v="0"/>
    <n v="0"/>
    <n v="0"/>
    <n v="0"/>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3"/>
    <x v="13"/>
    <n v="13"/>
    <x v="1"/>
    <n v="126334223.59999999"/>
    <n v="126334223.59999999"/>
    <n v="124228154.03"/>
    <n v="0"/>
    <n v="78031402.079999998"/>
    <n v="78031402.079999998"/>
    <n v="0"/>
    <n v="78031402.079999998"/>
    <n v="0"/>
    <n v="78031402.079999998"/>
    <n v="129197280.1912"/>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3"/>
    <x v="13"/>
    <n v="14"/>
    <x v="2"/>
    <n v="0"/>
    <n v="0"/>
    <n v="0"/>
    <n v="0"/>
    <n v="0"/>
    <n v="0"/>
    <n v="0"/>
    <n v="0"/>
    <n v="0"/>
    <n v="0"/>
    <n v="0"/>
    <s v="aumento del 4%"/>
  </r>
  <r>
    <s v="1.6-01-24"/>
    <s v="1.3.4"/>
    <s v="FUNCIÓN PÚBLICA"/>
    <s v="E"/>
    <s v="Actividades del sector público, que realiza en for"/>
    <s v="05_24"/>
    <n v="6"/>
    <s v="GOBIERNO EFECTIVO"/>
    <n v="21"/>
    <s v="SERVICIOS PERSONALES"/>
    <s v="015_24"/>
    <x v="0"/>
    <x v="2"/>
    <s v="OFICIALÍA MAYOR"/>
    <x v="1"/>
    <s v="DIRECCIÓN GENERAL DE ADMINISTRACIÓN"/>
    <s v="OFICIALÍA MAYOR"/>
    <x v="1"/>
    <x v="2"/>
    <x v="1"/>
    <s v="NO"/>
    <s v="NO"/>
    <x v="13"/>
    <x v="13"/>
    <n v="14"/>
    <x v="2"/>
    <n v="0"/>
    <n v="0"/>
    <n v="0"/>
    <n v="0"/>
    <n v="0"/>
    <n v="0"/>
    <n v="0"/>
    <n v="0"/>
    <n v="0"/>
    <n v="0"/>
    <n v="0"/>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3"/>
    <x v="13"/>
    <n v="14"/>
    <x v="2"/>
    <n v="0"/>
    <n v="0"/>
    <n v="17828326.399999999"/>
    <n v="0"/>
    <n v="16005137.279999999"/>
    <n v="16005137.279999999"/>
    <n v="0"/>
    <n v="16005137.279999999"/>
    <n v="0"/>
    <n v="16005137.279999999"/>
    <n v="18541459.456"/>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4"/>
    <x v="14"/>
    <n v="0"/>
    <x v="0"/>
    <n v="13616211"/>
    <n v="13606210.52"/>
    <n v="11088589.48"/>
    <n v="13616211"/>
    <n v="11088589.48"/>
    <n v="11088589.48"/>
    <n v="0"/>
    <n v="11088589.48"/>
    <n v="0"/>
    <n v="11088589.48"/>
    <n v="11532133.0592"/>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4"/>
    <x v="14"/>
    <n v="0"/>
    <x v="0"/>
    <n v="0"/>
    <n v="0"/>
    <n v="2527621.52"/>
    <n v="0"/>
    <n v="0"/>
    <n v="0"/>
    <n v="0"/>
    <n v="0"/>
    <n v="0"/>
    <n v="0"/>
    <n v="2628726.3807999999"/>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5"/>
    <x v="15"/>
    <n v="0"/>
    <x v="0"/>
    <n v="0"/>
    <n v="0"/>
    <n v="1119343.1200000001"/>
    <n v="5373789"/>
    <n v="1119343.1200000001"/>
    <n v="1119343.1200000001"/>
    <n v="0"/>
    <n v="1119343.1200000001"/>
    <n v="0"/>
    <n v="1119343.1200000001"/>
    <n v="1164116.8448000001"/>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5"/>
    <x v="15"/>
    <n v="0"/>
    <x v="0"/>
    <n v="0"/>
    <n v="0"/>
    <n v="4254445.88"/>
    <n v="0"/>
    <n v="0"/>
    <n v="0"/>
    <n v="0"/>
    <n v="0"/>
    <n v="0"/>
    <n v="0"/>
    <n v="4424623.7152000004"/>
    <s v="aumento del 4%"/>
  </r>
  <r>
    <s v="1.1-00-24"/>
    <s v="1.3.4"/>
    <s v="FUNCIÓN PÚBLICA"/>
    <s v="E"/>
    <s v="Actividades del sector público, que realiza en for"/>
    <s v="05_24"/>
    <n v="6"/>
    <s v="GOBIERNO EFECTIVO"/>
    <n v="24"/>
    <s v="SERVICIOS PERSONALES"/>
    <s v="015_24"/>
    <x v="0"/>
    <x v="0"/>
    <s v="OFICIALÍA MAYOR"/>
    <x v="1"/>
    <s v="DIRECCIÓN GENERAL DE ADMINISTRACIÓN"/>
    <s v="OFICIALÍA MAYOR"/>
    <x v="1"/>
    <x v="1"/>
    <x v="1"/>
    <s v="NO"/>
    <s v="NO"/>
    <x v="16"/>
    <x v="16"/>
    <n v="0"/>
    <x v="0"/>
    <n v="0"/>
    <n v="0"/>
    <n v="7894713.7000000002"/>
    <n v="38357222.049999997"/>
    <n v="7894713.7000000002"/>
    <n v="7894713.7000000002"/>
    <n v="0"/>
    <n v="7894713.7000000002"/>
    <n v="0"/>
    <n v="7894713.7000000002"/>
    <n v="8210502.2480000006"/>
    <s v="aumento del 4%"/>
  </r>
  <r>
    <s v="1.5-01-24"/>
    <s v="1.3.4"/>
    <s v="FUNCIÓN PÚBLICA"/>
    <s v="E"/>
    <s v="Actividades del sector público, que realiza en for"/>
    <s v="05_24"/>
    <n v="6"/>
    <s v="GOBIERNO EFECTIVO"/>
    <n v="21"/>
    <s v="SERVICIOS PERSONALES"/>
    <s v="015_24"/>
    <x v="0"/>
    <x v="1"/>
    <s v="OFICIALÍA MAYOR"/>
    <x v="1"/>
    <s v="DIRECCIÓN GENERAL DE ADMINISTRACIÓN"/>
    <s v="OFICIALÍA MAYOR"/>
    <x v="1"/>
    <x v="2"/>
    <x v="1"/>
    <s v="NO"/>
    <s v="NO"/>
    <x v="16"/>
    <x v="16"/>
    <n v="0"/>
    <x v="0"/>
    <n v="0"/>
    <n v="0"/>
    <n v="0"/>
    <n v="0"/>
    <n v="0"/>
    <n v="0"/>
    <n v="0"/>
    <n v="0"/>
    <n v="0"/>
    <n v="0"/>
    <n v="0"/>
    <s v="aumento del 4%"/>
  </r>
  <r>
    <s v="1.5-01-24"/>
    <s v="1.3.4"/>
    <s v="FUNCIÓN PÚBLICA"/>
    <s v="E"/>
    <s v="Actividades del sector público, que realiza en for"/>
    <s v="05_24"/>
    <n v="6"/>
    <s v="GOBIERNO EFECTIVO"/>
    <n v="24"/>
    <s v="SERVICIOS PERSONALES"/>
    <s v="015_24"/>
    <x v="0"/>
    <x v="1"/>
    <s v="OFICIALÍA MAYOR"/>
    <x v="1"/>
    <s v="DIRECCIÓN GENERAL DE ADMINISTRACIÓN"/>
    <s v="OFICIALÍA MAYOR"/>
    <x v="1"/>
    <x v="1"/>
    <x v="1"/>
    <s v="NO"/>
    <s v="NO"/>
    <x v="16"/>
    <x v="16"/>
    <n v="0"/>
    <x v="0"/>
    <n v="0"/>
    <n v="0"/>
    <n v="42784458.119999997"/>
    <n v="0"/>
    <n v="30364723.190000001"/>
    <n v="30364723.190000001"/>
    <n v="42770.860000003129"/>
    <n v="30321952.329999998"/>
    <n v="5994262.0699999966"/>
    <n v="24327690.260000002"/>
    <n v="44495836.444799997"/>
    <s v="aumento del 4%"/>
  </r>
  <r>
    <s v="1.6-01-24"/>
    <s v="1.3.4"/>
    <s v="FUNCIÓN PÚBLICA"/>
    <s v="E"/>
    <s v="Actividades del sector público, que realiza en for"/>
    <s v="05_24"/>
    <n v="6"/>
    <s v="GOBIERNO EFECTIVO"/>
    <n v="24"/>
    <s v="SERVICIOS PERSONALES"/>
    <s v="015_24"/>
    <x v="0"/>
    <x v="2"/>
    <s v="OFICIALÍA MAYOR"/>
    <x v="1"/>
    <s v="DIRECCIÓN GENERAL DE ADMINISTRACIÓN"/>
    <s v="OFICIALÍA MAYOR"/>
    <x v="1"/>
    <x v="1"/>
    <x v="1"/>
    <s v="NO"/>
    <s v="NO"/>
    <x v="16"/>
    <x v="16"/>
    <n v="0"/>
    <x v="0"/>
    <n v="106413993.95999999"/>
    <n v="103095827.09999999"/>
    <n v="63756599.289999999"/>
    <n v="73756599.450000003"/>
    <n v="51102041"/>
    <n v="51102041"/>
    <n v="5164234.8800000027"/>
    <n v="45937806.119999997"/>
    <n v="126506.47999999672"/>
    <n v="45811299.640000001"/>
    <n v="66306863.261600003"/>
    <s v="aumento del 4%"/>
  </r>
  <r>
    <s v="2.6-01-24"/>
    <s v="1.3.4"/>
    <s v="FUNCIÓN PÚBLICA"/>
    <s v="E"/>
    <s v="Actividades del sector público, que realiza en for"/>
    <s v="05_24"/>
    <n v="6"/>
    <s v="GOBIERNO EFECTIVO"/>
    <n v="24"/>
    <s v="SERVICIOS PERSONALES"/>
    <s v="015_24"/>
    <x v="1"/>
    <x v="3"/>
    <s v="OFICIALÍA MAYOR"/>
    <x v="1"/>
    <s v="DIRECCIÓN GENERAL DE ADMINISTRACIÓN"/>
    <s v="OFICIALÍA MAYOR"/>
    <x v="1"/>
    <x v="1"/>
    <x v="1"/>
    <s v="NO"/>
    <s v="NO"/>
    <x v="17"/>
    <x v="17"/>
    <n v="0"/>
    <x v="0"/>
    <n v="0"/>
    <n v="0"/>
    <n v="22000000"/>
    <n v="0"/>
    <n v="14413779.9"/>
    <n v="14413779.9"/>
    <n v="0"/>
    <n v="14413779.9"/>
    <n v="0"/>
    <n v="14413779.9"/>
    <m/>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SI"/>
    <s v="NO"/>
    <x v="18"/>
    <x v="18"/>
    <n v="0"/>
    <x v="0"/>
    <n v="13600.53"/>
    <n v="13600.53"/>
    <n v="27000"/>
    <n v="0"/>
    <n v="11226.93"/>
    <n v="11226.93"/>
    <n v="0"/>
    <n v="11226.93"/>
    <n v="0"/>
    <n v="11226.93"/>
    <n v="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SI"/>
    <s v="NO"/>
    <x v="18"/>
    <x v="18"/>
    <n v="0"/>
    <x v="0"/>
    <n v="64771.5"/>
    <n v="42771.5"/>
    <n v="75914"/>
    <n v="0"/>
    <n v="74286.559999999998"/>
    <n v="74286.559999999998"/>
    <n v="0"/>
    <n v="74286.559999999998"/>
    <n v="0"/>
    <n v="74286.559999999998"/>
    <n v="5000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SI"/>
    <s v="NO"/>
    <x v="18"/>
    <x v="18"/>
    <n v="0"/>
    <x v="0"/>
    <n v="0"/>
    <n v="0"/>
    <n v="50000"/>
    <n v="0"/>
    <n v="26953.54"/>
    <n v="23055.94"/>
    <n v="0"/>
    <n v="23055.94"/>
    <n v="0"/>
    <n v="23055.94"/>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18"/>
    <x v="18"/>
    <n v="0"/>
    <x v="0"/>
    <n v="2339820.2599999998"/>
    <n v="2331721.58"/>
    <n v="3463213.18"/>
    <n v="3474000"/>
    <n v="2250498.1"/>
    <n v="2248468.1"/>
    <n v="20000.010000000242"/>
    <n v="2228468.09"/>
    <n v="0"/>
    <n v="2228468.09"/>
    <n v="250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SI"/>
    <s v="NO"/>
    <x v="18"/>
    <x v="18"/>
    <n v="0"/>
    <x v="0"/>
    <n v="2158.6"/>
    <n v="2126.6"/>
    <n v="0"/>
    <n v="0"/>
    <n v="0"/>
    <n v="0"/>
    <n v="0"/>
    <n v="0"/>
    <n v="0"/>
    <n v="0"/>
    <n v="0"/>
    <m/>
  </r>
  <r>
    <s v="2.5-02-24"/>
    <s v="1.7.1"/>
    <s v="POLICÍA"/>
    <s v="R"/>
    <s v="Solamente actividades específicas, distintas a las"/>
    <s v="08_24"/>
    <n v="7"/>
    <s v="SEGURIDAD CIUDADANA"/>
    <n v="41"/>
    <s v="MATERIALES Y SUMINISTROS"/>
    <s v="025_24"/>
    <x v="0"/>
    <x v="4"/>
    <s v="COMISARÍA DE LA POLICÍA PREVENTIVA MUNICIPAL"/>
    <x v="3"/>
    <s v="DESPACHO DE LA COMISARÍA DE LA POLICÍA P"/>
    <s v="COORDINACIÓN DE PREVENCIÓN Y PROTECCIÓN CIUDADANA"/>
    <x v="4"/>
    <x v="5"/>
    <x v="2"/>
    <s v="SI"/>
    <s v="NO"/>
    <x v="18"/>
    <x v="18"/>
    <n v="0"/>
    <x v="0"/>
    <n v="20300"/>
    <n v="20300"/>
    <n v="0"/>
    <n v="0"/>
    <n v="0"/>
    <n v="0"/>
    <n v="0"/>
    <n v="0"/>
    <n v="0"/>
    <n v="0"/>
    <n v="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19"/>
    <x v="19"/>
    <n v="0"/>
    <x v="0"/>
    <n v="0"/>
    <n v="0"/>
    <n v="0"/>
    <n v="0"/>
    <n v="0"/>
    <n v="0"/>
    <n v="0"/>
    <n v="0"/>
    <n v="0"/>
    <n v="0"/>
    <n v="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NO"/>
    <s v="NO"/>
    <x v="19"/>
    <x v="19"/>
    <n v="0"/>
    <x v="0"/>
    <n v="0"/>
    <n v="0"/>
    <n v="0"/>
    <n v="70000"/>
    <n v="0"/>
    <n v="0"/>
    <n v="0"/>
    <n v="0"/>
    <n v="0"/>
    <n v="0"/>
    <n v="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20"/>
    <x v="20"/>
    <n v="0"/>
    <x v="0"/>
    <n v="0"/>
    <n v="0"/>
    <n v="2000000"/>
    <n v="1000000"/>
    <n v="20000"/>
    <n v="20000"/>
    <n v="20000"/>
    <n v="0"/>
    <n v="0"/>
    <n v="0"/>
    <n v="2200000"/>
    <s v="Atlas de riesgo"/>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SI"/>
    <s v="NO"/>
    <x v="21"/>
    <x v="21"/>
    <n v="0"/>
    <x v="0"/>
    <n v="173659.26"/>
    <n v="74859.27"/>
    <n v="169000"/>
    <n v="0"/>
    <n v="25705.48"/>
    <n v="25705.48"/>
    <n v="0"/>
    <n v="25705.48"/>
    <n v="0"/>
    <n v="25705.48"/>
    <n v="4000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SI"/>
    <s v="NO"/>
    <x v="21"/>
    <x v="21"/>
    <n v="0"/>
    <x v="0"/>
    <n v="0"/>
    <n v="0"/>
    <n v="251"/>
    <n v="0"/>
    <n v="250.23"/>
    <n v="250.23"/>
    <n v="0"/>
    <n v="250.23"/>
    <n v="0"/>
    <n v="250.23"/>
    <n v="1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21"/>
    <x v="21"/>
    <n v="0"/>
    <x v="0"/>
    <n v="24759.15"/>
    <n v="24759.15"/>
    <n v="31553.78"/>
    <n v="23000"/>
    <n v="8942.7999999999993"/>
    <n v="8942.7999999999993"/>
    <n v="0"/>
    <n v="8942.7999999999993"/>
    <n v="0"/>
    <n v="8942.7999999999993"/>
    <n v="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SI"/>
    <s v="NO"/>
    <x v="21"/>
    <x v="21"/>
    <n v="0"/>
    <x v="0"/>
    <n v="17440.36"/>
    <n v="4720.3599999999997"/>
    <n v="0"/>
    <n v="0"/>
    <n v="0"/>
    <n v="0"/>
    <n v="0"/>
    <n v="0"/>
    <n v="0"/>
    <n v="0"/>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22"/>
    <x v="22"/>
    <n v="0"/>
    <x v="0"/>
    <n v="420"/>
    <n v="420"/>
    <n v="420"/>
    <n v="420"/>
    <n v="0"/>
    <n v="0"/>
    <n v="0"/>
    <n v="0"/>
    <n v="0"/>
    <n v="0"/>
    <n v="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SI"/>
    <s v="NO"/>
    <x v="23"/>
    <x v="23"/>
    <n v="0"/>
    <x v="0"/>
    <n v="580450.68000000005"/>
    <n v="580450.68000000005"/>
    <n v="1249162.48"/>
    <n v="1250000"/>
    <n v="1235398.48"/>
    <n v="1220782.48"/>
    <n v="0"/>
    <n v="1220782.48"/>
    <n v="0"/>
    <n v="1220782.48"/>
    <n v="1000000"/>
    <m/>
  </r>
  <r>
    <s v="1.1-00-24"/>
    <s v="1.3.4"/>
    <s v="FUNCIÓN PÚBLICA"/>
    <s v="E"/>
    <s v="Actividades del sector público, que realiza en for"/>
    <s v="09_24"/>
    <n v="3"/>
    <s v="INFRAESTRUCTURA Y SERVICIOS PÚBLICOS"/>
    <n v="43"/>
    <s v="MATERIALES Y SUMINISTROS"/>
    <s v="027_24"/>
    <x v="0"/>
    <x v="0"/>
    <s v="COORDINACIÓN GENERAL DE DESARROLLO ECONÓMICO"/>
    <x v="5"/>
    <s v="DIRECCIÓN DE RASTRO MUNICIPAL"/>
    <s v="COORDINACIÓN DE FORTALECIMIENTO A LOS SERVICIOS PÚBLICOS MUNICIPALES"/>
    <x v="8"/>
    <x v="9"/>
    <x v="2"/>
    <m/>
    <m/>
    <x v="23"/>
    <x v="23"/>
    <m/>
    <x v="3"/>
    <m/>
    <m/>
    <m/>
    <m/>
    <m/>
    <m/>
    <m/>
    <m/>
    <m/>
    <m/>
    <n v="5000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SI"/>
    <s v="NO"/>
    <x v="23"/>
    <x v="23"/>
    <n v="0"/>
    <x v="0"/>
    <n v="168342.87"/>
    <n v="168342.87"/>
    <n v="50900"/>
    <n v="0"/>
    <n v="49822"/>
    <n v="49822"/>
    <n v="0"/>
    <n v="49822"/>
    <n v="0"/>
    <n v="49822"/>
    <n v="0"/>
    <m/>
  </r>
  <r>
    <s v="1.1-00-24"/>
    <s v="2.1.1"/>
    <s v="ORDENACIÓN DE DESECHOS"/>
    <s v="E"/>
    <s v="Actividades del sector público, que realiza en for"/>
    <s v="07_24"/>
    <n v="3"/>
    <s v="INFRAESTRUCTURA Y SERVICIOS PÚBLICOS"/>
    <n v="35"/>
    <s v="MATERIALES Y SUMINISTROS"/>
    <s v="021_24"/>
    <x v="0"/>
    <x v="0"/>
    <s v="GABINETE INTEGRAL DE INFRAESTRUCTURA Y SERVICIOS PÚBLICOS"/>
    <x v="5"/>
    <s v="DIRECCIÓN DE ASEO PÚBLICO"/>
    <s v="COORDINACIÓN DE FORTALECIMIENTO A LOS SERVICIOS PÚBLICOS MUNICIPALES"/>
    <x v="9"/>
    <x v="10"/>
    <x v="2"/>
    <s v="SI"/>
    <s v="NO"/>
    <x v="23"/>
    <x v="23"/>
    <n v="0"/>
    <x v="0"/>
    <n v="167264.17000000001"/>
    <n v="167264.17000000001"/>
    <n v="175000"/>
    <n v="175000"/>
    <n v="122811.52"/>
    <n v="122811.52"/>
    <n v="0"/>
    <n v="122811.52"/>
    <n v="0"/>
    <n v="122811.52"/>
    <n v="17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SI"/>
    <s v="NO"/>
    <x v="23"/>
    <x v="23"/>
    <n v="0"/>
    <x v="0"/>
    <n v="442326.13"/>
    <n v="433545.57"/>
    <n v="350000"/>
    <n v="650000"/>
    <n v="336287.83"/>
    <n v="336287.83"/>
    <n v="9999.2000000000116"/>
    <n v="326288.63"/>
    <n v="0"/>
    <n v="326288.63"/>
    <n v="35000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SI"/>
    <s v="NO"/>
    <x v="23"/>
    <x v="23"/>
    <n v="0"/>
    <x v="0"/>
    <n v="0"/>
    <n v="0"/>
    <n v="31400"/>
    <n v="0"/>
    <n v="5588.88"/>
    <n v="5588.88"/>
    <n v="0"/>
    <n v="5588.88"/>
    <n v="0"/>
    <n v="5588.88"/>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23"/>
    <x v="23"/>
    <n v="0"/>
    <x v="0"/>
    <n v="2153994.9900000002"/>
    <n v="2062001.19"/>
    <n v="1828856.1"/>
    <n v="1828856.1"/>
    <n v="372448.84"/>
    <n v="338953.84"/>
    <n v="3678.3600000000442"/>
    <n v="335275.48"/>
    <n v="0"/>
    <n v="335275.48"/>
    <n v="600000"/>
    <m/>
  </r>
  <r>
    <s v="1.1-00-24"/>
    <s v="2.7.1"/>
    <s v="OTROS ASUNTOS SOCIALES"/>
    <s v="E"/>
    <s v="Actividades del sector público, que realiza en for"/>
    <s v="10_24"/>
    <n v="4"/>
    <s v="DESARROLLO ECONÓMICO Y EMPLEO"/>
    <n v="48"/>
    <s v="MATERIALES Y SUMINISTROS"/>
    <s v="030_24"/>
    <x v="0"/>
    <x v="0"/>
    <s v="COORDINACIÓN GENERAL DE GESTIÓN INTEGRAL DE LA CIUDAD"/>
    <x v="6"/>
    <s v="DIRECCIÓN DE PROYECTOS ESTRATEGICOS"/>
    <s v="COORDINACIÓN DE POTENCIA ECONÓMICA"/>
    <x v="11"/>
    <x v="12"/>
    <x v="2"/>
    <s v="NO"/>
    <s v="NO"/>
    <x v="24"/>
    <x v="24"/>
    <n v="0"/>
    <x v="0"/>
    <n v="0"/>
    <n v="0"/>
    <n v="30000"/>
    <n v="30000"/>
    <n v="0"/>
    <n v="0"/>
    <n v="0"/>
    <n v="0"/>
    <n v="0"/>
    <n v="0"/>
    <n v="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24"/>
    <x v="24"/>
    <n v="0"/>
    <x v="0"/>
    <n v="0"/>
    <n v="0"/>
    <n v="300000"/>
    <n v="300000"/>
    <n v="295800"/>
    <n v="295800"/>
    <n v="0"/>
    <n v="295800"/>
    <n v="0"/>
    <n v="295800"/>
    <n v="30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25"/>
    <x v="25"/>
    <n v="0"/>
    <x v="0"/>
    <n v="0"/>
    <n v="0"/>
    <n v="60000"/>
    <n v="0"/>
    <n v="56372.37"/>
    <n v="56372.37"/>
    <n v="0"/>
    <n v="56372.37"/>
    <n v="0"/>
    <n v="56372.37"/>
    <n v="60000"/>
    <s v="Para impresión de credenciales"/>
  </r>
  <r>
    <s v="1.1-00-24"/>
    <s v="1.3.4"/>
    <s v="FUNCIÓN PÚBLICA"/>
    <s v="M"/>
    <s v="Actividades de apoyo administrativo desarrolladas "/>
    <s v="04_24"/>
    <n v="6"/>
    <s v="GOBIERNO EFECTIVO"/>
    <n v="20"/>
    <s v="MATERIALES Y SUMINISTROS"/>
    <s v="014_24"/>
    <x v="0"/>
    <x v="0"/>
    <s v="TESORERÍA MUNICIPAL"/>
    <x v="2"/>
    <s v="DIRECCIÓN GENERAL DE INGRESOS"/>
    <s v="TESORERÍA"/>
    <x v="12"/>
    <x v="14"/>
    <x v="2"/>
    <s v="NO"/>
    <s v="NO"/>
    <x v="25"/>
    <x v="25"/>
    <n v="0"/>
    <x v="0"/>
    <n v="5041468.12"/>
    <n v="3616716"/>
    <n v="6776370"/>
    <n v="2000000"/>
    <n v="3899372"/>
    <n v="3899372"/>
    <n v="13000"/>
    <n v="3886372"/>
    <n v="0"/>
    <n v="3886372"/>
    <n v="800000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26"/>
    <x v="26"/>
    <n v="0"/>
    <x v="0"/>
    <n v="180739.49"/>
    <n v="173739.49"/>
    <n v="300000"/>
    <n v="150000"/>
    <n v="126073.55"/>
    <n v="113777.55"/>
    <n v="0"/>
    <n v="113777.55"/>
    <n v="0"/>
    <n v="113777.55"/>
    <n v="390000"/>
    <s v="revisar lo de un comedor"/>
  </r>
  <r>
    <s v="1.1-00-24"/>
    <s v="2.7.1"/>
    <s v="OTROS ASUNTOS SOCIALES"/>
    <s v="E"/>
    <s v="Actividades del sector público, que realiza en for"/>
    <s v="10_24"/>
    <n v="4"/>
    <s v="DESARROLLO ECONÓMICO Y EMPLEO"/>
    <n v="48"/>
    <s v="MATERIALES Y SUMINISTROS"/>
    <s v="030_24"/>
    <x v="0"/>
    <x v="0"/>
    <s v="COORDINACIÓN GENERAL DE GESTIÓN INTEGRAL DE LA CIUDAD"/>
    <x v="6"/>
    <s v="DIRECCIÓN DE PROYECTOS ESTRATEGICOS"/>
    <s v="COORDINACIÓN DE POTENCIA ECONÓMICA"/>
    <x v="11"/>
    <x v="12"/>
    <x v="2"/>
    <s v="NO"/>
    <s v="NO"/>
    <x v="26"/>
    <x v="26"/>
    <n v="0"/>
    <x v="4"/>
    <n v="0"/>
    <n v="0"/>
    <n v="600000"/>
    <n v="0"/>
    <n v="599986.80000000005"/>
    <n v="599986.80000000005"/>
    <n v="0"/>
    <n v="599986.80000000005"/>
    <n v="0"/>
    <n v="599986.80000000005"/>
    <n v="600000"/>
    <s v="Evento de cajititlan definir quien lo ejecuta y revisar si se pasa a gastos de orden social"/>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26"/>
    <x v="26"/>
    <n v="0"/>
    <x v="0"/>
    <n v="384482"/>
    <n v="384482"/>
    <n v="390000"/>
    <n v="390000"/>
    <n v="352233.7"/>
    <n v="352233.7"/>
    <n v="101186.80000000002"/>
    <n v="251046.9"/>
    <n v="20224.600000000006"/>
    <n v="230822.3"/>
    <n v="390000"/>
    <s v="Alimentos para detenidos"/>
  </r>
  <r>
    <s v="1.1-00-24"/>
    <s v="1.3.5"/>
    <s v="ASUNTOS JURÍDICOS"/>
    <s v="O"/>
    <s v="Actividades que realizan la función pública o cont"/>
    <s v="03_24"/>
    <n v="1"/>
    <s v="CORRESPONSABILIDAD SOCIAL (TRANSVERSAL)"/>
    <n v="17"/>
    <s v="MATERIALES Y SUMINISTROS"/>
    <s v="011_24"/>
    <x v="0"/>
    <x v="0"/>
    <s v="SINDICATURA MUNICIPAL"/>
    <x v="7"/>
    <s v="DIRECCIÓN GENERAL JURIDÍCA"/>
    <s v="SINDICATURA"/>
    <x v="13"/>
    <x v="15"/>
    <x v="2"/>
    <s v="NO"/>
    <s v="NO"/>
    <x v="26"/>
    <x v="26"/>
    <n v="0"/>
    <x v="0"/>
    <n v="80167.3"/>
    <n v="80167.3"/>
    <n v="85000"/>
    <n v="25000"/>
    <n v="0"/>
    <n v="0"/>
    <n v="0"/>
    <n v="0"/>
    <n v="0"/>
    <n v="0"/>
    <n v="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26"/>
    <x v="26"/>
    <n v="0"/>
    <x v="0"/>
    <n v="2161.0100000000002"/>
    <n v="2161.0100000000002"/>
    <n v="40636"/>
    <n v="2545"/>
    <n v="32322.78"/>
    <n v="32322.78"/>
    <n v="0"/>
    <n v="32322.78"/>
    <n v="0"/>
    <n v="32322.78"/>
    <n v="20000"/>
    <s v="revisar con Christian"/>
  </r>
  <r>
    <s v="1.1-00-24"/>
    <s v="1.3.4"/>
    <s v="FUNCIÓN PÚBLICA"/>
    <s v="E"/>
    <s v="Actividades del sector público, que realiza en for"/>
    <s v="01_24"/>
    <n v="5"/>
    <s v="SOCIEDAD COHESIVA Y RESILENTE"/>
    <n v="2"/>
    <s v="MATERIALES Y SUMINISTROS"/>
    <s v="002_24"/>
    <x v="0"/>
    <x v="0"/>
    <s v="PRESIDENCIA"/>
    <x v="8"/>
    <s v="DIRECCIÓN GENERAL DE RELACIONES PÚBLICAS"/>
    <s v="JEFATURA DE GABINETE"/>
    <x v="14"/>
    <x v="16"/>
    <x v="2"/>
    <s v="NO"/>
    <s v="NO"/>
    <x v="26"/>
    <x v="26"/>
    <n v="0"/>
    <x v="0"/>
    <n v="109637.99"/>
    <n v="81655.42"/>
    <n v="200000"/>
    <n v="100000"/>
    <n v="0"/>
    <n v="0"/>
    <n v="0"/>
    <n v="0"/>
    <n v="0"/>
    <n v="0"/>
    <n v="0"/>
    <m/>
  </r>
  <r>
    <s v="1.1-00-24"/>
    <s v="1.3.4"/>
    <s v="FUNCIÓN PÚBLICA"/>
    <s v="E"/>
    <s v="Actividades del sector público, que realiza en for"/>
    <s v="01_24"/>
    <n v="5"/>
    <s v="SOCIEDAD COHESIVA Y RESILENTE"/>
    <n v="5"/>
    <s v="MATERIALES Y SUMINISTROS"/>
    <s v="005_24"/>
    <x v="0"/>
    <x v="0"/>
    <s v="PRESIDENCIA"/>
    <x v="8"/>
    <s v="DIRECCIÓN GENERAL DE RELACIONES GUBERNAM"/>
    <s v="JEFATURA DE GABINETE"/>
    <x v="14"/>
    <x v="16"/>
    <x v="2"/>
    <s v="NO"/>
    <s v="NO"/>
    <x v="26"/>
    <x v="26"/>
    <n v="0"/>
    <x v="0"/>
    <n v="35265"/>
    <n v="35264"/>
    <n v="100000"/>
    <n v="0"/>
    <n v="99878.66"/>
    <n v="99878.66"/>
    <n v="0"/>
    <n v="99878.66"/>
    <n v="10926.309999999998"/>
    <n v="88952.35"/>
    <n v="18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26"/>
    <x v="26"/>
    <n v="0"/>
    <x v="0"/>
    <n v="338812.5"/>
    <n v="282232.5"/>
    <n v="342574"/>
    <n v="200000"/>
    <n v="338174"/>
    <n v="338174"/>
    <n v="84278.1"/>
    <n v="253895.9"/>
    <n v="0"/>
    <n v="253895.9"/>
    <n v="0"/>
    <s v="revisar"/>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27"/>
    <x v="27"/>
    <n v="0"/>
    <x v="0"/>
    <n v="419380"/>
    <n v="419380"/>
    <n v="420000"/>
    <n v="420000"/>
    <n v="307023"/>
    <n v="307023"/>
    <n v="0"/>
    <n v="307023"/>
    <n v="0"/>
    <n v="307023"/>
    <n v="800000"/>
    <m/>
  </r>
  <r>
    <s v="1.1-00-24"/>
    <s v="1.3.4"/>
    <s v="FUNCIÓN PÚBLICA"/>
    <s v="E"/>
    <s v="Actividades del sector público, que realiza en for"/>
    <s v="09_24"/>
    <n v="3"/>
    <s v="INFRAESTRUCTURA Y SERVICIOS PÚBLICOS"/>
    <n v="43"/>
    <s v="MATERIALES Y SUMINISTROS"/>
    <s v="027_24"/>
    <x v="0"/>
    <x v="0"/>
    <s v="COORDINACIÓN GENERAL DE DESARROLLO ECONÓMICO"/>
    <x v="5"/>
    <s v="DIRECCIÓN DE RASTRO MUNICIPAL"/>
    <s v="COORDINACIÓN DE FORTALECIMIENTO A LOS SERVICIOS PÚBLICOS MUNICIPALES"/>
    <x v="8"/>
    <x v="18"/>
    <x v="2"/>
    <s v="NO"/>
    <s v="NO"/>
    <x v="27"/>
    <x v="27"/>
    <n v="0"/>
    <x v="0"/>
    <n v="59000"/>
    <n v="59000"/>
    <n v="65337.55"/>
    <n v="70000"/>
    <n v="64000"/>
    <n v="0"/>
    <n v="0"/>
    <n v="0"/>
    <n v="0"/>
    <n v="0"/>
    <n v="70000"/>
    <m/>
  </r>
  <r>
    <s v="1.1-00-24"/>
    <s v="2.7.1"/>
    <s v="OTROS ASUNTOS SOCIALES"/>
    <s v="E"/>
    <s v="Actividades del sector público, que realiza en for"/>
    <s v="10_24"/>
    <n v="4"/>
    <s v="CIUDAD SUSTENTABLE"/>
    <n v="48"/>
    <s v="MATERIALES Y SUMINISTROS"/>
    <s v="030_24"/>
    <x v="0"/>
    <x v="0"/>
    <s v="COORDINACIÓN GENERAL DE GESTIÓN INTEGRAL DE LA CIUDAD"/>
    <x v="9"/>
    <s v="DIRECCIÓN DE PROYECTOS ESTRATEGICOS"/>
    <s v="COORDINACIÓN DE GESTIÓN DEL TERRITORIO Y OBRAS PÚBLICAS"/>
    <x v="16"/>
    <x v="19"/>
    <x v="2"/>
    <s v="NO"/>
    <s v="NO"/>
    <x v="27"/>
    <x v="27"/>
    <n v="0"/>
    <x v="0"/>
    <n v="20000"/>
    <n v="0"/>
    <n v="40000"/>
    <n v="40000"/>
    <n v="0"/>
    <n v="0"/>
    <n v="0"/>
    <n v="0"/>
    <n v="0"/>
    <n v="0"/>
    <n v="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1"/>
    <x v="12"/>
    <x v="2"/>
    <s v="NO"/>
    <s v="NO"/>
    <x v="27"/>
    <x v="27"/>
    <n v="0"/>
    <x v="5"/>
    <n v="95999.4"/>
    <n v="95999.4"/>
    <n v="94500"/>
    <n v="96000"/>
    <n v="94500"/>
    <n v="94500"/>
    <n v="0"/>
    <n v="94500"/>
    <n v="0"/>
    <n v="94500"/>
    <n v="150000"/>
    <s v="Escuela de charreria"/>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28"/>
    <x v="28"/>
    <n v="0"/>
    <x v="0"/>
    <n v="4955.41"/>
    <n v="4955.41"/>
    <n v="5000"/>
    <n v="5000"/>
    <n v="2742.68"/>
    <n v="2742.68"/>
    <n v="0"/>
    <n v="2742.68"/>
    <n v="0"/>
    <n v="2742.68"/>
    <n v="500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7"/>
    <x v="20"/>
    <x v="2"/>
    <s v="NO"/>
    <s v="NO"/>
    <x v="29"/>
    <x v="29"/>
    <n v="0"/>
    <x v="0"/>
    <n v="1070362.99"/>
    <n v="833215.08"/>
    <n v="583287.44999999995"/>
    <n v="550000"/>
    <n v="583067.44999999995"/>
    <n v="583067.44999999995"/>
    <n v="0"/>
    <n v="583067.44999999995"/>
    <n v="0"/>
    <n v="583067.44999999995"/>
    <n v="500000"/>
    <s v="Escuela de charreria"/>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29"/>
    <x v="29"/>
    <n v="0"/>
    <x v="0"/>
    <n v="47357"/>
    <n v="47357"/>
    <n v="0"/>
    <n v="0"/>
    <n v="0"/>
    <n v="0"/>
    <n v="0"/>
    <n v="0"/>
    <n v="0"/>
    <n v="0"/>
    <n v="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7"/>
    <x v="20"/>
    <x v="2"/>
    <s v="NO"/>
    <s v="NO"/>
    <x v="30"/>
    <x v="30"/>
    <n v="0"/>
    <x v="0"/>
    <n v="625500"/>
    <n v="625500"/>
    <n v="1322875"/>
    <n v="700000"/>
    <n v="1322875"/>
    <n v="1322875"/>
    <n v="0"/>
    <n v="1322875"/>
    <n v="0"/>
    <n v="1322875"/>
    <n v="700000"/>
    <s v="Escuela de charreria"/>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1"/>
    <x v="31"/>
    <n v="0"/>
    <x v="0"/>
    <n v="67338"/>
    <n v="67338"/>
    <n v="100000"/>
    <n v="100000"/>
    <n v="97132.02"/>
    <n v="97132.02"/>
    <n v="0"/>
    <n v="97132.02"/>
    <n v="0"/>
    <n v="97132.02"/>
    <n v="100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NO"/>
    <x v="31"/>
    <x v="31"/>
    <n v="0"/>
    <x v="0"/>
    <n v="56125.440000000002"/>
    <n v="56125.440000000002"/>
    <n v="236389.6"/>
    <n v="236389.6"/>
    <n v="235967.81"/>
    <n v="235967.81"/>
    <n v="0"/>
    <n v="235967.81"/>
    <n v="0"/>
    <n v="235967.81"/>
    <n v="140720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31"/>
    <x v="31"/>
    <n v="0"/>
    <x v="0"/>
    <n v="0"/>
    <n v="0"/>
    <n v="150000"/>
    <n v="150000"/>
    <n v="79369.289999999994"/>
    <n v="35869.29"/>
    <n v="0"/>
    <n v="35869.29"/>
    <n v="0"/>
    <n v="35869.29"/>
    <n v="4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1"/>
    <x v="31"/>
    <n v="0"/>
    <x v="0"/>
    <n v="150583.6"/>
    <n v="150583.6"/>
    <n v="11449.82"/>
    <n v="2000"/>
    <n v="9449.82"/>
    <n v="9449.82"/>
    <n v="0"/>
    <n v="9449.82"/>
    <n v="0"/>
    <n v="9449.82"/>
    <n v="12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SI"/>
    <x v="32"/>
    <x v="32"/>
    <n v="0"/>
    <x v="0"/>
    <n v="12729419.48"/>
    <n v="12293269.859999999"/>
    <n v="14437085.119999999"/>
    <n v="12100000"/>
    <n v="13897262.560000001"/>
    <n v="13708141.26"/>
    <n v="1242405.9399999995"/>
    <n v="12465735.32"/>
    <n v="6944.4900000002235"/>
    <n v="12458790.83"/>
    <n v="20000000"/>
    <s v="Asfalto caliente o frio"/>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2"/>
    <x v="32"/>
    <n v="0"/>
    <x v="0"/>
    <n v="694410.8"/>
    <n v="694410.8"/>
    <n v="750000"/>
    <n v="750000"/>
    <n v="687954.7"/>
    <n v="687954.7"/>
    <n v="0"/>
    <n v="687954.7"/>
    <n v="0"/>
    <n v="687954.7"/>
    <n v="100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32"/>
    <x v="32"/>
    <n v="0"/>
    <x v="0"/>
    <n v="2078.7199999999998"/>
    <n v="2078.7199999999998"/>
    <n v="10000"/>
    <n v="10000"/>
    <n v="0"/>
    <n v="0"/>
    <n v="0"/>
    <n v="0"/>
    <n v="0"/>
    <n v="0"/>
    <n v="1000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32"/>
    <x v="32"/>
    <n v="0"/>
    <x v="0"/>
    <n v="0"/>
    <n v="0"/>
    <n v="100000"/>
    <n v="100000"/>
    <n v="72856.240000000005"/>
    <n v="72856.240000000005"/>
    <n v="0"/>
    <n v="72856.240000000005"/>
    <n v="0"/>
    <n v="72856.240000000005"/>
    <n v="8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2"/>
    <x v="32"/>
    <n v="0"/>
    <x v="0"/>
    <n v="413156.81"/>
    <n v="398071.01"/>
    <n v="20000"/>
    <n v="20000"/>
    <n v="18655.52"/>
    <n v="18655.52"/>
    <n v="0"/>
    <n v="18655.52"/>
    <n v="0"/>
    <n v="18655.52"/>
    <n v="50000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32"/>
    <x v="32"/>
    <n v="0"/>
    <x v="0"/>
    <n v="8687.18"/>
    <n v="8687.18"/>
    <n v="0"/>
    <n v="0"/>
    <n v="0"/>
    <n v="0"/>
    <n v="0"/>
    <n v="0"/>
    <n v="0"/>
    <n v="0"/>
    <n v="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33"/>
    <x v="33"/>
    <n v="0"/>
    <x v="0"/>
    <n v="0"/>
    <n v="0"/>
    <n v="19426.16"/>
    <n v="0"/>
    <n v="19426.16"/>
    <n v="19426.16"/>
    <n v="10000"/>
    <n v="9426.16"/>
    <n v="0"/>
    <n v="9426.16"/>
    <n v="1000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33"/>
    <x v="33"/>
    <n v="0"/>
    <x v="0"/>
    <n v="0"/>
    <n v="0"/>
    <n v="100000"/>
    <n v="100000"/>
    <n v="42875.31"/>
    <n v="22981.31"/>
    <n v="0"/>
    <n v="22981.31"/>
    <n v="0"/>
    <n v="22981.31"/>
    <n v="23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3"/>
    <x v="33"/>
    <n v="0"/>
    <x v="0"/>
    <n v="0"/>
    <n v="0"/>
    <n v="1287"/>
    <n v="0"/>
    <n v="420.5"/>
    <n v="420.5"/>
    <n v="0"/>
    <n v="420.5"/>
    <n v="0"/>
    <n v="420.5"/>
    <n v="10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4"/>
    <x v="34"/>
    <n v="0"/>
    <x v="0"/>
    <n v="48708.4"/>
    <n v="48708.4"/>
    <n v="47757.2"/>
    <n v="47757.2"/>
    <n v="7888"/>
    <n v="7888"/>
    <n v="0"/>
    <n v="7888"/>
    <n v="0"/>
    <n v="7888"/>
    <n v="10000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9"/>
    <x v="20"/>
    <x v="2"/>
    <s v="NO"/>
    <s v="NO"/>
    <x v="34"/>
    <x v="34"/>
    <n v="0"/>
    <x v="0"/>
    <n v="0"/>
    <n v="0"/>
    <n v="0"/>
    <n v="500000"/>
    <n v="0"/>
    <n v="0"/>
    <n v="0"/>
    <n v="0"/>
    <n v="0"/>
    <n v="0"/>
    <n v="0"/>
    <m/>
  </r>
  <r>
    <s v="1.1-00-24"/>
    <s v="2.2.4"/>
    <s v="ALUMBRADO PÚBLICO"/>
    <s v="E"/>
    <s v="Actividades del sector público, que realiza en for"/>
    <s v="07_24"/>
    <n v="3"/>
    <s v="INFRAESTRUCTURA Y SERVICIOS PÚBLICOS"/>
    <n v="34"/>
    <s v="MATERIALES Y SUMINISTROS"/>
    <s v="020_24"/>
    <x v="0"/>
    <x v="0"/>
    <s v="GABINETE INTEGRAL DE INFRAESTRUCTURA Y SERVICIOS PÚBLICOS"/>
    <x v="5"/>
    <s v="DIRECCIÓN DE ALUMBRADO PÚBLICO"/>
    <s v="COORDINACIÓN DE FORTALECIMIENTO A LOS SERVICIOS PÚBLICOS MUNICIPALES"/>
    <x v="20"/>
    <x v="22"/>
    <x v="2"/>
    <s v="NO"/>
    <s v="NO"/>
    <x v="35"/>
    <x v="35"/>
    <n v="0"/>
    <x v="0"/>
    <n v="9695208.3100000005"/>
    <n v="9695208.3100000005"/>
    <n v="14573770.67"/>
    <n v="10600000"/>
    <n v="11304682.84"/>
    <n v="11304682.84"/>
    <n v="211034.16000000015"/>
    <n v="11093648.68"/>
    <n v="1557767.1899999995"/>
    <n v="9535881.4900000002"/>
    <n v="1200000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5"/>
    <x v="35"/>
    <n v="0"/>
    <x v="0"/>
    <n v="887123.59"/>
    <n v="488442.39"/>
    <n v="650000"/>
    <n v="650000"/>
    <n v="599293.82999999996"/>
    <n v="580815.03"/>
    <n v="0"/>
    <n v="580815.03"/>
    <n v="0"/>
    <n v="580815.03"/>
    <n v="80000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35"/>
    <x v="35"/>
    <n v="0"/>
    <x v="0"/>
    <n v="0"/>
    <n v="0"/>
    <n v="1000"/>
    <n v="1000"/>
    <n v="0"/>
    <n v="0"/>
    <n v="0"/>
    <n v="0"/>
    <n v="0"/>
    <n v="0"/>
    <n v="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35"/>
    <x v="35"/>
    <n v="0"/>
    <x v="0"/>
    <n v="142558.35999999999"/>
    <n v="142558.35999999999"/>
    <n v="471906.84"/>
    <n v="501333"/>
    <n v="14929.2"/>
    <n v="14929.2"/>
    <n v="0"/>
    <n v="14929.2"/>
    <n v="0"/>
    <n v="14929.2"/>
    <n v="3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35"/>
    <x v="35"/>
    <n v="0"/>
    <x v="0"/>
    <n v="1974.78"/>
    <n v="1974.78"/>
    <n v="100000"/>
    <n v="0"/>
    <n v="40676.44"/>
    <n v="40676.44"/>
    <n v="0"/>
    <n v="40676.44"/>
    <n v="0"/>
    <n v="40676.44"/>
    <n v="5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5"/>
    <x v="35"/>
    <n v="0"/>
    <x v="0"/>
    <n v="166517.46"/>
    <n v="105686.76"/>
    <n v="150000"/>
    <n v="150000"/>
    <n v="97577.27"/>
    <n v="97577.27"/>
    <n v="0"/>
    <n v="97577.27"/>
    <n v="37816.000000000007"/>
    <n v="59761.27"/>
    <n v="15000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35"/>
    <x v="35"/>
    <n v="0"/>
    <x v="0"/>
    <n v="10592.98"/>
    <n v="0"/>
    <n v="0"/>
    <n v="0"/>
    <n v="0"/>
    <n v="0"/>
    <n v="0"/>
    <n v="0"/>
    <n v="0"/>
    <n v="0"/>
    <n v="0"/>
    <m/>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35"/>
    <x v="35"/>
    <n v="0"/>
    <x v="0"/>
    <n v="3944"/>
    <n v="0"/>
    <n v="0"/>
    <n v="0"/>
    <n v="0"/>
    <n v="0"/>
    <n v="0"/>
    <n v="0"/>
    <n v="0"/>
    <n v="0"/>
    <n v="0"/>
    <m/>
  </r>
  <r>
    <s v="1.1-00-24"/>
    <s v="2.2.4"/>
    <s v="ALUMBRADO PÚBLICO"/>
    <s v="E"/>
    <s v="Actividades del sector público, que realiza en for"/>
    <s v="07_24"/>
    <n v="3"/>
    <s v="INFRAESTRUCTURA Y SERVICIOS PÚBLICOS"/>
    <n v="34"/>
    <s v="SERVICIOS GENERALES"/>
    <s v="020_24"/>
    <x v="0"/>
    <x v="0"/>
    <s v="GABINETE INTEGRAL DE INFRAESTRUCTURA Y SERVICIOS PÚBLICOS"/>
    <x v="5"/>
    <s v="DIRECCIÓN DE ALUMBRADO PÚBLICO"/>
    <s v="COORDINACIÓN DE FORTALECIMIENTO A LOS SERVICIOS PÚBLICOS MUNICIPALES"/>
    <x v="20"/>
    <x v="22"/>
    <x v="3"/>
    <s v="NO"/>
    <s v="SI"/>
    <x v="35"/>
    <x v="35"/>
    <m/>
    <x v="3"/>
    <m/>
    <m/>
    <m/>
    <m/>
    <m/>
    <m/>
    <m/>
    <m/>
    <m/>
    <m/>
    <n v="100000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NO"/>
    <x v="36"/>
    <x v="36"/>
    <n v="0"/>
    <x v="0"/>
    <n v="632370.68000000005"/>
    <n v="632370.68000000005"/>
    <n v="553821.28"/>
    <n v="575211.68000000005"/>
    <n v="539373.61"/>
    <n v="518511.01"/>
    <n v="0"/>
    <n v="518511.01"/>
    <n v="0"/>
    <n v="518511.01"/>
    <n v="130000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6"/>
    <x v="36"/>
    <n v="0"/>
    <x v="0"/>
    <n v="2386641.2200000002"/>
    <n v="2366640.46"/>
    <n v="2680000"/>
    <n v="2300000"/>
    <n v="2477496.77"/>
    <n v="2477496.77"/>
    <n v="0"/>
    <n v="2477496.77"/>
    <n v="160405.72999999998"/>
    <n v="2317091.04"/>
    <n v="300000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36"/>
    <x v="36"/>
    <n v="0"/>
    <x v="0"/>
    <n v="279.44"/>
    <n v="279.44"/>
    <n v="2000"/>
    <n v="2000"/>
    <n v="0"/>
    <n v="0"/>
    <n v="0"/>
    <n v="0"/>
    <n v="0"/>
    <n v="0"/>
    <n v="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36"/>
    <x v="36"/>
    <n v="0"/>
    <x v="0"/>
    <n v="301.60000000000002"/>
    <n v="301.60000000000002"/>
    <n v="1414"/>
    <n v="1414"/>
    <n v="0"/>
    <n v="0"/>
    <n v="0"/>
    <n v="0"/>
    <n v="0"/>
    <n v="0"/>
    <n v="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36"/>
    <x v="36"/>
    <n v="0"/>
    <x v="0"/>
    <n v="0"/>
    <n v="0"/>
    <n v="150000"/>
    <n v="150000"/>
    <n v="78283.91"/>
    <n v="78283.91"/>
    <n v="0"/>
    <n v="78283.91"/>
    <n v="58484.450000000004"/>
    <n v="19799.46"/>
    <n v="2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6"/>
    <x v="36"/>
    <n v="0"/>
    <x v="0"/>
    <n v="22096.42"/>
    <n v="22089.24"/>
    <n v="45300"/>
    <n v="50000"/>
    <n v="30881.72"/>
    <n v="30881.72"/>
    <n v="0"/>
    <n v="30881.72"/>
    <n v="0"/>
    <n v="30881.72"/>
    <n v="15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37"/>
    <x v="37"/>
    <n v="0"/>
    <x v="0"/>
    <n v="9881.5499999999993"/>
    <n v="7243.78"/>
    <n v="10000"/>
    <n v="10000"/>
    <n v="9484.1200000000008"/>
    <n v="9484.1200000000008"/>
    <n v="0"/>
    <n v="9484.1200000000008"/>
    <n v="0"/>
    <n v="9484.1200000000008"/>
    <n v="10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NO"/>
    <x v="38"/>
    <x v="38"/>
    <n v="0"/>
    <x v="0"/>
    <n v="4676068.96"/>
    <n v="4676068.96"/>
    <n v="4751975.5"/>
    <n v="4862000"/>
    <n v="4751975.5"/>
    <n v="4751975.5"/>
    <n v="166995.20000000019"/>
    <n v="4584980.3"/>
    <n v="0"/>
    <n v="4584980.3"/>
    <n v="6500000"/>
    <s v="pintura de trafico, vinilica, esmalte "/>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8"/>
    <x v="38"/>
    <n v="0"/>
    <x v="0"/>
    <n v="5860"/>
    <n v="5860"/>
    <n v="7000"/>
    <n v="7000"/>
    <n v="3770.04"/>
    <n v="3770.04"/>
    <n v="0"/>
    <n v="3770.04"/>
    <n v="0"/>
    <n v="3770.04"/>
    <n v="900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38"/>
    <x v="38"/>
    <n v="0"/>
    <x v="0"/>
    <n v="849.7"/>
    <n v="849.7"/>
    <n v="2000"/>
    <n v="2000"/>
    <n v="0"/>
    <n v="0"/>
    <n v="0"/>
    <n v="0"/>
    <n v="0"/>
    <n v="0"/>
    <n v="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38"/>
    <x v="38"/>
    <n v="0"/>
    <x v="0"/>
    <n v="71091.16"/>
    <n v="39395.58"/>
    <n v="100000"/>
    <n v="100000"/>
    <n v="51182.46"/>
    <n v="51182.46"/>
    <n v="1318.7900000000009"/>
    <n v="49863.67"/>
    <n v="0"/>
    <n v="49863.67"/>
    <n v="10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38"/>
    <x v="38"/>
    <n v="0"/>
    <x v="0"/>
    <n v="0"/>
    <n v="0"/>
    <n v="500"/>
    <n v="0"/>
    <n v="500"/>
    <n v="500"/>
    <n v="0"/>
    <n v="500"/>
    <n v="0"/>
    <n v="500"/>
    <n v="0"/>
    <m/>
  </r>
  <r>
    <s v="1.1-00-24"/>
    <s v="1.3.5"/>
    <s v="ASUNTOS JURÍDICOS"/>
    <s v="O"/>
    <s v="Actividades que realizan la función pública o cont"/>
    <s v="03_24"/>
    <n v="1"/>
    <s v="CORRESPONSABILIDAD SOCIAL (TRANSVERSAL)"/>
    <n v="17"/>
    <s v="MATERIALES Y SUMINISTROS"/>
    <s v="011_24"/>
    <x v="0"/>
    <x v="0"/>
    <s v="SINDICATURA MUNICIPAL"/>
    <x v="7"/>
    <s v="DIRECCIÓN GENERAL JURIDÍCA"/>
    <s v="SINDICATURA"/>
    <x v="13"/>
    <x v="15"/>
    <x v="2"/>
    <s v="NO"/>
    <s v="NO"/>
    <x v="38"/>
    <x v="38"/>
    <n v="0"/>
    <x v="0"/>
    <n v="0"/>
    <n v="0"/>
    <n v="75000"/>
    <n v="75000"/>
    <n v="0"/>
    <n v="0"/>
    <n v="0"/>
    <n v="0"/>
    <n v="0"/>
    <n v="0"/>
    <n v="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NO"/>
    <s v="NO"/>
    <x v="38"/>
    <x v="38"/>
    <n v="0"/>
    <x v="0"/>
    <n v="0"/>
    <n v="0"/>
    <n v="21000"/>
    <n v="0"/>
    <n v="8383.9599999999991"/>
    <n v="8383.9599999999991"/>
    <n v="0"/>
    <n v="8383.9599999999991"/>
    <n v="0"/>
    <n v="8383.9599999999991"/>
    <n v="1000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38"/>
    <x v="38"/>
    <n v="0"/>
    <x v="0"/>
    <n v="0"/>
    <n v="0"/>
    <n v="500000"/>
    <n v="500000"/>
    <n v="367992.88"/>
    <n v="367992.88"/>
    <n v="0"/>
    <n v="367992.88"/>
    <n v="131389.19"/>
    <n v="236603.69"/>
    <n v="25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38"/>
    <x v="38"/>
    <n v="0"/>
    <x v="0"/>
    <n v="409580.77"/>
    <n v="392154.09"/>
    <n v="420000"/>
    <n v="420000"/>
    <n v="151007.84"/>
    <n v="149059.04"/>
    <n v="0"/>
    <n v="149059.04"/>
    <n v="2168.0400000000081"/>
    <n v="146891"/>
    <n v="200000"/>
    <m/>
  </r>
  <r>
    <s v="1.1-00-24"/>
    <s v="2.4.2"/>
    <s v="CULTURA"/>
    <s v="F"/>
    <s v="Actividades destinadas a la promoción y fomento de"/>
    <s v="06_24"/>
    <n v="5"/>
    <s v="SOCIEDAD COHESIVA Y RESILENTE"/>
    <n v="29"/>
    <s v="MATERIALES Y SUMINISTROS"/>
    <s v="017_24"/>
    <x v="0"/>
    <x v="0"/>
    <s v="COORDINACIÓN GENERAL DE CONSTRUCCIÓN DE COMUNIDAD"/>
    <x v="0"/>
    <s v="DIRECCIÓN GENERAL DE CULTURA"/>
    <s v="COORDINACIÓN DE CERCANÍA Y CORRESPONSABILIDAD SOCIAL"/>
    <x v="2"/>
    <x v="23"/>
    <x v="2"/>
    <s v="NO"/>
    <s v="NO"/>
    <x v="38"/>
    <x v="38"/>
    <n v="0"/>
    <x v="0"/>
    <n v="0"/>
    <n v="0"/>
    <n v="0"/>
    <n v="150000"/>
    <n v="0"/>
    <n v="0"/>
    <n v="0"/>
    <n v="0"/>
    <n v="0"/>
    <n v="0"/>
    <n v="0"/>
    <m/>
  </r>
  <r>
    <s v="1.1-00-24"/>
    <s v="2.5.6"/>
    <s v="OTRO SERVICIOS EDUCATIVOS Y ACTIVIDADES INHERENTES"/>
    <s v="S"/>
    <s v="Definidos en el Presupuesto de Egresos y los que s"/>
    <s v="06_24"/>
    <n v="5"/>
    <s v="SOCIEDAD COHESIVA Y RESILENTE"/>
    <n v="25"/>
    <s v="MATERIALES Y SUMINISTROS"/>
    <s v="016_24"/>
    <x v="0"/>
    <x v="0"/>
    <s v="COORDINACIÓN GENERAL DE CONSTRUCCIÓN DE COMUNIDAD"/>
    <x v="0"/>
    <s v="DESPACHO DE LA COORDINACIÓN GENERAL DE C"/>
    <s v="COORDINACIÓN DE CERCANÍA Y CORRESPONSABILIDAD SOCIAL"/>
    <x v="2"/>
    <x v="24"/>
    <x v="2"/>
    <s v="NO"/>
    <s v="NO"/>
    <x v="38"/>
    <x v="38"/>
    <n v="0"/>
    <x v="0"/>
    <n v="247774.89"/>
    <n v="0"/>
    <n v="0"/>
    <n v="250000"/>
    <n v="0"/>
    <n v="0"/>
    <n v="0"/>
    <n v="0"/>
    <n v="0"/>
    <n v="0"/>
    <n v="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38"/>
    <x v="38"/>
    <n v="0"/>
    <x v="0"/>
    <n v="131692.13"/>
    <n v="80072.13"/>
    <n v="138448.20000000001"/>
    <n v="54948.2"/>
    <n v="138031.53"/>
    <n v="108799.53"/>
    <n v="45896.56"/>
    <n v="62902.97"/>
    <n v="0"/>
    <n v="62902.97"/>
    <n v="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39"/>
    <x v="39"/>
    <n v="0"/>
    <x v="0"/>
    <n v="1879959.67"/>
    <n v="1879959.67"/>
    <n v="4500000"/>
    <n v="4500000"/>
    <n v="1826665.2"/>
    <n v="1826665.2"/>
    <n v="20000"/>
    <n v="1806665.2"/>
    <n v="0"/>
    <n v="1806665.2"/>
    <n v="2500000"/>
    <m/>
  </r>
  <r>
    <s v="1.1-00-24"/>
    <s v="1.3.4"/>
    <s v="FUNCIÓN PÚBLICA"/>
    <s v="E"/>
    <s v="Actividades del sector público, que realiza en for"/>
    <s v="09_24"/>
    <n v="3"/>
    <s v="INFRAESTRUCTURA Y SERVICIOS PÚBLICOS"/>
    <n v="43"/>
    <s v="MATERIALES Y SUMINISTROS"/>
    <s v="027_24"/>
    <x v="0"/>
    <x v="0"/>
    <s v="COORDINACIÓN GENERAL DE DESARROLLO ECONÓMICO"/>
    <x v="5"/>
    <s v="DIRECCIÓN DE RASTRO MUNICIPAL"/>
    <s v="COORDINACIÓN DE FORTALECIMIENTO A LOS SERVICIOS PÚBLICOS MUNICIPALES"/>
    <x v="8"/>
    <x v="9"/>
    <x v="2"/>
    <m/>
    <m/>
    <x v="40"/>
    <x v="0"/>
    <m/>
    <x v="3"/>
    <m/>
    <m/>
    <m/>
    <m/>
    <m/>
    <m/>
    <m/>
    <m/>
    <m/>
    <m/>
    <n v="5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40"/>
    <x v="40"/>
    <n v="0"/>
    <x v="0"/>
    <n v="432224.74"/>
    <n v="417224.74"/>
    <n v="470880"/>
    <n v="450000"/>
    <n v="434989.95"/>
    <n v="434989.95"/>
    <n v="0"/>
    <n v="434989.95"/>
    <n v="0"/>
    <n v="434989.95"/>
    <n v="700000"/>
    <m/>
  </r>
  <r>
    <s v="1.1-00-24"/>
    <s v="2.7.1"/>
    <s v="OTROS ASUNTOS SOCIALES"/>
    <s v="E"/>
    <s v="Actividades del sector público, que realiza en for"/>
    <s v="10_24"/>
    <n v="4"/>
    <s v="CIUDAD SUSTENTABLE"/>
    <n v="48"/>
    <s v="MATERIALES Y SUMINISTROS"/>
    <s v="030_24"/>
    <x v="0"/>
    <x v="0"/>
    <s v="COORDINACIÓN GENERAL DE GESTIÓN INTEGRAL DE LA CIUDAD"/>
    <x v="9"/>
    <s v="DIRECCIÓN DE PROYECTOS ESTRATEGICOS"/>
    <s v="COORDINACIÓN DE GESTIÓN DEL TERRITORIO Y OBRAS PÚBLICAS"/>
    <x v="16"/>
    <x v="19"/>
    <x v="2"/>
    <s v="NO"/>
    <s v="NO"/>
    <x v="40"/>
    <x v="40"/>
    <n v="0"/>
    <x v="0"/>
    <n v="0"/>
    <n v="0"/>
    <n v="50000"/>
    <n v="50000"/>
    <n v="0"/>
    <n v="0"/>
    <n v="0"/>
    <n v="0"/>
    <n v="0"/>
    <n v="0"/>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40"/>
    <x v="40"/>
    <n v="0"/>
    <x v="0"/>
    <n v="90467.34"/>
    <n v="90467.34"/>
    <n v="123580"/>
    <n v="123580"/>
    <n v="0"/>
    <n v="0"/>
    <n v="0"/>
    <n v="0"/>
    <n v="0"/>
    <n v="0"/>
    <n v="50000"/>
    <m/>
  </r>
  <r>
    <s v="1.1-00-24"/>
    <s v="3.1.1"/>
    <s v="ASUNTOS ECONÓMICOS Y COMERCIALES EN GENERAL"/>
    <s v="E"/>
    <s v="Actividades del sector público, que realiza en for"/>
    <s v="09_24"/>
    <n v="8"/>
    <s v="DESARROLLO ECONÓMICO Y EMPLEO"/>
    <n v="44"/>
    <s v="MATERIALES Y SUMINISTROS"/>
    <s v="028_24"/>
    <x v="0"/>
    <x v="0"/>
    <s v="COORDINACIÓN GENERAL DE DESARROLLO ECONÓMICO"/>
    <x v="6"/>
    <s v="DIRECCÍON GENERAL DE DESARROLLO RURAL"/>
    <s v="COORDINACIÓN DE POTENCIA ECONÓMICA"/>
    <x v="17"/>
    <x v="25"/>
    <x v="2"/>
    <s v="NO"/>
    <s v="NO"/>
    <x v="40"/>
    <x v="40"/>
    <n v="0"/>
    <x v="0"/>
    <n v="429988.8"/>
    <n v="429988.8"/>
    <n v="0"/>
    <n v="500000"/>
    <n v="0"/>
    <n v="0"/>
    <n v="0"/>
    <n v="0"/>
    <n v="0"/>
    <n v="0"/>
    <n v="3500000"/>
    <s v="PROD. MAIZ"/>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41"/>
    <x v="41"/>
    <n v="0"/>
    <x v="0"/>
    <n v="874337"/>
    <n v="797405"/>
    <n v="900000"/>
    <n v="900000"/>
    <n v="585462.6"/>
    <n v="570731.6"/>
    <n v="175020"/>
    <n v="395711.6"/>
    <n v="0"/>
    <n v="395711.6"/>
    <n v="1800000"/>
    <m/>
  </r>
  <r>
    <s v="1.1-00-24"/>
    <s v="1.7.2"/>
    <s v="PROTECCIÓN CIVIL"/>
    <s v="E"/>
    <s v="Actividades del sector público, que realiza en for"/>
    <s v="02_24"/>
    <n v="3"/>
    <s v="INFRAESTRUCTURA Y SERVICIOS PÚBLICOS"/>
    <n v="12"/>
    <s v="MATERIALES Y SUMINISTROS"/>
    <s v="009_24"/>
    <x v="0"/>
    <x v="0"/>
    <s v="SECRETARÍA GENERAL DEL AYUNTAMIENTO"/>
    <x v="3"/>
    <s v="DIRECCIÓN GENERAL ADJUNTA DE PROTECCIÓN"/>
    <s v="COORDINACIÓN DE PREVENCIÓN Y PROTECCIÓN CIUDADANA"/>
    <x v="5"/>
    <x v="26"/>
    <x v="2"/>
    <s v="NO"/>
    <s v="NO"/>
    <x v="41"/>
    <x v="41"/>
    <n v="0"/>
    <x v="0"/>
    <n v="25640.15"/>
    <n v="25640.15"/>
    <n v="50000"/>
    <n v="50000"/>
    <n v="21063"/>
    <n v="21063"/>
    <n v="5496.5"/>
    <n v="15566.5"/>
    <n v="13066.5"/>
    <n v="2500"/>
    <n v="4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SI"/>
    <x v="41"/>
    <x v="41"/>
    <n v="0"/>
    <x v="0"/>
    <n v="4448152.2300000004"/>
    <n v="4262650.17"/>
    <n v="5950000"/>
    <n v="5500000"/>
    <n v="5451783.5999999996"/>
    <n v="5378633.5999999996"/>
    <n v="1052450.04"/>
    <n v="4326183.5599999996"/>
    <n v="44170.439999999478"/>
    <n v="4282013.12"/>
    <n v="6000000"/>
    <s v="Medicamento para servicios medicos"/>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41"/>
    <x v="41"/>
    <n v="0"/>
    <x v="0"/>
    <n v="0"/>
    <n v="0"/>
    <n v="1485"/>
    <n v="0"/>
    <n v="1483.17"/>
    <n v="1483.17"/>
    <n v="0"/>
    <n v="1483.17"/>
    <n v="0"/>
    <n v="1483.17"/>
    <n v="0"/>
    <m/>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42"/>
    <x v="42"/>
    <n v="0"/>
    <x v="0"/>
    <n v="461042.48"/>
    <n v="403159.4"/>
    <n v="593000"/>
    <n v="600000"/>
    <n v="268823.45"/>
    <n v="231831.05"/>
    <n v="9209.8899999999849"/>
    <n v="222621.16"/>
    <n v="0"/>
    <n v="222621.16"/>
    <n v="1000000"/>
    <m/>
  </r>
  <r>
    <s v="1.1-00-24"/>
    <s v="1.7.2"/>
    <s v="PROTECCIÓN CIVIL"/>
    <s v="E"/>
    <s v="Actividades del sector público, que realiza en for"/>
    <s v="02_24"/>
    <n v="3"/>
    <s v="INFRAESTRUCTURA Y SERVICIOS PÚBLICOS"/>
    <n v="12"/>
    <s v="MATERIALES Y SUMINISTROS"/>
    <s v="009_24"/>
    <x v="0"/>
    <x v="0"/>
    <s v="SECRETARÍA GENERAL DEL AYUNTAMIENTO"/>
    <x v="3"/>
    <s v="DIRECCIÓN GENERAL ADJUNTA DE PROTECCIÓN"/>
    <s v="COORDINACIÓN DE PREVENCIÓN Y PROTECCIÓN CIUDADANA"/>
    <x v="5"/>
    <x v="26"/>
    <x v="2"/>
    <s v="NO"/>
    <s v="NO"/>
    <x v="42"/>
    <x v="42"/>
    <n v="0"/>
    <x v="0"/>
    <n v="44217.08"/>
    <n v="32037.07"/>
    <n v="52000"/>
    <n v="52000"/>
    <n v="43310.05"/>
    <n v="37162.050000000003"/>
    <n v="0"/>
    <n v="37162.050000000003"/>
    <n v="0"/>
    <n v="37162.050000000003"/>
    <n v="4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42"/>
    <x v="42"/>
    <n v="0"/>
    <x v="0"/>
    <n v="6082362.2999999998"/>
    <n v="5782693.5700000003"/>
    <n v="6500000"/>
    <n v="6500000"/>
    <n v="6150616.7599999998"/>
    <n v="6087486.6600000001"/>
    <n v="137464.87000000011"/>
    <n v="5950021.79"/>
    <n v="13174.240000000224"/>
    <n v="5936847.5499999998"/>
    <n v="7000000"/>
    <s v="Equipo médico"/>
  </r>
  <r>
    <s v="1.1-00-24"/>
    <s v="2.4.2"/>
    <s v="CULTURA"/>
    <s v="F"/>
    <s v="Actividades destinadas a la promoción y fomento de"/>
    <s v="06_24"/>
    <n v="5"/>
    <s v="SOCIEDAD COHESIVA Y RESILENTE"/>
    <n v="29"/>
    <s v="MATERIALES Y SUMINISTROS"/>
    <s v="017_24"/>
    <x v="0"/>
    <x v="0"/>
    <s v="COORDINACIÓN GENERAL DE CONSTRUCCIÓN DE COMUNIDAD"/>
    <x v="0"/>
    <s v="DIRECCIÓN GENERAL DE CULTURA"/>
    <s v="COORDINACIÓN DE CERCANÍA Y CORRESPONSABILIDAD SOCIAL"/>
    <x v="2"/>
    <x v="23"/>
    <x v="2"/>
    <s v="NO"/>
    <s v="NO"/>
    <x v="42"/>
    <x v="42"/>
    <n v="0"/>
    <x v="0"/>
    <n v="2169.1999999999998"/>
    <n v="2169.1999999999998"/>
    <n v="2500"/>
    <n v="2500"/>
    <n v="2312.75"/>
    <n v="2312.75"/>
    <n v="0"/>
    <n v="2312.75"/>
    <n v="0"/>
    <n v="2312.75"/>
    <n v="250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42"/>
    <x v="42"/>
    <n v="0"/>
    <x v="0"/>
    <n v="5000"/>
    <n v="5000"/>
    <n v="0"/>
    <n v="0"/>
    <n v="0"/>
    <n v="0"/>
    <n v="0"/>
    <n v="0"/>
    <n v="0"/>
    <n v="0"/>
    <n v="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43"/>
    <x v="43"/>
    <n v="0"/>
    <x v="0"/>
    <n v="215444.39"/>
    <n v="100722.97"/>
    <n v="470000"/>
    <n v="250000"/>
    <n v="357145.58"/>
    <n v="357145.58"/>
    <n v="35481.270000000019"/>
    <n v="321664.31"/>
    <n v="0"/>
    <n v="321664.31"/>
    <n v="40000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44"/>
    <x v="44"/>
    <n v="0"/>
    <x v="0"/>
    <n v="2656348.5699999998"/>
    <n v="2656348.12"/>
    <n v="2750000"/>
    <n v="2750000"/>
    <n v="2241573.88"/>
    <n v="2241573.88"/>
    <n v="0"/>
    <n v="2241573.88"/>
    <n v="196656.10999999987"/>
    <n v="2044917.77"/>
    <n v="250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44"/>
    <x v="44"/>
    <n v="0"/>
    <x v="0"/>
    <n v="5579.6"/>
    <n v="5579.6"/>
    <n v="6000"/>
    <n v="6000"/>
    <n v="5568"/>
    <n v="0"/>
    <n v="0"/>
    <n v="0"/>
    <n v="0"/>
    <n v="0"/>
    <n v="3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44"/>
    <x v="44"/>
    <n v="0"/>
    <x v="0"/>
    <n v="2807"/>
    <n v="2807"/>
    <n v="16200"/>
    <n v="1500"/>
    <n v="3280.93"/>
    <n v="3280.93"/>
    <n v="0"/>
    <n v="3280.93"/>
    <n v="0"/>
    <n v="3280.93"/>
    <n v="400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44"/>
    <x v="44"/>
    <n v="0"/>
    <x v="0"/>
    <n v="20893.919999999998"/>
    <n v="20893.919999999998"/>
    <n v="0"/>
    <n v="0"/>
    <n v="0"/>
    <n v="0"/>
    <n v="0"/>
    <n v="0"/>
    <n v="0"/>
    <n v="0"/>
    <n v="0"/>
    <m/>
  </r>
  <r>
    <s v="1.1-00-24"/>
    <s v="2.7.1"/>
    <s v="OTROS ASUNTOS SOCIALES"/>
    <s v="E"/>
    <s v="Actividades del sector público, que realiza en for"/>
    <s v="10_24"/>
    <n v="4"/>
    <s v="CIUDAD SUSTENTABLE"/>
    <n v="48"/>
    <s v="MATERIALES Y SUMINISTROS"/>
    <s v="030_24"/>
    <x v="0"/>
    <x v="0"/>
    <s v="COORDINACIÓN GENERAL DE GESTIÓN INTEGRAL DE LA CIUDAD"/>
    <x v="9"/>
    <s v="DIRECCIÓN DE PROYECTOS ESTRATEGICOS"/>
    <s v="COORDINACIÓN DE GESTIÓN DEL TERRITORIO Y OBRAS PÚBLICAS"/>
    <x v="16"/>
    <x v="19"/>
    <x v="2"/>
    <s v="NO"/>
    <s v="NO"/>
    <x v="45"/>
    <x v="45"/>
    <n v="0"/>
    <x v="6"/>
    <n v="3757792.84"/>
    <n v="3757792.84"/>
    <n v="3685376.84"/>
    <n v="3775271.34"/>
    <n v="3685376.84"/>
    <n v="3685376.84"/>
    <n v="0"/>
    <n v="3685376.84"/>
    <n v="0"/>
    <n v="3685376.84"/>
    <n v="4000000"/>
    <s v="Cobre Ionizado"/>
  </r>
  <r>
    <s v="1.1-00-24"/>
    <s v="1.7.2"/>
    <s v="PROTECCIÓN CIVIL"/>
    <s v="E"/>
    <s v="Actividades del sector público, que realiza en for"/>
    <s v="05_24"/>
    <n v="6"/>
    <s v="GOBIERNO EFECTIVO"/>
    <n v="23"/>
    <s v="MATERIALES Y SUMINISTROS"/>
    <s v="015_24"/>
    <x v="0"/>
    <x v="0"/>
    <s v="OFICIALÍA MAYOR"/>
    <x v="1"/>
    <s v="DIRECCIÓN GENERAL DE ADMINISTRACIÓN"/>
    <s v="OFICIALÍA MAYOR"/>
    <x v="1"/>
    <x v="27"/>
    <x v="2"/>
    <s v="SI"/>
    <s v="SI"/>
    <x v="46"/>
    <x v="46"/>
    <n v="0"/>
    <x v="0"/>
    <n v="2522122.4"/>
    <n v="2231927.58"/>
    <n v="13169097.48"/>
    <n v="9000000"/>
    <n v="4916700.22"/>
    <n v="4916700.22"/>
    <n v="0"/>
    <n v="4916700.22"/>
    <n v="0"/>
    <n v="4916700.22"/>
    <n v="6500000"/>
    <s v="Gasolina Protección Civil y Servicios Medicos"/>
  </r>
  <r>
    <s v="1.1-00-24"/>
    <s v="1.7.1"/>
    <s v="POLICÍA"/>
    <s v="E"/>
    <s v="Actividades del sector público, que realiza en for"/>
    <s v="05_24"/>
    <n v="6"/>
    <s v="GOBIERNO EFECTIVO"/>
    <n v="22"/>
    <s v="MATERIALES Y SUMINISTROS"/>
    <s v="015_24"/>
    <x v="0"/>
    <x v="0"/>
    <s v="OFICIALÍA MAYOR"/>
    <x v="1"/>
    <s v="DIRECCIÓN GENERAL DE ADMINISTRACIÓN"/>
    <s v="OFICIALÍA MAYOR"/>
    <x v="1"/>
    <x v="28"/>
    <x v="2"/>
    <s v="SI"/>
    <s v="SI"/>
    <x v="46"/>
    <x v="46"/>
    <n v="0"/>
    <x v="0"/>
    <n v="7000000"/>
    <n v="6417885.9100000001"/>
    <n v="17725635.25"/>
    <n v="3600000"/>
    <n v="0"/>
    <n v="0"/>
    <n v="0"/>
    <n v="0"/>
    <n v="0"/>
    <n v="0"/>
    <n v="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SI"/>
    <s v="NO"/>
    <x v="46"/>
    <x v="46"/>
    <n v="0"/>
    <x v="0"/>
    <n v="0"/>
    <n v="0"/>
    <n v="50000"/>
    <n v="0"/>
    <n v="0"/>
    <n v="0"/>
    <n v="0"/>
    <n v="0"/>
    <n v="0"/>
    <n v="0"/>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SI"/>
    <x v="46"/>
    <x v="46"/>
    <n v="0"/>
    <x v="0"/>
    <n v="49419224.159999996"/>
    <n v="49090154.409999996"/>
    <n v="32577000"/>
    <n v="47577000"/>
    <n v="30082329.75"/>
    <n v="29722149.75"/>
    <n v="77121.550000000745"/>
    <n v="29645028.199999999"/>
    <n v="0"/>
    <n v="29645028.199999999"/>
    <n v="41000000"/>
    <s v="Gasolina Administrativos y gas LP"/>
  </r>
  <r>
    <s v="2.5-02-24"/>
    <s v="1.7.1"/>
    <s v="POLICÍA"/>
    <s v="E"/>
    <s v="Actividades del sector público, que realiza en for"/>
    <s v="05_24"/>
    <n v="6"/>
    <s v="GOBIERNO EFECTIVO"/>
    <n v="22"/>
    <s v="MATERIALES Y SUMINISTROS"/>
    <s v="015_24"/>
    <x v="0"/>
    <x v="4"/>
    <s v="OFICIALÍA MAYOR"/>
    <x v="1"/>
    <s v="DIRECCIÓN GENERAL DE ADMINISTRACIÓN"/>
    <s v="OFICIALÍA MAYOR"/>
    <x v="1"/>
    <x v="28"/>
    <x v="2"/>
    <s v="SI"/>
    <s v="SI"/>
    <x v="46"/>
    <x v="46"/>
    <n v="0"/>
    <x v="0"/>
    <n v="27125463.920000002"/>
    <n v="27125463.920000002"/>
    <n v="31000000"/>
    <n v="28000000"/>
    <n v="22068315.34"/>
    <n v="22068315.34"/>
    <n v="0"/>
    <n v="22068315.34"/>
    <n v="0"/>
    <n v="22068315.34"/>
    <n v="33000000"/>
    <s v="Gasolina Comisaria"/>
  </r>
  <r>
    <s v="2.5-02-24"/>
    <s v="1.7.1"/>
    <s v="POLICÍA"/>
    <s v="E"/>
    <s v="Actividades del sector público, que realiza en for"/>
    <s v="05_24"/>
    <n v="6"/>
    <s v="GOBIERNO EFECTIVO"/>
    <n v="23"/>
    <s v="MATERIALES Y SUMINISTROS"/>
    <s v="015_24"/>
    <x v="0"/>
    <x v="4"/>
    <s v="OFICIALÍA MAYOR"/>
    <x v="1"/>
    <s v="DIRECCIÓN GENERAL DE ADMINISTRACIÓN"/>
    <s v="OFICIALÍA MAYOR"/>
    <x v="1"/>
    <x v="27"/>
    <x v="2"/>
    <s v="SI"/>
    <s v="SI"/>
    <x v="46"/>
    <x v="46"/>
    <n v="0"/>
    <x v="0"/>
    <n v="6574917.4900000002"/>
    <n v="6574917.4900000002"/>
    <n v="0"/>
    <n v="0"/>
    <n v="0"/>
    <n v="0"/>
    <n v="0"/>
    <n v="0"/>
    <n v="0"/>
    <n v="0"/>
    <n v="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NO"/>
    <s v="NO"/>
    <x v="47"/>
    <x v="47"/>
    <n v="0"/>
    <x v="0"/>
    <n v="0"/>
    <n v="0"/>
    <n v="500000"/>
    <n v="0"/>
    <n v="486076.83"/>
    <n v="486076.83"/>
    <n v="114651.79000000004"/>
    <n v="371425.04"/>
    <n v="0"/>
    <n v="371425.04"/>
    <n v="2000000"/>
    <s v="SON 170 ELEMENTOS 25,000.00 POR UNIFORME"/>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47"/>
    <x v="47"/>
    <n v="0"/>
    <x v="0"/>
    <n v="1195892.72"/>
    <n v="1195892.72"/>
    <n v="1187100"/>
    <n v="1187100"/>
    <n v="1147483.6000000001"/>
    <n v="1147483.6000000001"/>
    <n v="0"/>
    <n v="1147483.6000000001"/>
    <n v="0"/>
    <n v="1147483.6000000001"/>
    <n v="120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47"/>
    <x v="47"/>
    <n v="0"/>
    <x v="0"/>
    <n v="1093153.8400000001"/>
    <n v="1093153.8400000001"/>
    <n v="1187826.57"/>
    <n v="1300000"/>
    <n v="128025.31"/>
    <n v="128025.31"/>
    <n v="10000"/>
    <n v="118025.31"/>
    <n v="118025.31"/>
    <n v="0"/>
    <n v="1200000"/>
    <m/>
  </r>
  <r>
    <s v="1.1-00-24"/>
    <s v="1.3.4"/>
    <s v="FUNCIÓN PÚBLICA"/>
    <s v="E"/>
    <s v="Actividades del sector público, que realiza en for"/>
    <s v="01_24"/>
    <n v="6"/>
    <s v="GOBIERNO EFECTIVO"/>
    <n v="3"/>
    <s v="MATERIALES Y SUMINISTROS"/>
    <s v="003_24"/>
    <x v="0"/>
    <x v="0"/>
    <s v="PRESIDENCIA"/>
    <x v="8"/>
    <s v="JEFATURA DE GABINETE"/>
    <s v="JEFATURA DE GABINETE"/>
    <x v="21"/>
    <x v="29"/>
    <x v="2"/>
    <s v="NO"/>
    <s v="NO"/>
    <x v="47"/>
    <x v="47"/>
    <n v="0"/>
    <x v="0"/>
    <n v="1204801.17"/>
    <n v="1204801.17"/>
    <n v="2926756.09"/>
    <n v="2926756.09"/>
    <n v="1042823.88"/>
    <n v="1042823.88"/>
    <n v="92707.199999999953"/>
    <n v="950116.68"/>
    <n v="0"/>
    <n v="950116.68"/>
    <n v="3000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47"/>
    <x v="47"/>
    <n v="0"/>
    <x v="0"/>
    <n v="0"/>
    <n v="0"/>
    <n v="100000"/>
    <n v="0"/>
    <n v="72377.039999999994"/>
    <n v="72377.039999999994"/>
    <n v="0"/>
    <n v="72377.039999999994"/>
    <n v="69948"/>
    <n v="2429.04"/>
    <n v="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NO"/>
    <x v="48"/>
    <x v="48"/>
    <n v="0"/>
    <x v="0"/>
    <n v="366490.4"/>
    <n v="346190.4"/>
    <n v="301089.59999999998"/>
    <n v="366490.4"/>
    <n v="235317.6"/>
    <n v="235317.6"/>
    <n v="0"/>
    <n v="235317.6"/>
    <n v="0"/>
    <n v="235317.6"/>
    <n v="750000"/>
    <m/>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48"/>
    <x v="48"/>
    <n v="0"/>
    <x v="0"/>
    <n v="0"/>
    <n v="0"/>
    <n v="10500"/>
    <n v="0"/>
    <n v="9941.2000000000007"/>
    <n v="9941.2000000000007"/>
    <n v="0"/>
    <n v="9941.2000000000007"/>
    <n v="0"/>
    <n v="9941.2000000000007"/>
    <n v="100000"/>
    <m/>
  </r>
  <r>
    <s v="1.1-00-24"/>
    <s v="1.3.4"/>
    <s v="FUNCIÓN PÚBLICA"/>
    <s v="E"/>
    <s v="Actividades del sector público, que realiza en for"/>
    <s v="09_24"/>
    <n v="3"/>
    <s v="INFRAESTRUCTURA Y SERVICIOS PÚBLICOS"/>
    <n v="43"/>
    <s v="MATERIALES Y SUMINISTROS"/>
    <s v="027_24"/>
    <x v="0"/>
    <x v="0"/>
    <s v="COORDINACIÓN GENERAL DE DESARROLLO ECONÓMICO"/>
    <x v="5"/>
    <s v="DIRECCIÓN DE RASTRO MUNICIPAL"/>
    <s v="COORDINACIÓN DE FORTALECIMIENTO A LOS SERVICIOS PÚBLICOS MUNICIPALES"/>
    <x v="8"/>
    <x v="18"/>
    <x v="2"/>
    <s v="NO"/>
    <s v="NO"/>
    <x v="48"/>
    <x v="48"/>
    <n v="0"/>
    <x v="0"/>
    <n v="33872.230000000003"/>
    <n v="33872.230000000003"/>
    <n v="0"/>
    <n v="50000"/>
    <n v="0"/>
    <n v="0"/>
    <n v="0"/>
    <n v="0"/>
    <n v="0"/>
    <n v="0"/>
    <n v="100000"/>
    <s v="Prendas de protección para rastros"/>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48"/>
    <x v="48"/>
    <n v="0"/>
    <x v="0"/>
    <n v="334663.40999999997"/>
    <n v="334663.40999999997"/>
    <n v="480000"/>
    <n v="480000"/>
    <n v="353079.7"/>
    <n v="353079.7"/>
    <n v="0"/>
    <n v="353079.7"/>
    <n v="0"/>
    <n v="353079.7"/>
    <n v="580000"/>
    <m/>
  </r>
  <r>
    <s v="1.1-00-24"/>
    <s v="1.7.2"/>
    <s v="PROTECCIÓN CIVIL"/>
    <s v="E"/>
    <s v="Actividades del sector público, que realiza en for"/>
    <s v="02_24"/>
    <n v="3"/>
    <s v="INFRAESTRUCTURA Y SERVICIOS PÚBLICOS"/>
    <n v="12"/>
    <s v="MATERIALES Y SUMINISTROS"/>
    <s v="009_24"/>
    <x v="0"/>
    <x v="0"/>
    <s v="SECRETARÍA GENERAL DEL AYUNTAMIENTO"/>
    <x v="3"/>
    <s v="DIRECCIÓN GENERAL ADJUNTA DE PROTECCIÓN"/>
    <s v="COORDINACIÓN DE PREVENCIÓN Y PROTECCIÓN CIUDADANA"/>
    <x v="5"/>
    <x v="26"/>
    <x v="2"/>
    <s v="NO"/>
    <s v="NO"/>
    <x v="48"/>
    <x v="48"/>
    <n v="0"/>
    <x v="0"/>
    <n v="1979577.12"/>
    <n v="1979577.12"/>
    <n v="2500000"/>
    <n v="2500000"/>
    <n v="2499409.5099999998"/>
    <n v="2499409.5099999998"/>
    <n v="1154870.0099999998"/>
    <n v="1344539.5"/>
    <n v="495159.07999999996"/>
    <n v="849380.42"/>
    <n v="250000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48"/>
    <x v="48"/>
    <n v="0"/>
    <x v="0"/>
    <n v="15973.7"/>
    <n v="973.7"/>
    <n v="6780"/>
    <n v="6780"/>
    <n v="0"/>
    <n v="0"/>
    <n v="0"/>
    <n v="0"/>
    <n v="0"/>
    <n v="0"/>
    <n v="0"/>
    <m/>
  </r>
  <r>
    <s v="1.1-00-24"/>
    <s v="2.1.1"/>
    <s v="ORDENACIÓN DE DESECHOS"/>
    <s v="E"/>
    <s v="Actividades del sector público, que realiza en for"/>
    <s v="07_24"/>
    <n v="3"/>
    <s v="INFRAESTRUCTURA Y SERVICIOS PÚBLICOS"/>
    <n v="35"/>
    <s v="MATERIALES Y SUMINISTROS"/>
    <s v="021_24"/>
    <x v="0"/>
    <x v="0"/>
    <s v="GABINETE INTEGRAL DE INFRAESTRUCTURA Y SERVICIOS PÚBLICOS"/>
    <x v="5"/>
    <s v="DIRECCIÓN DE ASEO PÚBLICO"/>
    <s v="COORDINACIÓN DE FORTALECIMIENTO A LOS SERVICIOS PÚBLICOS MUNICIPALES"/>
    <x v="9"/>
    <x v="10"/>
    <x v="2"/>
    <s v="NO"/>
    <s v="NO"/>
    <x v="48"/>
    <x v="48"/>
    <n v="0"/>
    <x v="0"/>
    <n v="119808.4"/>
    <n v="119808.4"/>
    <n v="180000"/>
    <n v="180000"/>
    <n v="78661.919999999998"/>
    <n v="78661.919999999998"/>
    <n v="0"/>
    <n v="78661.919999999998"/>
    <n v="0"/>
    <n v="78661.919999999998"/>
    <n v="10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48"/>
    <x v="48"/>
    <n v="0"/>
    <x v="0"/>
    <n v="434847.5"/>
    <n v="423247.5"/>
    <n v="292200"/>
    <n v="442200"/>
    <n v="241618.72"/>
    <n v="241618.72"/>
    <n v="0"/>
    <n v="241618.72"/>
    <n v="0"/>
    <n v="241618.72"/>
    <n v="300000"/>
    <m/>
  </r>
  <r>
    <s v="1.1-00-24"/>
    <s v="1.3.5"/>
    <s v="ASUNTOS JURÍDICOS"/>
    <s v="O"/>
    <s v="Actividades que realizan la función pública o cont"/>
    <s v="03_24"/>
    <n v="1"/>
    <s v="CORRESPONSABILIDAD SOCIAL (TRANSVERSAL)"/>
    <n v="17"/>
    <s v="MATERIALES Y SUMINISTROS"/>
    <s v="011_24"/>
    <x v="0"/>
    <x v="0"/>
    <s v="SINDICATURA MUNICIPAL"/>
    <x v="7"/>
    <s v="DIRECCIÓN GENERAL JURIDÍCA"/>
    <s v="SINDICATURA"/>
    <x v="13"/>
    <x v="15"/>
    <x v="2"/>
    <s v="NO"/>
    <s v="NO"/>
    <x v="48"/>
    <x v="48"/>
    <n v="0"/>
    <x v="0"/>
    <n v="0"/>
    <n v="0"/>
    <n v="50000"/>
    <n v="50000"/>
    <n v="0"/>
    <n v="0"/>
    <n v="0"/>
    <n v="0"/>
    <n v="0"/>
    <n v="0"/>
    <n v="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48"/>
    <x v="48"/>
    <n v="0"/>
    <x v="0"/>
    <n v="0"/>
    <n v="0"/>
    <n v="2269"/>
    <n v="0"/>
    <n v="2268.96"/>
    <n v="2268.96"/>
    <n v="0"/>
    <n v="2268.96"/>
    <n v="0"/>
    <n v="2268.96"/>
    <n v="0"/>
    <m/>
  </r>
  <r>
    <s v="1.1-00-24"/>
    <s v="1.3.4"/>
    <s v="FUNCIÓN PÚBLICA"/>
    <s v="F"/>
    <s v="Actividades destinadas a la promoción y fomento de"/>
    <s v="02_24"/>
    <n v="1"/>
    <s v="CORRESPONSABILIDAD SOCIAL (TRANSVERSAL)"/>
    <n v="15"/>
    <s v="MATERIALES Y SUMINISTROS"/>
    <s v="010_24"/>
    <x v="0"/>
    <x v="0"/>
    <s v="SECRETARÍA GENERAL DEL AYUNTAMIENTO"/>
    <x v="0"/>
    <s v="DIRECCIÓN GENERAL DE CULTURA DE LA PAZ Y"/>
    <s v="COORDINACIÓN DE CERCANÍA Y CORRESPONSABILIDAD SOCIAL"/>
    <x v="0"/>
    <x v="13"/>
    <x v="2"/>
    <s v="NO"/>
    <s v="NO"/>
    <x v="48"/>
    <x v="48"/>
    <n v="0"/>
    <x v="0"/>
    <n v="0"/>
    <n v="0"/>
    <n v="300000"/>
    <n v="300000"/>
    <n v="17539.310000000001"/>
    <n v="17539.310000000001"/>
    <n v="8832.4300000000021"/>
    <n v="8706.8799999999992"/>
    <n v="8706.8799999999992"/>
    <n v="0"/>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48"/>
    <x v="48"/>
    <n v="0"/>
    <x v="0"/>
    <n v="4365.1499999999996"/>
    <n v="3415.11"/>
    <n v="195000"/>
    <n v="195000"/>
    <n v="85698.36"/>
    <n v="85698.36"/>
    <n v="12324.880000000005"/>
    <n v="73373.48"/>
    <n v="60125.119999999995"/>
    <n v="13248.36"/>
    <n v="0"/>
    <m/>
  </r>
  <r>
    <s v="1.1-00-24"/>
    <s v="1.3.4"/>
    <s v="FUNCIÓN PÚBLICA"/>
    <s v="K"/>
    <s v="Proyectos de inversión sujetos a registro en la Ca"/>
    <s v="07_24"/>
    <n v="3"/>
    <s v="INFRAESTRUCTURA Y SERVICIOS PÚBLICOS"/>
    <n v="37"/>
    <s v="MATERIALES Y SUMINISTROS"/>
    <s v="023_24"/>
    <x v="0"/>
    <x v="0"/>
    <s v="GABINETE INTEGRAL DE INFRAESTRUCTURA Y SERVICIOS PÚBLICOS"/>
    <x v="9"/>
    <s v="DIRECCIÓN GENERAL DE OBRAS PÚBLICAS"/>
    <s v="COORDINACIÓN DE GESTIÓN DEL TERRITORIO Y OBRAS PÚBLICAS"/>
    <x v="22"/>
    <x v="30"/>
    <x v="2"/>
    <s v="NO"/>
    <s v="NO"/>
    <x v="48"/>
    <x v="48"/>
    <n v="0"/>
    <x v="0"/>
    <n v="14249.95"/>
    <n v="14249.95"/>
    <n v="77223"/>
    <n v="75000"/>
    <n v="0"/>
    <n v="0"/>
    <n v="0"/>
    <n v="0"/>
    <n v="0"/>
    <n v="0"/>
    <n v="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9"/>
    <x v="20"/>
    <x v="2"/>
    <s v="NO"/>
    <s v="NO"/>
    <x v="48"/>
    <x v="48"/>
    <n v="0"/>
    <x v="0"/>
    <n v="158350.57"/>
    <n v="151288.75"/>
    <n v="200000"/>
    <n v="200000"/>
    <n v="78923.63"/>
    <n v="78923.63"/>
    <n v="33481.08"/>
    <n v="45442.55"/>
    <n v="30418.760000000002"/>
    <n v="15023.79"/>
    <n v="0"/>
    <m/>
  </r>
  <r>
    <s v="1.1-00-24"/>
    <s v="2.2.4"/>
    <s v="ALUMBRADO PÚBLICO"/>
    <s v="E"/>
    <s v="Actividades del sector público, que realiza en for"/>
    <s v="07_24"/>
    <n v="3"/>
    <s v="INFRAESTRUCTURA Y SERVICIOS PÚBLICOS"/>
    <n v="34"/>
    <s v="MATERIALES Y SUMINISTROS"/>
    <s v="020_24"/>
    <x v="0"/>
    <x v="0"/>
    <s v="GABINETE INTEGRAL DE INFRAESTRUCTURA Y SERVICIOS PÚBLICOS"/>
    <x v="5"/>
    <s v="DIRECCIÓN DE ALUMBRADO PÚBLICO"/>
    <s v="COORDINACIÓN DE FORTALECIMIENTO A LOS SERVICIOS PÚBLICOS MUNICIPALES"/>
    <x v="20"/>
    <x v="22"/>
    <x v="2"/>
    <s v="NO"/>
    <s v="NO"/>
    <x v="48"/>
    <x v="48"/>
    <n v="0"/>
    <x v="0"/>
    <n v="88525.4"/>
    <n v="88525.4"/>
    <n v="96000"/>
    <n v="96000"/>
    <n v="58549.14"/>
    <n v="58549.14"/>
    <n v="0"/>
    <n v="58549.14"/>
    <n v="0"/>
    <n v="58549.14"/>
    <n v="9000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48"/>
    <x v="48"/>
    <n v="0"/>
    <x v="0"/>
    <n v="39904"/>
    <n v="19952"/>
    <n v="11000"/>
    <n v="50000"/>
    <n v="10150"/>
    <n v="10150"/>
    <n v="0"/>
    <n v="10150"/>
    <n v="0"/>
    <n v="10150"/>
    <n v="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NO"/>
    <s v="NO"/>
    <x v="49"/>
    <x v="49"/>
    <n v="0"/>
    <x v="0"/>
    <n v="0"/>
    <n v="0"/>
    <n v="24000"/>
    <n v="0"/>
    <n v="19986.8"/>
    <n v="19986.8"/>
    <n v="0"/>
    <n v="19986.8"/>
    <n v="0"/>
    <n v="19986.8"/>
    <n v="2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50"/>
    <x v="50"/>
    <n v="0"/>
    <x v="0"/>
    <n v="691916.1"/>
    <n v="231916.1"/>
    <n v="317102.12"/>
    <n v="900000"/>
    <n v="0"/>
    <n v="0"/>
    <n v="0"/>
    <n v="0"/>
    <n v="0"/>
    <n v="0"/>
    <n v="300000"/>
    <s v="Municiones"/>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23"/>
    <x v="5"/>
    <x v="2"/>
    <s v="NO"/>
    <s v="NO"/>
    <x v="51"/>
    <x v="51"/>
    <n v="0"/>
    <x v="0"/>
    <m/>
    <m/>
    <m/>
    <m/>
    <m/>
    <m/>
    <m/>
    <m/>
    <m/>
    <m/>
    <n v="50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51"/>
    <x v="51"/>
    <n v="0"/>
    <x v="0"/>
    <n v="430394.8"/>
    <n v="430394.8"/>
    <n v="264514.8"/>
    <n v="264514.8"/>
    <n v="96748.29"/>
    <n v="74444.97"/>
    <n v="0"/>
    <n v="74444.97"/>
    <n v="23026"/>
    <n v="51418.97"/>
    <n v="0"/>
    <m/>
  </r>
  <r>
    <s v="2.5-02-24"/>
    <s v="1.7.1"/>
    <s v="POLICÍA"/>
    <s v="R"/>
    <s v="Solamente actividades específicas, distintas a las"/>
    <s v="08_24"/>
    <n v="7"/>
    <s v="SEGURIDAD CIUDADANA"/>
    <n v="41"/>
    <s v="MATERIALES Y SUMINISTROS"/>
    <s v="025_24"/>
    <x v="0"/>
    <x v="4"/>
    <s v="COMISARÍA DE LA POLICÍA PREVENTIVA MUNICIPAL"/>
    <x v="3"/>
    <s v="DESPACHO DE LA COMISARÍA DE LA POLICÍA P"/>
    <s v="COORDINACIÓN DE PREVENCIÓN Y PROTECCIÓN CIUDADANA"/>
    <x v="4"/>
    <x v="5"/>
    <x v="2"/>
    <s v="NO"/>
    <s v="NO"/>
    <x v="51"/>
    <x v="51"/>
    <n v="0"/>
    <x v="0"/>
    <n v="3031060.3"/>
    <n v="3031060.3"/>
    <n v="3100000"/>
    <n v="3100000"/>
    <n v="3063560"/>
    <n v="3063560"/>
    <n v="0"/>
    <n v="3063560"/>
    <n v="3063560"/>
    <n v="0"/>
    <n v="3100000"/>
    <s v="Prendas de protección"/>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NO"/>
    <s v="NO"/>
    <x v="52"/>
    <x v="52"/>
    <n v="0"/>
    <x v="0"/>
    <n v="996230"/>
    <n v="378958.6"/>
    <n v="600295.28"/>
    <n v="921350"/>
    <n v="600295.28"/>
    <n v="600295.28"/>
    <n v="39647.060000000056"/>
    <n v="560648.22"/>
    <n v="0"/>
    <n v="560648.22"/>
    <n v="1520000"/>
    <m/>
  </r>
  <r>
    <s v="1.1-00-24"/>
    <s v="1.3.4"/>
    <s v="FUNCIÓN PÚBLICA"/>
    <s v="E"/>
    <s v="Actividades del sector público, que realiza en for"/>
    <s v="09_24"/>
    <n v="3"/>
    <s v="INFRAESTRUCTURA Y SERVICIOS PÚBLICOS"/>
    <n v="43"/>
    <s v="MATERIALES Y SUMINISTROS"/>
    <s v="027_24"/>
    <x v="0"/>
    <x v="0"/>
    <s v="COORDINACIÓN GENERAL DE DESARROLLO ECONÓMICO"/>
    <x v="5"/>
    <s v="DIRECCIÓN DE RASTRO MUNICIPAL"/>
    <s v="COORDINACIÓN DE FORTALECIMIENTO A LOS SERVICIOS PÚBLICOS MUNICIPALES"/>
    <x v="8"/>
    <x v="18"/>
    <x v="2"/>
    <s v="NO"/>
    <s v="NO"/>
    <x v="52"/>
    <x v="52"/>
    <n v="0"/>
    <x v="0"/>
    <n v="49938"/>
    <n v="49938"/>
    <n v="120000"/>
    <n v="70000"/>
    <n v="88864.12"/>
    <n v="88864.12"/>
    <n v="0"/>
    <n v="88864.12"/>
    <n v="0"/>
    <n v="88864.12"/>
    <n v="300000"/>
    <s v="Herramientas para rastro"/>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52"/>
    <x v="52"/>
    <n v="0"/>
    <x v="0"/>
    <n v="21019.33"/>
    <n v="21019.33"/>
    <n v="20000"/>
    <n v="20000"/>
    <n v="15873.78"/>
    <n v="15873.78"/>
    <n v="12063.18"/>
    <n v="3810.6"/>
    <n v="0"/>
    <n v="3810.6"/>
    <n v="150000"/>
    <m/>
  </r>
  <r>
    <s v="1.1-00-24"/>
    <s v="2.2.4"/>
    <s v="ALUMBRADO PÚBLICO"/>
    <s v="E"/>
    <s v="Actividades del sector público, que realiza en for"/>
    <s v="07_24"/>
    <n v="3"/>
    <s v="INFRAESTRUCTURA Y SERVICIOS PÚBLICOS"/>
    <n v="34"/>
    <s v="MATERIALES Y SUMINISTROS"/>
    <s v="020_24"/>
    <x v="0"/>
    <x v="0"/>
    <s v="GABINETE INTEGRAL DE INFRAESTRUCTURA Y SERVICIOS PÚBLICOS"/>
    <x v="5"/>
    <s v="DIRECCIÓN DE ALUMBRADO PÚBLICO"/>
    <s v="COORDINACIÓN DE FORTALECIMIENTO A LOS SERVICIOS PÚBLICOS MUNICIPALES"/>
    <x v="20"/>
    <x v="22"/>
    <x v="2"/>
    <s v="NO"/>
    <s v="NO"/>
    <x v="52"/>
    <x v="52"/>
    <n v="0"/>
    <x v="0"/>
    <n v="99012.87"/>
    <n v="99012.87"/>
    <n v="150000"/>
    <n v="150000"/>
    <n v="126287.4"/>
    <n v="126287.4"/>
    <n v="0"/>
    <n v="126287.4"/>
    <n v="0"/>
    <n v="126287.4"/>
    <n v="225000"/>
    <m/>
  </r>
  <r>
    <s v="1.1-00-24"/>
    <s v="2.1.1"/>
    <s v="ORDENACIÓN DE DESECHOS"/>
    <s v="E"/>
    <s v="Actividades del sector público, que realiza en for"/>
    <s v="07_24"/>
    <n v="3"/>
    <s v="INFRAESTRUCTURA Y SERVICIOS PÚBLICOS"/>
    <n v="35"/>
    <s v="MATERIALES Y SUMINISTROS"/>
    <s v="021_24"/>
    <x v="0"/>
    <x v="0"/>
    <s v="GABINETE INTEGRAL DE INFRAESTRUCTURA Y SERVICIOS PÚBLICOS"/>
    <x v="5"/>
    <s v="DIRECCIÓN DE ASEO PÚBLICO"/>
    <s v="COORDINACIÓN DE FORTALECIMIENTO A LOS SERVICIOS PÚBLICOS MUNICIPALES"/>
    <x v="9"/>
    <x v="9"/>
    <x v="2"/>
    <m/>
    <m/>
    <x v="52"/>
    <x v="52"/>
    <m/>
    <x v="3"/>
    <m/>
    <m/>
    <m/>
    <m/>
    <m/>
    <m/>
    <m/>
    <m/>
    <m/>
    <m/>
    <n v="5000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NO"/>
    <s v="NO"/>
    <x v="52"/>
    <x v="52"/>
    <n v="0"/>
    <x v="0"/>
    <n v="1690149.83"/>
    <n v="1568349.83"/>
    <n v="5472017.1500000004"/>
    <n v="1650000"/>
    <n v="5472017.1500000004"/>
    <n v="5472017.1500000004"/>
    <n v="2.0000000484287739E-2"/>
    <n v="5472017.1299999999"/>
    <n v="0"/>
    <n v="5472017.1299999999"/>
    <n v="2300000"/>
    <m/>
  </r>
  <r>
    <s v="1.1-00-24"/>
    <s v="1.7.2"/>
    <s v="PROTECCIÓN CIVIL"/>
    <s v="E"/>
    <s v="Actividades del sector público, que realiza en for"/>
    <s v="02_24"/>
    <n v="3"/>
    <s v="INFRAESTRUCTURA Y SERVICIOS PÚBLICOS"/>
    <n v="12"/>
    <s v="MATERIALES Y SUMINISTROS"/>
    <s v="009_24"/>
    <x v="0"/>
    <x v="0"/>
    <s v="SECRETARÍA GENERAL DEL AYUNTAMIENTO"/>
    <x v="3"/>
    <s v="DIRECCIÓN GENERAL ADJUNTA DE PROTECCIÓN"/>
    <s v="COORDINACIÓN DE PREVENCIÓN Y PROTECCIÓN CIUDADANA"/>
    <x v="5"/>
    <x v="26"/>
    <x v="2"/>
    <s v="NO"/>
    <s v="NO"/>
    <x v="52"/>
    <x v="52"/>
    <n v="0"/>
    <x v="0"/>
    <n v="17650.86"/>
    <n v="17650.86"/>
    <n v="70000"/>
    <n v="100000"/>
    <n v="45492.3"/>
    <n v="45492.3"/>
    <n v="0"/>
    <n v="45492.3"/>
    <n v="0"/>
    <n v="45492.3"/>
    <n v="5000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52"/>
    <x v="52"/>
    <n v="0"/>
    <x v="0"/>
    <n v="36627.620000000003"/>
    <n v="36627.620000000003"/>
    <n v="72519"/>
    <n v="44519"/>
    <n v="47681.919999999998"/>
    <n v="47681.919999999998"/>
    <n v="0"/>
    <n v="47681.919999999998"/>
    <n v="0"/>
    <n v="47681.919999999998"/>
    <n v="50000"/>
    <m/>
  </r>
  <r>
    <s v="1.1-00-24"/>
    <s v="2.3.1"/>
    <s v="PRESTACIÓN DE SERVICIOS DE SALUD A LA COMUNIDAD"/>
    <s v="E"/>
    <s v="Actividades del sector público, que realiza en for"/>
    <s v="07_24"/>
    <n v="3"/>
    <s v="INFRAESTRUCTURA Y SERVICIOS PÚBLICOS"/>
    <n v="39"/>
    <s v="MATERIALES Y SUMINISTROS"/>
    <s v="024_24"/>
    <x v="0"/>
    <x v="0"/>
    <s v="GABINETE INTEGRAL DE INFRAESTRUCTURA Y SERVICIOS PÚBLICOS"/>
    <x v="3"/>
    <s v="DIRECCIÓN GENERAL DE SALUD PÚBLICA"/>
    <s v="COORDINACIÓN DE PREVENCIÓN Y PROTECCIÓN CIUDADANA"/>
    <x v="10"/>
    <x v="11"/>
    <x v="2"/>
    <s v="NO"/>
    <s v="NO"/>
    <x v="52"/>
    <x v="52"/>
    <n v="0"/>
    <x v="0"/>
    <n v="179634.79"/>
    <n v="166096.24"/>
    <n v="200000"/>
    <n v="300000"/>
    <n v="172317.13"/>
    <n v="172317.13"/>
    <n v="0"/>
    <n v="172317.13"/>
    <n v="0"/>
    <n v="172317.13"/>
    <n v="25000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52"/>
    <x v="52"/>
    <n v="0"/>
    <x v="0"/>
    <n v="16582.150000000001"/>
    <n v="8082.15"/>
    <n v="7923.97"/>
    <n v="350"/>
    <n v="7923.57"/>
    <n v="7923.57"/>
    <n v="0"/>
    <n v="7923.57"/>
    <n v="0"/>
    <n v="7923.57"/>
    <n v="1000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NO"/>
    <s v="NO"/>
    <x v="52"/>
    <x v="52"/>
    <n v="0"/>
    <x v="0"/>
    <n v="0"/>
    <n v="0"/>
    <n v="30300"/>
    <n v="0"/>
    <n v="15025.71"/>
    <n v="15025.71"/>
    <n v="0"/>
    <n v="15025.71"/>
    <n v="0"/>
    <n v="15025.71"/>
    <n v="15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52"/>
    <x v="52"/>
    <n v="0"/>
    <x v="0"/>
    <n v="132539.53"/>
    <n v="122634.33"/>
    <n v="447560.86"/>
    <n v="147560.85999999999"/>
    <n v="93504.61"/>
    <n v="76132.45"/>
    <n v="9.9999999947613105E-3"/>
    <n v="76132.44"/>
    <n v="2147.4799999999959"/>
    <n v="73984.960000000006"/>
    <n v="100000"/>
    <m/>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17"/>
    <x v="20"/>
    <x v="2"/>
    <s v="NO"/>
    <s v="NO"/>
    <x v="52"/>
    <x v="52"/>
    <n v="0"/>
    <x v="0"/>
    <n v="160491.48000000001"/>
    <n v="160491.48000000001"/>
    <n v="0"/>
    <n v="150000"/>
    <n v="0"/>
    <n v="0"/>
    <n v="0"/>
    <n v="0"/>
    <n v="0"/>
    <n v="0"/>
    <n v="150000"/>
    <m/>
  </r>
  <r>
    <s v="1.1-00-24"/>
    <s v="2.4.2"/>
    <s v="CULTURA"/>
    <s v="F"/>
    <s v="Actividades destinadas a la promoción y fomento de"/>
    <s v="06_24"/>
    <n v="5"/>
    <s v="SOCIEDAD COHESIVA Y RESILENTE"/>
    <n v="29"/>
    <s v="MATERIALES Y SUMINISTROS"/>
    <s v="017_24"/>
    <x v="0"/>
    <x v="0"/>
    <s v="COORDINACIÓN GENERAL DE CONSTRUCCIÓN DE COMUNIDAD"/>
    <x v="0"/>
    <s v="DIRECCIÓN GENERAL DE CULTURA"/>
    <s v="COORDINACIÓN DE CERCANÍA Y CORRESPONSABILIDAD SOCIAL"/>
    <x v="2"/>
    <x v="23"/>
    <x v="2"/>
    <s v="NO"/>
    <s v="NO"/>
    <x v="52"/>
    <x v="52"/>
    <n v="0"/>
    <x v="0"/>
    <n v="3263.13"/>
    <n v="3263.13"/>
    <n v="3500"/>
    <n v="3500"/>
    <n v="0"/>
    <n v="0"/>
    <n v="0"/>
    <n v="0"/>
    <n v="0"/>
    <n v="0"/>
    <n v="3500"/>
    <m/>
  </r>
  <r>
    <s v="1.1-00-24"/>
    <s v="2.2.7"/>
    <s v="DESARROLLO REGIONAL"/>
    <s v="S"/>
    <s v="Definidos en el Presupuesto de Egresos y los que s"/>
    <s v="02_24"/>
    <n v="1"/>
    <s v="CORRESPONSABILIDAD SOCIAL (TRANSVERSAL)"/>
    <n v="16"/>
    <s v="MATERIALES Y SUMINISTROS"/>
    <s v="010_24"/>
    <x v="0"/>
    <x v="0"/>
    <s v="SECRETARÍA GENERAL DEL AYUNTAMIENTO"/>
    <x v="0"/>
    <s v="DIRECCIÓN GENERAL DE CULTURA DE LA PAZ Y"/>
    <s v="COORDINACIÓN DE CERCANÍA Y CORRESPONSABILIDAD SOCIAL"/>
    <x v="2"/>
    <x v="3"/>
    <x v="2"/>
    <s v="NO"/>
    <s v="NO"/>
    <x v="52"/>
    <x v="52"/>
    <n v="0"/>
    <x v="0"/>
    <n v="167622.94"/>
    <n v="157935.96"/>
    <n v="27600"/>
    <n v="70000"/>
    <n v="26217.68"/>
    <n v="26217.68"/>
    <n v="0"/>
    <n v="26217.68"/>
    <n v="5678.7799999999988"/>
    <n v="20538.900000000001"/>
    <n v="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53"/>
    <x v="53"/>
    <n v="0"/>
    <x v="0"/>
    <n v="0"/>
    <n v="0"/>
    <n v="953"/>
    <n v="0"/>
    <n v="952.82"/>
    <n v="952.82"/>
    <n v="0"/>
    <n v="952.82"/>
    <n v="0"/>
    <n v="952.82"/>
    <n v="1000"/>
    <m/>
  </r>
  <r>
    <s v="1.1-00-24"/>
    <s v="1.3.4"/>
    <s v="FUNCIÓN PÚBLICA"/>
    <s v="S"/>
    <s v="Definidos en el Presupuesto de Egresos y los que s"/>
    <s v="02_24"/>
    <n v="1"/>
    <s v="CORRESPONSABILIDAD SOCIAL (TRANSVERSAL)"/>
    <n v="14"/>
    <s v="MATERIALES Y SUMINISTROS"/>
    <s v="010_24"/>
    <x v="0"/>
    <x v="0"/>
    <s v="SECRETARÍA GENERAL DEL AYUNTAMIENTO"/>
    <x v="0"/>
    <s v="DIRECCIÓN GENERAL DE CULTURA DE LA PAZ Y"/>
    <s v="COORDINACIÓN DE CERCANÍA Y CORRESPONSABILIDAD SOCIAL"/>
    <x v="0"/>
    <x v="0"/>
    <x v="2"/>
    <s v="NO"/>
    <s v="NO"/>
    <x v="53"/>
    <x v="53"/>
    <n v="0"/>
    <x v="0"/>
    <n v="0"/>
    <n v="0"/>
    <n v="0"/>
    <n v="50000"/>
    <n v="0"/>
    <n v="0"/>
    <n v="0"/>
    <n v="0"/>
    <n v="0"/>
    <n v="0"/>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53"/>
    <x v="53"/>
    <n v="0"/>
    <x v="0"/>
    <n v="96085.94"/>
    <n v="88499.08"/>
    <n v="45000"/>
    <n v="45000"/>
    <n v="25768.86"/>
    <n v="25768.86"/>
    <n v="0"/>
    <n v="25768.86"/>
    <n v="0"/>
    <n v="25768.86"/>
    <n v="5000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NO"/>
    <s v="NO"/>
    <x v="54"/>
    <x v="54"/>
    <n v="0"/>
    <x v="0"/>
    <n v="0"/>
    <n v="0"/>
    <n v="26740.03"/>
    <n v="0"/>
    <n v="19140"/>
    <n v="19140"/>
    <n v="0"/>
    <n v="19140"/>
    <n v="0"/>
    <n v="19140"/>
    <n v="2000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SI"/>
    <s v="NO"/>
    <x v="55"/>
    <x v="55"/>
    <n v="0"/>
    <x v="0"/>
    <n v="227120.72"/>
    <n v="224196.77"/>
    <n v="1099000"/>
    <n v="1137000"/>
    <n v="1047484.59"/>
    <n v="1047484.59"/>
    <n v="22383.359999999986"/>
    <n v="1025101.23"/>
    <n v="487630.58999999997"/>
    <n v="537470.64"/>
    <n v="50000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SI"/>
    <s v="NO"/>
    <x v="55"/>
    <x v="55"/>
    <n v="0"/>
    <x v="0"/>
    <n v="199"/>
    <n v="199"/>
    <n v="600"/>
    <n v="0"/>
    <n v="0"/>
    <n v="0"/>
    <n v="0"/>
    <n v="0"/>
    <n v="0"/>
    <n v="0"/>
    <n v="6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55"/>
    <x v="55"/>
    <n v="0"/>
    <x v="0"/>
    <n v="0"/>
    <n v="0"/>
    <n v="1050"/>
    <n v="0"/>
    <n v="1040"/>
    <n v="1040"/>
    <n v="0"/>
    <n v="1040"/>
    <n v="0"/>
    <n v="1040"/>
    <n v="0"/>
    <m/>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2"/>
    <s v="SI"/>
    <s v="NO"/>
    <x v="56"/>
    <x v="56"/>
    <n v="0"/>
    <x v="0"/>
    <n v="13722.8"/>
    <n v="13722.8"/>
    <n v="50000"/>
    <n v="0"/>
    <n v="9918"/>
    <n v="9918"/>
    <n v="0"/>
    <n v="9918"/>
    <n v="0"/>
    <n v="9918"/>
    <n v="5000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SI"/>
    <s v="NO"/>
    <x v="56"/>
    <x v="56"/>
    <n v="0"/>
    <x v="0"/>
    <n v="0"/>
    <n v="0"/>
    <n v="3631"/>
    <n v="0"/>
    <n v="3630.62"/>
    <n v="3630.62"/>
    <n v="0"/>
    <n v="3630.62"/>
    <n v="0"/>
    <n v="3630.62"/>
    <n v="0"/>
    <m/>
  </r>
  <r>
    <s v="1.1-00-24"/>
    <s v="1.3.4"/>
    <s v="FUNCIÓN PÚBLICA"/>
    <s v="M"/>
    <s v="Actividades de apoyo administrativo desarrolladas "/>
    <s v="04_24"/>
    <n v="6"/>
    <s v="GOBIERNO EFECTIVO"/>
    <n v="18"/>
    <s v="MATERIALES Y SUMINISTROS"/>
    <s v="012_24"/>
    <x v="0"/>
    <x v="0"/>
    <s v="TESORERÍA MUNICIPAL"/>
    <x v="2"/>
    <s v="DIRECCIÓN DE PROCESOS ADMINISTRATIVOS Y"/>
    <s v="TESORERÍA"/>
    <x v="3"/>
    <x v="4"/>
    <x v="2"/>
    <s v="SI"/>
    <s v="NO"/>
    <x v="56"/>
    <x v="56"/>
    <n v="0"/>
    <x v="0"/>
    <n v="0"/>
    <n v="0"/>
    <n v="130"/>
    <n v="0"/>
    <n v="129"/>
    <n v="129"/>
    <n v="0"/>
    <n v="129"/>
    <n v="0"/>
    <n v="129"/>
    <n v="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56"/>
    <x v="56"/>
    <n v="0"/>
    <x v="0"/>
    <n v="385463.67"/>
    <n v="370583.19"/>
    <n v="1545466.53"/>
    <n v="1000000"/>
    <n v="648609.01"/>
    <n v="648609.01"/>
    <n v="0"/>
    <n v="648609.01"/>
    <n v="0"/>
    <n v="648609.01"/>
    <n v="400000"/>
    <m/>
  </r>
  <r>
    <s v="2.6-05-24"/>
    <s v="1.3.4"/>
    <s v="FUNCIÓN PÚBLICA"/>
    <s v="E"/>
    <s v="Actividades del sector público, que realiza en for"/>
    <s v="05_24"/>
    <n v="6"/>
    <s v="GOBIERNO EFECTIVO"/>
    <n v="21"/>
    <s v="MATERIALES Y SUMINISTROS"/>
    <s v="015_24"/>
    <x v="1"/>
    <x v="5"/>
    <s v="OFICIALÍA MAYOR"/>
    <x v="1"/>
    <s v="DIRECCIÓN GENERAL DE ADMINISTRACIÓN"/>
    <s v="OFICIALÍA MAYOR"/>
    <x v="1"/>
    <x v="2"/>
    <x v="2"/>
    <s v="SI"/>
    <s v="NO"/>
    <x v="56"/>
    <x v="56"/>
    <n v="0"/>
    <x v="0"/>
    <n v="0"/>
    <n v="0"/>
    <n v="33000"/>
    <n v="0"/>
    <n v="23490"/>
    <n v="23490"/>
    <n v="0"/>
    <n v="23490"/>
    <n v="0"/>
    <n v="23490"/>
    <m/>
    <m/>
  </r>
  <r>
    <s v="1.1-00-24"/>
    <s v="2.1.5"/>
    <s v="PROTECCIÓN DE LA DIVERSIDAD BIOLÓGICA Y DEL PAISAJE"/>
    <s v="R"/>
    <s v="Solamente actividades específicas, distintas a las"/>
    <s v="17_24"/>
    <n v="4"/>
    <s v="CIUDAD SUSTENTABLE"/>
    <n v="56"/>
    <s v="MATERIALES Y SUMINISTROS"/>
    <s v="037_24"/>
    <x v="0"/>
    <x v="0"/>
    <s v="UNIDAD DE ACOPIO Y SALUD ANIMAL MUNICIPAL (UNASAM)"/>
    <x v="5"/>
    <s v="UNIDAD DE ACOPIO Y SALUD ANIMAL MUNICIPA"/>
    <s v="COORDINACIÓN DE FORTALECIMIENTO A LOS SERVICIOS PÚBLICOS MUNICIPALES"/>
    <x v="15"/>
    <x v="17"/>
    <x v="2"/>
    <s v="NO"/>
    <s v="NO"/>
    <x v="57"/>
    <x v="57"/>
    <n v="0"/>
    <x v="0"/>
    <n v="11066.4"/>
    <n v="11066.4"/>
    <n v="500"/>
    <n v="60000"/>
    <n v="0"/>
    <n v="0"/>
    <n v="0"/>
    <n v="0"/>
    <n v="0"/>
    <n v="0"/>
    <n v="0"/>
    <m/>
  </r>
  <r>
    <s v="1.1-00-24"/>
    <s v="1.7.1"/>
    <s v="POLICÍA"/>
    <s v="R"/>
    <s v="Solamente actividades específicas, distintas a las"/>
    <s v="08_24"/>
    <n v="7"/>
    <s v="SEGURIDAD CIUDADANA"/>
    <n v="41"/>
    <s v="MATERIALES Y SUMINISTROS"/>
    <s v="025_24"/>
    <x v="0"/>
    <x v="0"/>
    <s v="COMISARÍA DE LA POLICÍA PREVENTIVA MUNICIPAL"/>
    <x v="3"/>
    <s v="DESPACHO DE LA COMISARÍA DE LA POLICÍA P"/>
    <s v="COORDINACIÓN DE PREVENCIÓN Y PROTECCIÓN CIUDADANA"/>
    <x v="4"/>
    <x v="5"/>
    <x v="2"/>
    <s v="NO"/>
    <s v="NO"/>
    <x v="57"/>
    <x v="57"/>
    <n v="0"/>
    <x v="0"/>
    <n v="0"/>
    <n v="0"/>
    <n v="5800"/>
    <n v="0"/>
    <n v="5800"/>
    <n v="5800"/>
    <n v="0"/>
    <n v="5800"/>
    <n v="0"/>
    <n v="5800"/>
    <n v="0"/>
    <m/>
  </r>
  <r>
    <s v="1.1-00-24"/>
    <s v="2.2.7"/>
    <s v="DESARROLLO REGIONAL"/>
    <s v="E"/>
    <s v="Actividades del sector público, que realiza en for"/>
    <s v="07_24"/>
    <n v="2"/>
    <s v="GESTIÓN INTEGRAL DEL AGUA"/>
    <n v="36"/>
    <s v="MATERIALES Y SUMINISTROS"/>
    <s v="022_24"/>
    <x v="0"/>
    <x v="0"/>
    <s v="GABINETE INTEGRAL DE INFRAESTRUCTURA Y SERVICIOS PÚBLICOS"/>
    <x v="5"/>
    <s v="DIRECCIÓN GENERAL DE AGUA POTABLE Y SANE"/>
    <s v="COORDINACIÓN DE FORTALECIMIENTO A LOS SERVICIOS PÚBLICOS MUNICIPALES"/>
    <x v="18"/>
    <x v="21"/>
    <x v="2"/>
    <s v="SI"/>
    <s v="NO"/>
    <x v="58"/>
    <x v="58"/>
    <n v="0"/>
    <x v="0"/>
    <n v="87672.8"/>
    <n v="87672.8"/>
    <n v="200000"/>
    <n v="200000"/>
    <n v="0"/>
    <n v="0"/>
    <n v="0"/>
    <n v="0"/>
    <n v="0"/>
    <n v="0"/>
    <n v="264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SI"/>
    <s v="NO"/>
    <x v="58"/>
    <x v="58"/>
    <n v="0"/>
    <x v="0"/>
    <n v="809327.38"/>
    <n v="649649.64"/>
    <n v="711398.3"/>
    <n v="698350.4"/>
    <n v="501118.39"/>
    <n v="474960.39"/>
    <n v="0"/>
    <n v="474960.39"/>
    <n v="0"/>
    <n v="474960.39"/>
    <n v="500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2"/>
    <s v="SI"/>
    <s v="NO"/>
    <x v="58"/>
    <x v="58"/>
    <n v="0"/>
    <x v="0"/>
    <n v="0"/>
    <n v="0"/>
    <n v="138593.1"/>
    <n v="0"/>
    <n v="1344.42"/>
    <n v="1344.42"/>
    <n v="0"/>
    <n v="1344.42"/>
    <n v="0"/>
    <n v="1344.42"/>
    <n v="0"/>
    <m/>
  </r>
  <r>
    <s v="1.1-00-24"/>
    <s v="3.8.4"/>
    <s v="INNOVACIÓN"/>
    <s v="E"/>
    <s v="Actividades del sector público, que realiza en for"/>
    <s v="11_24"/>
    <n v="6"/>
    <s v="GOBIERNO EFECTIVO"/>
    <n v="49"/>
    <s v="MATERIALES Y SUMINISTROS"/>
    <s v="031_24"/>
    <x v="0"/>
    <x v="0"/>
    <s v="COORDINACIÓN GENERAL DE GOBIERNO INTELIGENTE E INNOVACIÓN GUBERNAMENTAL"/>
    <x v="4"/>
    <s v="DESPACHO DE LA COORDINACIÓN GENERAL DE G"/>
    <s v="COORDINACIÓN DE INTELIGENCIA E INNOVACIÓN SOCIAL"/>
    <x v="6"/>
    <x v="7"/>
    <x v="2"/>
    <s v="NO"/>
    <s v="NO"/>
    <x v="59"/>
    <x v="59"/>
    <n v="0"/>
    <x v="0"/>
    <n v="1624"/>
    <n v="0"/>
    <n v="21624"/>
    <n v="1624"/>
    <n v="4934.3500000000004"/>
    <n v="3542.35"/>
    <n v="0"/>
    <n v="3542.35"/>
    <n v="0"/>
    <n v="3542.35"/>
    <n v="5000"/>
    <m/>
  </r>
  <r>
    <s v="1.1-00-24"/>
    <s v="1.3.4"/>
    <s v="FUNCIÓN PÚBLICA"/>
    <s v="E"/>
    <s v="Actividades del sector público, que realiza en for"/>
    <s v="05_24"/>
    <n v="6"/>
    <s v="GOBIERNO EFECTIVO"/>
    <n v="21"/>
    <s v="MATERIALES Y SUMINISTROS"/>
    <s v="015_24"/>
    <x v="0"/>
    <x v="0"/>
    <s v="OFICIALÍA MAYOR"/>
    <x v="1"/>
    <s v="DIRECCIÓN GENERAL DE ADMINISTRACIÓN"/>
    <s v="OFICIALÍA MAYOR"/>
    <x v="1"/>
    <x v="2"/>
    <x v="2"/>
    <s v="NO"/>
    <s v="NO"/>
    <x v="59"/>
    <x v="59"/>
    <n v="0"/>
    <x v="0"/>
    <n v="0"/>
    <n v="0"/>
    <n v="423400"/>
    <n v="0"/>
    <n v="423400"/>
    <n v="423400"/>
    <n v="0"/>
    <n v="423400"/>
    <n v="0"/>
    <n v="423400"/>
    <n v="45000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SI"/>
    <x v="60"/>
    <x v="60"/>
    <n v="0"/>
    <x v="0"/>
    <n v="227063202.06999999"/>
    <n v="227063202.06999999"/>
    <n v="224540000"/>
    <n v="180000000"/>
    <n v="184039306.90000001"/>
    <n v="184039306.90000001"/>
    <n v="0"/>
    <n v="184039306.90000001"/>
    <n v="39035.159999996424"/>
    <n v="184000271.74000001"/>
    <n v="248334549.97439957"/>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SI"/>
    <x v="60"/>
    <x v="60"/>
    <n v="0"/>
    <x v="0"/>
    <n v="6601207.9199999999"/>
    <n v="6487775.0099999998"/>
    <n v="5873500"/>
    <n v="5820000"/>
    <n v="5873327.9900000002"/>
    <n v="5014938.34"/>
    <n v="192359.34999999963"/>
    <n v="4822578.99"/>
    <n v="0"/>
    <n v="4822578.99"/>
    <n v="6500000"/>
    <m/>
  </r>
  <r>
    <s v="2.5-02-24"/>
    <s v="2.2.4"/>
    <s v="ALUMBRADO PÚBLICO"/>
    <s v="E"/>
    <s v="Actividades del sector público, que realiza en for"/>
    <s v="07_24"/>
    <n v="3"/>
    <s v="INFRAESTRUCTURA Y SERVICIOS PÚBLICOS"/>
    <n v="34"/>
    <s v="SERVICIOS GENERALES"/>
    <s v="020_24"/>
    <x v="0"/>
    <x v="4"/>
    <s v="GABINETE INTEGRAL DE INFRAESTRUCTURA Y SERVICIOS PÚBLICOS"/>
    <x v="5"/>
    <s v="DIRECCIÓN DE ALUMBRADO PÚBLICO"/>
    <s v="COORDINACIÓN DE FORTALECIMIENTO A LOS SERVICIOS PÚBLICOS MUNICIPALES"/>
    <x v="20"/>
    <x v="22"/>
    <x v="3"/>
    <s v="NO"/>
    <s v="SI"/>
    <x v="60"/>
    <x v="60"/>
    <n v="0"/>
    <x v="0"/>
    <n v="80155711.950000003"/>
    <n v="80155711.950000003"/>
    <n v="87267283.930000007"/>
    <n v="75088733.549999997"/>
    <n v="73124888"/>
    <n v="73124888"/>
    <n v="0"/>
    <n v="73124888"/>
    <n v="0"/>
    <n v="73124888"/>
    <n v="62000000"/>
    <s v="se disminuye 40 por ahorros"/>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1"/>
    <x v="61"/>
    <n v="0"/>
    <x v="0"/>
    <n v="1741466.24"/>
    <n v="1741466.24"/>
    <n v="2000000"/>
    <n v="1000000"/>
    <n v="1286437.68"/>
    <n v="1286437.68"/>
    <n v="0"/>
    <n v="1286437.68"/>
    <n v="146997.52000000002"/>
    <n v="1139440.1599999999"/>
    <n v="20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1"/>
    <x v="61"/>
    <n v="0"/>
    <x v="0"/>
    <n v="599999.56000000006"/>
    <n v="558291.85"/>
    <n v="720000"/>
    <n v="720000"/>
    <n v="522000"/>
    <n v="522000"/>
    <n v="105387.90999999997"/>
    <n v="416612.09"/>
    <n v="0"/>
    <n v="416612.09"/>
    <n v="70000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2"/>
    <x v="62"/>
    <n v="0"/>
    <x v="0"/>
    <n v="0"/>
    <n v="0"/>
    <n v="0"/>
    <n v="0"/>
    <n v="0"/>
    <n v="0"/>
    <n v="0"/>
    <n v="0"/>
    <n v="0"/>
    <n v="0"/>
    <n v="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3"/>
    <x v="63"/>
    <n v="0"/>
    <x v="0"/>
    <n v="97022.399999999994"/>
    <n v="27422.400000000001"/>
    <n v="123522.4"/>
    <n v="1000000"/>
    <n v="90201.600000000006"/>
    <n v="90201.600000000006"/>
    <n v="2193.6800000000076"/>
    <n v="88007.92"/>
    <n v="0"/>
    <n v="88007.92"/>
    <n v="10000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63"/>
    <x v="63"/>
    <n v="0"/>
    <x v="0"/>
    <n v="163881.9"/>
    <n v="163881.9"/>
    <n v="230000"/>
    <n v="230000"/>
    <n v="163881.9"/>
    <n v="163881.9"/>
    <n v="0"/>
    <n v="163881.9"/>
    <n v="36418.199999999997"/>
    <n v="127463.7"/>
    <n v="200000"/>
    <s v="Pulsos de vida"/>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3"/>
    <x v="63"/>
    <n v="0"/>
    <x v="0"/>
    <n v="2643141.2000000002"/>
    <n v="2643141.2000000002"/>
    <n v="2700000"/>
    <n v="2700000"/>
    <n v="1835584"/>
    <n v="1835584"/>
    <n v="601054"/>
    <n v="1234530"/>
    <n v="0"/>
    <n v="1234530"/>
    <n v="250000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4"/>
    <x v="64"/>
    <n v="0"/>
    <x v="0"/>
    <n v="0"/>
    <n v="0"/>
    <n v="20000"/>
    <n v="0"/>
    <n v="16008"/>
    <n v="16008"/>
    <n v="0"/>
    <n v="16008"/>
    <n v="0"/>
    <n v="16008"/>
    <n v="2000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5"/>
    <x v="65"/>
    <n v="0"/>
    <x v="0"/>
    <n v="1779.43"/>
    <n v="1779.43"/>
    <n v="1500"/>
    <n v="0"/>
    <n v="1158.31"/>
    <n v="1158.31"/>
    <n v="0"/>
    <n v="1158.31"/>
    <n v="0"/>
    <n v="1158.31"/>
    <n v="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4"/>
    <x v="31"/>
    <x v="3"/>
    <s v="NO"/>
    <s v="NO"/>
    <x v="65"/>
    <x v="65"/>
    <n v="0"/>
    <x v="0"/>
    <n v="1733"/>
    <n v="1732.28"/>
    <n v="10000"/>
    <n v="10000"/>
    <n v="1093.76"/>
    <n v="1093.76"/>
    <n v="0"/>
    <n v="1093.76"/>
    <n v="0"/>
    <n v="1093.76"/>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65"/>
    <x v="65"/>
    <n v="0"/>
    <x v="0"/>
    <n v="3274.18"/>
    <n v="3274.18"/>
    <n v="18000"/>
    <n v="5500"/>
    <n v="9244.9699999999993"/>
    <n v="9244.9699999999993"/>
    <n v="0"/>
    <n v="9244.9699999999993"/>
    <n v="0"/>
    <n v="9244.9699999999993"/>
    <n v="15000"/>
    <m/>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65"/>
    <x v="65"/>
    <n v="0"/>
    <x v="0"/>
    <n v="0"/>
    <n v="0"/>
    <n v="5000"/>
    <n v="5000"/>
    <n v="0"/>
    <n v="0"/>
    <n v="0"/>
    <n v="0"/>
    <n v="0"/>
    <n v="0"/>
    <n v="5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5"/>
    <x v="65"/>
    <n v="0"/>
    <x v="0"/>
    <n v="0"/>
    <n v="0"/>
    <n v="362"/>
    <n v="0"/>
    <n v="361.98"/>
    <n v="361.98"/>
    <n v="0"/>
    <n v="361.98"/>
    <n v="0"/>
    <n v="361.98"/>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66"/>
    <x v="66"/>
    <n v="0"/>
    <x v="0"/>
    <n v="0"/>
    <n v="0"/>
    <n v="1056440"/>
    <n v="0"/>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66"/>
    <x v="66"/>
    <n v="34"/>
    <x v="7"/>
    <n v="0"/>
    <n v="0"/>
    <n v="2000000"/>
    <n v="0"/>
    <n v="2000000"/>
    <n v="2000000"/>
    <n v="0"/>
    <n v="2000000"/>
    <n v="0"/>
    <n v="2000000"/>
    <n v="20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66"/>
    <x v="66"/>
    <n v="36"/>
    <x v="8"/>
    <n v="0"/>
    <n v="0"/>
    <n v="928551.63"/>
    <n v="0"/>
    <n v="928551.63"/>
    <n v="928551.63"/>
    <n v="0"/>
    <n v="928551.63"/>
    <n v="0"/>
    <n v="928551.63"/>
    <n v="10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7"/>
    <x v="67"/>
    <n v="0"/>
    <x v="0"/>
    <n v="2273560.91"/>
    <n v="2247799.9"/>
    <n v="1824000"/>
    <n v="1500000"/>
    <n v="1695426.17"/>
    <n v="1695426.17"/>
    <n v="66989.899999999907"/>
    <n v="1628436.27"/>
    <n v="27840"/>
    <n v="1600596.27"/>
    <n v="2500000"/>
    <m/>
  </r>
  <r>
    <s v="1.1-00-24"/>
    <s v="2.4.2"/>
    <s v="CULTURA"/>
    <s v="F"/>
    <s v="Actividades destinadas a la promoción y fomento de"/>
    <s v="06_24"/>
    <n v="5"/>
    <s v="SOCIEDAD COHESIVA Y RESILENTE"/>
    <n v="29"/>
    <s v="SERVICIOS GENERALES"/>
    <s v="017_24"/>
    <x v="0"/>
    <x v="0"/>
    <s v="COORDINACIÓN GENERAL DE CONSTRUCCIÓN DE COMUNIDAD"/>
    <x v="0"/>
    <s v="DIRECCIÓN GENERAL DE CULTURA"/>
    <s v="COORDINACIÓN DE CERCANÍA Y CORRESPONSABILIDAD SOCIAL"/>
    <x v="2"/>
    <x v="23"/>
    <x v="3"/>
    <s v="NO"/>
    <s v="NO"/>
    <x v="67"/>
    <x v="67"/>
    <n v="0"/>
    <x v="0"/>
    <n v="0"/>
    <n v="0"/>
    <n v="0"/>
    <n v="348000"/>
    <n v="0"/>
    <n v="0"/>
    <n v="0"/>
    <n v="0"/>
    <n v="0"/>
    <n v="0"/>
    <n v="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68"/>
    <x v="68"/>
    <s v="SERVICIO DE COPIADORAS"/>
    <x v="0"/>
    <n v="0"/>
    <n v="0"/>
    <n v="13070"/>
    <n v="0"/>
    <n v="13070"/>
    <n v="13070"/>
    <n v="13070"/>
    <n v="0"/>
    <n v="0"/>
    <n v="0"/>
    <n v="8300000"/>
    <s v="equipo de computo  y tema corralon"/>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8"/>
    <x v="68"/>
    <n v="0"/>
    <x v="0"/>
    <n v="0"/>
    <n v="0"/>
    <n v="911199.6"/>
    <n v="3000000"/>
    <n v="0"/>
    <n v="0"/>
    <n v="0"/>
    <n v="0"/>
    <n v="0"/>
    <n v="0"/>
    <n v="0"/>
    <m/>
  </r>
  <r>
    <s v="1.1-00-24"/>
    <s v="3.8.4"/>
    <s v="INNOVACIÓN"/>
    <s v="E"/>
    <s v="Actividades del sector público, que realiza en for"/>
    <s v="11_24"/>
    <n v="6"/>
    <s v="GOBIERNO EFECTIVO"/>
    <n v="50"/>
    <s v="SERVICIOS GENERALES"/>
    <s v="031_24"/>
    <x v="0"/>
    <x v="0"/>
    <s v="COORDINACIÓN GENERAL DE GOBIERNO INTELIGENTE E INNOVACIÓN GUBERNAMENTAL"/>
    <x v="4"/>
    <s v="DESPACHO DE LA COORDINACIÓN GENERAL DE G"/>
    <s v="COORDINACIÓN DE INTELIGENCIA E INNOVACIÓN SOCIAL"/>
    <x v="6"/>
    <x v="33"/>
    <x v="3"/>
    <s v="NO"/>
    <s v="NO"/>
    <x v="68"/>
    <x v="68"/>
    <n v="0"/>
    <x v="9"/>
    <n v="5445182.6299999999"/>
    <n v="5432424.96"/>
    <n v="5651997"/>
    <n v="1000000"/>
    <n v="4324721.4000000004"/>
    <n v="4135270.2"/>
    <n v="364054.25"/>
    <n v="3771215.95"/>
    <n v="61816.400000000373"/>
    <n v="3709399.55"/>
    <n v="5000000"/>
    <s v="copiadoras"/>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69"/>
    <x v="69"/>
    <n v="0"/>
    <x v="0"/>
    <n v="0"/>
    <n v="0"/>
    <n v="0"/>
    <n v="100000"/>
    <n v="0"/>
    <n v="0"/>
    <n v="0"/>
    <n v="0"/>
    <n v="0"/>
    <n v="0"/>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69"/>
    <x v="69"/>
    <n v="0"/>
    <x v="0"/>
    <n v="7089180.0300000003"/>
    <n v="260352.75"/>
    <n v="41221201.450000003"/>
    <n v="0"/>
    <n v="41221201.450000003"/>
    <n v="41221201.450000003"/>
    <n v="38806666.090000004"/>
    <n v="2414535.36"/>
    <n v="0"/>
    <n v="2414535.36"/>
    <n v="0"/>
    <m/>
  </r>
  <r>
    <s v="2.5-02-24"/>
    <s v="1.7.2"/>
    <s v="PROTECCIÓN CIVIL"/>
    <s v="E"/>
    <s v="Actividades del sector público, que realiza en for"/>
    <s v="02_24"/>
    <n v="3"/>
    <s v="INFRAESTRUCTURA Y SERVICIOS PÚBLICOS"/>
    <n v="13"/>
    <s v="SERVICIOS GENERALES"/>
    <s v="009_24"/>
    <x v="0"/>
    <x v="4"/>
    <s v="SECRETARÍA GENERAL DEL AYUNTAMIENTO"/>
    <x v="3"/>
    <s v="DIRECCIÓN GENERAL ADJUNTA DE PROTECCIÓN"/>
    <s v="COORDINACIÓN DE PREVENCIÓN Y PROTECCIÓN CIUDADANA"/>
    <x v="5"/>
    <x v="34"/>
    <x v="3"/>
    <s v="NO"/>
    <s v="NO"/>
    <x v="69"/>
    <x v="69"/>
    <n v="0"/>
    <x v="0"/>
    <n v="9003456"/>
    <n v="9003456"/>
    <n v="9003456"/>
    <n v="9003456"/>
    <n v="7202764.7999999998"/>
    <n v="7202764.7999999998"/>
    <n v="600230.39999999944"/>
    <n v="6602534.4000000004"/>
    <n v="0"/>
    <n v="6602534.4000000004"/>
    <n v="7000000"/>
    <m/>
  </r>
  <r>
    <m/>
    <m/>
    <m/>
    <m/>
    <m/>
    <m/>
    <m/>
    <m/>
    <m/>
    <m/>
    <m/>
    <x v="0"/>
    <x v="4"/>
    <s v="OFICIALÍA MAYOR"/>
    <x v="1"/>
    <s v="DIRECCIÓN GENERAL DE ADMINISTRACIÓN"/>
    <s v="OFICIALÍA MAYOR"/>
    <x v="1"/>
    <x v="2"/>
    <x v="3"/>
    <s v="NO"/>
    <s v="SI"/>
    <x v="69"/>
    <x v="69"/>
    <n v="0"/>
    <x v="0"/>
    <n v="0"/>
    <n v="0"/>
    <n v="0"/>
    <m/>
    <m/>
    <m/>
    <m/>
    <m/>
    <m/>
    <n v="0"/>
    <n v="61000000"/>
    <s v="ARRENDAMIENTO DE PATRULLAS"/>
  </r>
  <r>
    <s v="2.5-02-24"/>
    <s v="1.3.4"/>
    <s v="FUNCIÓN PÚBLICA"/>
    <s v="E"/>
    <s v="Actividades del sector público, que realiza en for"/>
    <s v="05_24"/>
    <n v="6"/>
    <s v="GOBIERNO EFECTIVO"/>
    <n v="21"/>
    <s v="SERVICIOS GENERALES"/>
    <s v="015_24"/>
    <x v="0"/>
    <x v="4"/>
    <s v="OFICIALÍA MAYOR"/>
    <x v="1"/>
    <s v="DIRECCIÓN GENERAL DE ADMINISTRACIÓN"/>
    <s v="OFICIALÍA MAYOR"/>
    <x v="1"/>
    <x v="2"/>
    <x v="3"/>
    <s v="NO"/>
    <s v="NO"/>
    <x v="69"/>
    <x v="69"/>
    <n v="0"/>
    <x v="0"/>
    <n v="104900381.19"/>
    <n v="104900381.19"/>
    <n v="79522472.739999995"/>
    <n v="75218705.450000003"/>
    <n v="79522472.739999995"/>
    <n v="79522472.739999995"/>
    <n v="0"/>
    <n v="79522472.739999995"/>
    <n v="556800"/>
    <n v="78965672.739999995"/>
    <n v="79000000"/>
    <m/>
  </r>
  <r>
    <s v="1.1-00-24"/>
    <s v="1.3.4"/>
    <s v="FUNCIÓN PÚBLICA"/>
    <s v="E"/>
    <s v="Actividades del sector público, que realiza en for"/>
    <s v="07_24"/>
    <n v="3"/>
    <s v="INFRAESTRUCTURA Y SERVICIOS PÚBLICOS"/>
    <n v="33"/>
    <s v="SERVICIOS GENERALES"/>
    <s v="019_24"/>
    <x v="0"/>
    <x v="0"/>
    <s v="GABINETE INTEGRAL DE INFRAESTRUCTURA Y SERVICIOS PÚBLICOS"/>
    <x v="5"/>
    <s v="DIRECCIÓN ADMINISTRATIVA DE INFRAESTRUCT"/>
    <s v="COORDINACIÓN DE FORTALECIMIENTO A LOS SERVICIOS PÚBLICOS MUNICIPALES"/>
    <x v="7"/>
    <x v="8"/>
    <x v="3"/>
    <s v="NO"/>
    <s v="NO"/>
    <x v="70"/>
    <x v="70"/>
    <n v="0"/>
    <x v="0"/>
    <n v="17015992.559999999"/>
    <n v="14523230.16"/>
    <n v="25072177.420000002"/>
    <n v="5000000"/>
    <n v="24271518.800000001"/>
    <n v="24271518.800000001"/>
    <n v="3166568"/>
    <n v="21104950.800000001"/>
    <n v="0"/>
    <n v="21104950.800000001"/>
    <n v="20000000"/>
    <s v="Renta o compra de maquinaria para desasolve de canales"/>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NO"/>
    <x v="70"/>
    <x v="70"/>
    <n v="0"/>
    <x v="0"/>
    <n v="63236455.759999998"/>
    <n v="62932118.159999996"/>
    <n v="95200000"/>
    <n v="65000000"/>
    <n v="82713377.760000005"/>
    <n v="79710457.560000002"/>
    <n v="4512012.200000003"/>
    <n v="75198445.359999999"/>
    <n v="659808"/>
    <n v="74538637.359999999"/>
    <n v="50000000"/>
    <s v="VACTOR Y PIPAS"/>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1"/>
    <x v="12"/>
    <x v="3"/>
    <s v="NO"/>
    <s v="NO"/>
    <x v="70"/>
    <x v="70"/>
    <n v="21"/>
    <x v="10"/>
    <n v="495088"/>
    <n v="495088"/>
    <n v="586960"/>
    <n v="800000"/>
    <n v="586960"/>
    <n v="586960"/>
    <n v="0"/>
    <n v="586960"/>
    <n v="0"/>
    <n v="586960"/>
    <n v="600000"/>
    <s v="Limpieza minas de basalto"/>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71"/>
    <x v="71"/>
    <n v="0"/>
    <x v="0"/>
    <n v="0"/>
    <n v="0"/>
    <n v="416193.79"/>
    <n v="0"/>
    <n v="406000"/>
    <n v="406000"/>
    <n v="0"/>
    <n v="406000"/>
    <n v="0"/>
    <n v="406000"/>
    <n v="410000"/>
    <s v="revisar"/>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72"/>
    <x v="72"/>
    <n v="0"/>
    <x v="0"/>
    <n v="208297.02"/>
    <n v="206403.72"/>
    <n v="140000"/>
    <n v="140000"/>
    <n v="102195.07"/>
    <n v="102195.07"/>
    <n v="24705.680000000008"/>
    <n v="77489.39"/>
    <n v="20714.339999999997"/>
    <n v="56775.05"/>
    <n v="140000"/>
    <m/>
  </r>
  <r>
    <s v="1.1-00-24"/>
    <s v="1.3.4"/>
    <s v="FUNCIÓN PÚBLICA"/>
    <s v="E"/>
    <s v="Actividades del sector público, que realiza en for"/>
    <s v="01_24"/>
    <n v="5"/>
    <s v="SOCIEDAD COHESIVA Y RESILENTE"/>
    <n v="2"/>
    <s v="SERVICIOS GENERALES"/>
    <s v="002_24"/>
    <x v="0"/>
    <x v="0"/>
    <s v="PRESIDENCIA"/>
    <x v="8"/>
    <s v="DIRECCIÓN GENERAL DE RELACIONES PÚBLICAS"/>
    <s v="JEFATURA DE GABINETE"/>
    <x v="14"/>
    <x v="16"/>
    <x v="3"/>
    <s v="NO"/>
    <s v="NO"/>
    <x v="72"/>
    <x v="72"/>
    <n v="0"/>
    <x v="0"/>
    <n v="321686"/>
    <n v="311686"/>
    <n v="0"/>
    <n v="500000"/>
    <n v="0"/>
    <n v="0"/>
    <n v="0"/>
    <n v="0"/>
    <n v="0"/>
    <n v="0"/>
    <n v="0"/>
    <m/>
  </r>
  <r>
    <s v="1.1-00-24"/>
    <s v="1.3.4"/>
    <s v="FUNCIÓN PÚBLICA"/>
    <s v="E"/>
    <s v="Actividades del sector público, que realiza en for"/>
    <s v="01_24"/>
    <n v="5"/>
    <s v="SOCIEDAD COHESIVA Y RESILENTE"/>
    <n v="5"/>
    <s v="SERVICIOS GENERALES"/>
    <s v="005_24"/>
    <x v="0"/>
    <x v="0"/>
    <s v="PRESIDENCIA"/>
    <x v="8"/>
    <s v="DIRECCIÓN GENERAL DE RELACIONES GUBERNAM"/>
    <s v="JEFATURA DE GABINETE"/>
    <x v="14"/>
    <x v="35"/>
    <x v="3"/>
    <s v="NO"/>
    <s v="NO"/>
    <x v="72"/>
    <x v="72"/>
    <n v="0"/>
    <x v="0"/>
    <n v="0"/>
    <n v="0"/>
    <n v="395020"/>
    <n v="0"/>
    <n v="371710.4"/>
    <n v="354890.4"/>
    <n v="19256"/>
    <n v="335634.4"/>
    <n v="0"/>
    <n v="335634.4"/>
    <n v="5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72"/>
    <x v="72"/>
    <n v="0"/>
    <x v="0"/>
    <n v="10000"/>
    <n v="9280"/>
    <n v="34000"/>
    <n v="10000"/>
    <n v="0"/>
    <n v="0"/>
    <n v="0"/>
    <n v="0"/>
    <n v="0"/>
    <n v="0"/>
    <n v="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NO"/>
    <x v="73"/>
    <x v="73"/>
    <n v="0"/>
    <x v="0"/>
    <n v="3480000"/>
    <n v="3132000"/>
    <n v="3480000"/>
    <n v="1500000"/>
    <n v="2958000"/>
    <n v="2958000"/>
    <n v="435000"/>
    <n v="2523000"/>
    <n v="0"/>
    <n v="2523000"/>
    <n v="3150000"/>
    <m/>
  </r>
  <r>
    <s v="1.1-00-24"/>
    <s v="1.3.5"/>
    <s v="ASUNTOS JURÍDICOS"/>
    <s v="O"/>
    <s v="Actividades que realizan la función pública o cont"/>
    <s v="03_24"/>
    <n v="1"/>
    <s v="CORRESPONSABILIDAD SOCIAL (TRANSVERSAL)"/>
    <n v="17"/>
    <s v="SERVICIOS GENERALES"/>
    <s v="011_24"/>
    <x v="0"/>
    <x v="0"/>
    <s v="SINDICATURA MUNICIPAL"/>
    <x v="7"/>
    <s v="DIRECCIÓN GENERAL JURIDÍCA"/>
    <s v="SINDICATURA"/>
    <x v="13"/>
    <x v="15"/>
    <x v="3"/>
    <s v="NO"/>
    <s v="NO"/>
    <x v="73"/>
    <x v="73"/>
    <n v="0"/>
    <x v="0"/>
    <n v="1844400"/>
    <n v="1844400"/>
    <n v="2367000"/>
    <n v="2367000"/>
    <n v="1357200"/>
    <n v="1357200"/>
    <n v="150800"/>
    <n v="1206400"/>
    <n v="0"/>
    <n v="1206400"/>
    <n v="20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73"/>
    <x v="73"/>
    <n v="0"/>
    <x v="0"/>
    <n v="645538.11"/>
    <n v="645538.11"/>
    <n v="3325000"/>
    <n v="1500000"/>
    <n v="232000"/>
    <n v="232000"/>
    <n v="0"/>
    <n v="232000"/>
    <n v="232000"/>
    <n v="0"/>
    <n v="700000"/>
    <m/>
  </r>
  <r>
    <m/>
    <m/>
    <m/>
    <m/>
    <m/>
    <m/>
    <m/>
    <m/>
    <m/>
    <m/>
    <m/>
    <x v="0"/>
    <x v="0"/>
    <m/>
    <x v="11"/>
    <s v="CONTRALORIA"/>
    <s v="CONTRALORIA"/>
    <x v="25"/>
    <x v="9"/>
    <x v="3"/>
    <s v="NO"/>
    <s v="NO"/>
    <x v="73"/>
    <x v="73"/>
    <m/>
    <x v="0"/>
    <m/>
    <m/>
    <m/>
    <m/>
    <m/>
    <m/>
    <m/>
    <m/>
    <m/>
    <m/>
    <n v="15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73"/>
    <x v="73"/>
    <n v="0"/>
    <x v="0"/>
    <n v="225620"/>
    <n v="225620"/>
    <n v="247638"/>
    <n v="250000"/>
    <n v="231420"/>
    <n v="231420"/>
    <n v="0"/>
    <n v="231420"/>
    <n v="69426"/>
    <n v="161994"/>
    <n v="200000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SI"/>
    <x v="74"/>
    <x v="74"/>
    <n v="0"/>
    <x v="0"/>
    <n v="6327644.5599999996"/>
    <n v="6327644.5599999996"/>
    <n v="5400000"/>
    <n v="2500000"/>
    <n v="5315963.32"/>
    <n v="5315963.32"/>
    <n v="0"/>
    <n v="5315963.32"/>
    <n v="0"/>
    <n v="5315963.32"/>
    <n v="54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74"/>
    <x v="74"/>
    <n v="0"/>
    <x v="0"/>
    <n v="68987.75"/>
    <n v="68987.75"/>
    <n v="21038"/>
    <n v="69408"/>
    <n v="0"/>
    <n v="0"/>
    <n v="0"/>
    <n v="0"/>
    <n v="0"/>
    <n v="0"/>
    <n v="0"/>
    <m/>
  </r>
  <r>
    <s v="1.1-00-24"/>
    <s v="3.8.4"/>
    <s v="INNOVACIÓN"/>
    <s v="E"/>
    <s v="Actividades del sector público, que realiza en for"/>
    <s v="11_24"/>
    <n v="6"/>
    <s v="GOBIERNO EFECTIVO"/>
    <n v="50"/>
    <s v="SERVICIOS GENERALES"/>
    <s v="031_24"/>
    <x v="0"/>
    <x v="0"/>
    <s v="COORDINACIÓN GENERAL DE GOBIERNO INTELIGENTE E INNOVACIÓN GUBERNAMENTAL"/>
    <x v="4"/>
    <s v="DESPACHO DE LA COORDINACIÓN GENERAL DE G"/>
    <s v="COORDINACIÓN DE INTELIGENCIA E INNOVACIÓN SOCIAL"/>
    <x v="6"/>
    <x v="33"/>
    <x v="3"/>
    <s v="NO"/>
    <s v="NO"/>
    <x v="75"/>
    <x v="75"/>
    <n v="0"/>
    <x v="0"/>
    <n v="10493919.99"/>
    <n v="8966919.9900000002"/>
    <n v="5008924"/>
    <n v="500000"/>
    <n v="2953029.4"/>
    <n v="2953029.4"/>
    <n v="0"/>
    <n v="2953029.4"/>
    <n v="45675"/>
    <n v="2907354.4"/>
    <n v="500000"/>
    <s v="Auditoria de ISO"/>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75"/>
    <x v="75"/>
    <n v="0"/>
    <x v="0"/>
    <n v="2605267.2000000002"/>
    <n v="2605267.2000000002"/>
    <n v="2605268"/>
    <n v="1000000"/>
    <n v="415355.4"/>
    <n v="415355.4"/>
    <n v="46150.600000000035"/>
    <n v="369204.8"/>
    <n v="0"/>
    <n v="369204.8"/>
    <n v="25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75"/>
    <x v="75"/>
    <n v="0"/>
    <x v="0"/>
    <n v="69600"/>
    <n v="69600"/>
    <n v="100000"/>
    <n v="100000"/>
    <n v="36588.300000000003"/>
    <n v="36588.300000000003"/>
    <n v="0"/>
    <n v="36588.300000000003"/>
    <n v="0"/>
    <n v="36588.300000000003"/>
    <n v="5000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75"/>
    <x v="75"/>
    <n v="0"/>
    <x v="0"/>
    <n v="0"/>
    <n v="0"/>
    <n v="70000"/>
    <n v="340000"/>
    <n v="0"/>
    <n v="0"/>
    <n v="0"/>
    <n v="0"/>
    <n v="0"/>
    <n v="0"/>
    <n v="0"/>
    <m/>
  </r>
  <r>
    <m/>
    <m/>
    <m/>
    <m/>
    <m/>
    <m/>
    <m/>
    <m/>
    <m/>
    <m/>
    <m/>
    <x v="0"/>
    <x v="0"/>
    <m/>
    <x v="11"/>
    <s v="CONTRALORIA"/>
    <s v="CONTRALORIA"/>
    <x v="25"/>
    <x v="9"/>
    <x v="3"/>
    <s v="SI"/>
    <s v="NO"/>
    <x v="76"/>
    <x v="76"/>
    <m/>
    <x v="0"/>
    <m/>
    <m/>
    <m/>
    <m/>
    <m/>
    <m/>
    <m/>
    <m/>
    <m/>
    <m/>
    <n v="50000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23"/>
    <x v="31"/>
    <x v="3"/>
    <s v="SI"/>
    <s v="NO"/>
    <x v="76"/>
    <x v="76"/>
    <n v="0"/>
    <x v="0"/>
    <n v="0"/>
    <n v="0"/>
    <n v="0"/>
    <n v="0"/>
    <n v="42000"/>
    <n v="42000"/>
    <n v="0"/>
    <n v="42000"/>
    <n v="42000"/>
    <n v="0"/>
    <n v="5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SI"/>
    <s v="NO"/>
    <x v="76"/>
    <x v="76"/>
    <n v="0"/>
    <x v="0"/>
    <n v="803403.7"/>
    <n v="803403.7"/>
    <n v="735486"/>
    <n v="735486"/>
    <n v="567282.6"/>
    <n v="567282.6"/>
    <n v="13920"/>
    <n v="553362.6"/>
    <n v="6960"/>
    <n v="546402.6"/>
    <n v="1500000"/>
    <m/>
  </r>
  <r>
    <s v="2.5-02-24"/>
    <s v="1.7.1"/>
    <s v="POLICÍA"/>
    <s v="R"/>
    <s v="Solamente actividades específicas, distintas a las"/>
    <s v="08_24"/>
    <n v="7"/>
    <s v="SEGURIDAD CIUDADANA"/>
    <n v="40"/>
    <s v="SERVICIOS GENERALES"/>
    <s v="025_24"/>
    <x v="0"/>
    <x v="4"/>
    <s v="COMISARÍA DE LA POLICÍA PREVENTIVA MUNICIPAL"/>
    <x v="3"/>
    <s v="DESPACHO DE LA COMISARÍA DE LA POLICÍA P"/>
    <s v="COORDINACIÓN DE PREVENCIÓN Y PROTECCIÓN CIUDADANA"/>
    <x v="4"/>
    <x v="31"/>
    <x v="3"/>
    <s v="SI"/>
    <s v="NO"/>
    <x v="76"/>
    <x v="76"/>
    <n v="0"/>
    <x v="0"/>
    <n v="2963000"/>
    <n v="2963000"/>
    <n v="3000000"/>
    <n v="3000000"/>
    <n v="2973000"/>
    <n v="2973000"/>
    <n v="1186000"/>
    <n v="1787000"/>
    <n v="0"/>
    <n v="1787000"/>
    <n v="3000000"/>
    <s v="Capacitaciones"/>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31"/>
    <x v="3"/>
    <s v="SI"/>
    <s v="NO"/>
    <x v="76"/>
    <x v="76"/>
    <n v="35"/>
    <x v="11"/>
    <n v="11204"/>
    <n v="11204"/>
    <n v="0"/>
    <n v="0"/>
    <n v="154512"/>
    <n v="154512"/>
    <n v="0"/>
    <n v="154512"/>
    <n v="154512"/>
    <n v="0"/>
    <n v="600000"/>
    <m/>
  </r>
  <r>
    <s v="1.1-00-24"/>
    <s v="2.7.1"/>
    <s v="OTROS ASUNTOS SOCIALES"/>
    <s v="S"/>
    <s v="Definidos en el Presupuesto de Egresos y los que s"/>
    <s v="06_24"/>
    <n v="5"/>
    <s v="SOCIEDAD COHESIVA Y RESILENTE"/>
    <n v="30"/>
    <s v="SERVICIOS GENERALES"/>
    <s v="018_24"/>
    <x v="0"/>
    <x v="0"/>
    <s v="COORDINACIÓN GENERAL DE CONSTRUCCIÓN DE COMUNIDAD"/>
    <x v="0"/>
    <s v="DIRECCIÓN GENERAL DE POLÍTICA SOCIAL"/>
    <s v="COORDINACIÓN DE CERCANÍA Y CORRESPONSABILIDAD SOCIAL"/>
    <x v="2"/>
    <x v="37"/>
    <x v="3"/>
    <s v="NO"/>
    <s v="NO"/>
    <x v="77"/>
    <x v="77"/>
    <n v="0"/>
    <x v="0"/>
    <n v="462979.2"/>
    <n v="462979.2"/>
    <n v="516780"/>
    <n v="470000"/>
    <n v="516780"/>
    <n v="516780"/>
    <n v="3664.4400000000023"/>
    <n v="513115.56"/>
    <n v="0"/>
    <n v="513115.56"/>
    <n v="100000000"/>
    <s v="Encuestas para apoyo de becas"/>
  </r>
  <r>
    <s v="1.1-00-24"/>
    <s v="3.8.4"/>
    <s v="INNOVACIÓN"/>
    <s v="E"/>
    <s v="Actividades del sector público, que realiza en for"/>
    <s v="11_24"/>
    <n v="6"/>
    <s v="GOBIERNO EFECTIVO"/>
    <n v="50"/>
    <s v="SERVICIOS GENERALES"/>
    <s v="031_24"/>
    <x v="0"/>
    <x v="0"/>
    <s v="COORDINACIÓN GENERAL DE GOBIERNO INTELIGENTE E INNOVACIÓN GUBERNAMENTAL"/>
    <x v="4"/>
    <s v="DESPACHO DE LA COORDINACIÓN GENERAL DE G"/>
    <s v="COORDINACIÓN DE INTELIGENCIA E INNOVACIÓN SOCIAL"/>
    <x v="6"/>
    <x v="33"/>
    <x v="3"/>
    <s v="SI"/>
    <s v="NO"/>
    <x v="78"/>
    <x v="78"/>
    <n v="0"/>
    <x v="0"/>
    <n v="0"/>
    <n v="0"/>
    <n v="15080000"/>
    <n v="0"/>
    <n v="15080000"/>
    <n v="15080000"/>
    <n v="6962059.5800000001"/>
    <n v="8117940.4199999999"/>
    <n v="0"/>
    <n v="8117940.4199999999"/>
    <n v="0"/>
    <s v="Gestion documental"/>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SI"/>
    <s v="NO"/>
    <x v="78"/>
    <x v="78"/>
    <n v="0"/>
    <x v="0"/>
    <n v="0"/>
    <n v="0"/>
    <n v="1349981.9"/>
    <n v="30000"/>
    <n v="1195469.8999999999"/>
    <n v="1195469.8999999999"/>
    <n v="0"/>
    <n v="1195469.8999999999"/>
    <n v="-154512"/>
    <n v="1349981.9"/>
    <n v="1300000"/>
    <s v="Formatos IPH"/>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SI"/>
    <s v="NO"/>
    <x v="78"/>
    <x v="78"/>
    <n v="0"/>
    <x v="0"/>
    <n v="4566"/>
    <n v="4566"/>
    <n v="6878800"/>
    <n v="9566"/>
    <n v="6878800"/>
    <n v="6878800"/>
    <n v="3786599.24"/>
    <n v="3092200.76"/>
    <n v="3092200.76"/>
    <n v="0"/>
    <n v="0"/>
    <m/>
  </r>
  <r>
    <s v="1.1-00-24"/>
    <s v="1.3.4"/>
    <s v="FUNCIÓN PÚBLICA"/>
    <s v="E"/>
    <s v="Actividades del sector público, que realiza en for"/>
    <s v="01_24"/>
    <n v="6"/>
    <s v="GOBIERNO EFECTIVO"/>
    <n v="3"/>
    <s v="SERVICIOS GENERALES"/>
    <s v="003_24"/>
    <x v="0"/>
    <x v="0"/>
    <s v="PRESIDENCIA"/>
    <x v="8"/>
    <s v="JEFATURA DE GABINETE"/>
    <s v="JEFATURA DE GABINETE"/>
    <x v="21"/>
    <x v="29"/>
    <x v="3"/>
    <s v="SI"/>
    <s v="NO"/>
    <x v="78"/>
    <x v="78"/>
    <n v="0"/>
    <x v="0"/>
    <n v="14735184.92"/>
    <n v="13530408.92"/>
    <n v="32115265"/>
    <n v="10500000"/>
    <n v="29637070.68"/>
    <n v="29637070.68"/>
    <n v="9.9999979138374329E-3"/>
    <n v="29637070.670000002"/>
    <n v="0"/>
    <n v="29637070.670000002"/>
    <n v="15000000"/>
    <m/>
  </r>
  <r>
    <s v="1.1-00-24"/>
    <s v="1.3.4"/>
    <s v="FUNCIÓN PÚBLICA"/>
    <s v="K"/>
    <s v="Proyectos de inversión sujetos a registro en la Ca"/>
    <s v="07_24"/>
    <n v="3"/>
    <s v="INFRAESTRUCTURA Y SERVICIOS PÚBLICOS"/>
    <n v="37"/>
    <s v="SERVICIOS GENERALES"/>
    <s v="023_24"/>
    <x v="0"/>
    <x v="0"/>
    <s v="GABINETE INTEGRAL DE INFRAESTRUCTURA Y SERVICIOS PÚBLICOS"/>
    <x v="9"/>
    <s v="DIRECCIÓN GENERAL DE OBRAS PÚBLICAS"/>
    <s v="COORDINACIÓN DE GESTIÓN DEL TERRITORIO Y OBRAS PÚBLICAS"/>
    <x v="22"/>
    <x v="30"/>
    <x v="3"/>
    <s v="SI"/>
    <s v="NO"/>
    <x v="78"/>
    <x v="78"/>
    <n v="0"/>
    <x v="0"/>
    <n v="12318.5"/>
    <n v="12318.5"/>
    <n v="20000"/>
    <n v="20000"/>
    <n v="0"/>
    <n v="0"/>
    <n v="0"/>
    <n v="0"/>
    <n v="0"/>
    <n v="0"/>
    <n v="0"/>
    <m/>
  </r>
  <r>
    <s v="2.5-02-24"/>
    <s v="1.7.1"/>
    <s v="POLICÍA"/>
    <s v="R"/>
    <s v="Solamente actividades específicas, distintas a las"/>
    <s v="08_24"/>
    <n v="7"/>
    <s v="SEGURIDAD CIUDADANA"/>
    <n v="41"/>
    <s v="SERVICIOS GENERALES"/>
    <s v="025_24"/>
    <x v="0"/>
    <x v="4"/>
    <s v="COMISARÍA DE LA POLICÍA PREVENTIVA MUNICIPAL"/>
    <x v="3"/>
    <s v="DESPACHO DE LA COMISARÍA DE LA POLICÍA P"/>
    <s v="COORDINACIÓN DE PREVENCIÓN Y PROTECCIÓN CIUDADANA"/>
    <x v="4"/>
    <x v="5"/>
    <x v="3"/>
    <s v="SI"/>
    <s v="NO"/>
    <x v="78"/>
    <x v="78"/>
    <n v="0"/>
    <x v="0"/>
    <n v="0"/>
    <n v="0"/>
    <n v="0"/>
    <n v="0"/>
    <n v="0"/>
    <n v="0"/>
    <n v="0"/>
    <n v="0"/>
    <n v="0"/>
    <n v="0"/>
    <n v="0"/>
    <m/>
  </r>
  <r>
    <s v="2.6-05-24"/>
    <s v="1.7.1"/>
    <s v="POLICÍA"/>
    <s v="R"/>
    <s v="Solamente actividades específicas, distintas a las"/>
    <s v="08_24"/>
    <n v="7"/>
    <s v="SEGURIDAD CIUDADANA"/>
    <n v="41"/>
    <s v="SERVICIOS GENERALES"/>
    <s v="025_24"/>
    <x v="1"/>
    <x v="5"/>
    <s v="COMISARÍA DE LA POLICÍA PREVENTIVA MUNICIPAL"/>
    <x v="3"/>
    <s v="DESPACHO DE LA COMISARÍA DE LA POLICÍA P"/>
    <s v="COORDINACIÓN DE PREVENCIÓN Y PROTECCIÓN CIUDADANA"/>
    <x v="4"/>
    <x v="5"/>
    <x v="3"/>
    <s v="SI"/>
    <s v="NO"/>
    <x v="78"/>
    <x v="78"/>
    <n v="0"/>
    <x v="0"/>
    <n v="0"/>
    <n v="0"/>
    <n v="52000"/>
    <n v="0"/>
    <n v="35806.879999999997"/>
    <n v="35806.879999999997"/>
    <n v="0"/>
    <n v="35806.879999999997"/>
    <n v="0"/>
    <n v="35806.879999999997"/>
    <n v="0"/>
    <m/>
  </r>
  <r>
    <s v="2.6-05-24"/>
    <s v="1.3.4"/>
    <s v="FUNCIÓN PÚBLICA"/>
    <s v="E"/>
    <s v="Actividades del sector público, que realiza en for"/>
    <s v="01_24"/>
    <n v="6"/>
    <s v="GOBIERNO EFECTIVO"/>
    <n v="3"/>
    <s v="SERVICIOS GENERALES"/>
    <s v="003_24"/>
    <x v="1"/>
    <x v="5"/>
    <s v="PRESIDENCIA"/>
    <x v="8"/>
    <s v="JEFATURA DE GABINETE"/>
    <s v="JEFATURA DE GABINETE"/>
    <x v="21"/>
    <x v="29"/>
    <x v="3"/>
    <s v="SI"/>
    <s v="NO"/>
    <x v="78"/>
    <x v="78"/>
    <n v="0"/>
    <x v="0"/>
    <n v="0"/>
    <n v="0"/>
    <n v="0"/>
    <n v="0"/>
    <n v="0"/>
    <n v="0"/>
    <n v="0"/>
    <n v="0"/>
    <n v="0"/>
    <n v="0"/>
    <m/>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79"/>
    <x v="79"/>
    <n v="0"/>
    <x v="0"/>
    <n v="20885568"/>
    <n v="20885568"/>
    <n v="20000000"/>
    <n v="20000000"/>
    <n v="19075154.960000001"/>
    <n v="19075154.960000001"/>
    <n v="78590"/>
    <n v="18996564.960000001"/>
    <n v="1821569.620000001"/>
    <n v="17174995.34"/>
    <n v="0"/>
    <s v="revisar"/>
  </r>
  <r>
    <s v="1.1-00-24"/>
    <s v="1.3.4"/>
    <s v="FUNCIÓN PÚBLICA"/>
    <s v="E"/>
    <s v="Actividades del sector público, que realiza en for"/>
    <s v="07_24"/>
    <n v="3"/>
    <s v="INFRAESTRUCTURA Y SERVICIOS PÚBLICOS"/>
    <n v="33"/>
    <s v="SERVICIOS GENERALES"/>
    <s v="019_24"/>
    <x v="0"/>
    <x v="0"/>
    <s v="GABINETE INTEGRAL DE INFRAESTRUCTURA Y SERVICIOS PÚBLICOS"/>
    <x v="5"/>
    <s v="DIRECCIÓN ADMINISTRATIVA DE INFRAESTRUCT"/>
    <s v="COORDINACIÓN DE FORTALECIMIENTO A LOS SERVICIOS PÚBLICOS MUNICIPALES"/>
    <x v="7"/>
    <x v="8"/>
    <x v="3"/>
    <s v="NO"/>
    <s v="NO"/>
    <x v="79"/>
    <x v="79"/>
    <n v="0"/>
    <x v="0"/>
    <n v="5005632"/>
    <n v="5005632"/>
    <n v="6033929.3899999997"/>
    <n v="5006935"/>
    <n v="5161140.3099999996"/>
    <n v="5161140.3099999996"/>
    <n v="1270846.5299999998"/>
    <n v="3890293.78"/>
    <n v="0"/>
    <n v="3890293.78"/>
    <n v="5000000"/>
    <m/>
  </r>
  <r>
    <s v="1.1-00-24"/>
    <s v="1.3.4"/>
    <s v="FUNCIÓN PÚBLICA"/>
    <s v="S"/>
    <s v="Definidos en el Presupuesto de Egresos y los que s"/>
    <s v="02_24"/>
    <n v="1"/>
    <s v="CORRESPONSABILIDAD SOCIAL (TRANSVERSAL)"/>
    <n v="14"/>
    <s v="SERVICIOS GENERALES"/>
    <s v="010_24"/>
    <x v="0"/>
    <x v="0"/>
    <s v="SECRETARÍA GENERAL DEL AYUNTAMIENTO"/>
    <x v="0"/>
    <s v="DIRECCIÓN GENERAL DE CULTURA DE LA PAZ Y"/>
    <s v="COORDINACIÓN DE CERCANÍA Y CORRESPONSABILIDAD SOCIAL"/>
    <x v="0"/>
    <x v="0"/>
    <x v="3"/>
    <s v="NO"/>
    <s v="NO"/>
    <x v="80"/>
    <x v="80"/>
    <n v="0"/>
    <x v="0"/>
    <n v="0"/>
    <n v="0"/>
    <n v="5216144"/>
    <n v="1000000"/>
    <n v="5175224"/>
    <n v="5175224"/>
    <n v="808752"/>
    <n v="4366472"/>
    <n v="770240"/>
    <n v="3596232"/>
    <n v="500000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NO"/>
    <x v="80"/>
    <x v="80"/>
    <n v="0"/>
    <x v="0"/>
    <n v="44932600"/>
    <n v="44932600"/>
    <n v="42994257.600000001"/>
    <n v="42000000"/>
    <n v="36510138.829999998"/>
    <n v="36510138.829999998"/>
    <n v="3700442.6899999976"/>
    <n v="32809696.140000001"/>
    <n v="0"/>
    <n v="32809696.140000001"/>
    <n v="20000000"/>
    <s v="REVISAR PROYECTO"/>
  </r>
  <r>
    <s v="1.1-00-24"/>
    <s v="1.3.4"/>
    <s v="FUNCIÓN PÚBLICA"/>
    <s v="P"/>
    <s v="Actividades destinadas al desarrollo de programas "/>
    <s v="01_24"/>
    <n v="6"/>
    <s v="GOBIERNO EFECTIVO"/>
    <n v="6"/>
    <s v="SERVICIOS GENERALES"/>
    <s v="006_24"/>
    <x v="0"/>
    <x v="0"/>
    <s v="PRESIDENCIA"/>
    <x v="4"/>
    <s v="DIRECCIÓN GENERAL DE CENSOS Y ESTADISTIC"/>
    <s v="COORDINACIÓN DE INTELIGENCIA E INNOVACIÓN SOCIAL"/>
    <x v="6"/>
    <x v="33"/>
    <x v="3"/>
    <s v="NO"/>
    <s v="NO"/>
    <x v="81"/>
    <x v="81"/>
    <n v="0"/>
    <x v="0"/>
    <n v="0"/>
    <n v="0"/>
    <n v="0"/>
    <n v="0"/>
    <n v="0"/>
    <n v="0"/>
    <n v="0"/>
    <n v="0"/>
    <n v="0"/>
    <n v="0"/>
    <n v="5000000"/>
    <s v="certificaciones y ciber seguridad"/>
  </r>
  <r>
    <s v="1.1-00-24"/>
    <s v="1.3.4"/>
    <s v="FUNCIÓN PÚBLICA"/>
    <s v="P"/>
    <s v="Actividades destinadas al desarrollo de programas "/>
    <s v="01_24"/>
    <n v="6"/>
    <s v="GOBIERNO EFECTIVO"/>
    <n v="6"/>
    <s v="MATERIALES Y SUMINISTROS"/>
    <s v="006_24"/>
    <x v="0"/>
    <x v="0"/>
    <s v="PRESIDENCIA"/>
    <x v="4"/>
    <s v="DIRECCIÓN GENERAL DE CENSOS Y ESTADISTIC"/>
    <s v="COORDINACIÓN DE INTELIGENCIA E INNOVACIÓN SOCIAL"/>
    <x v="27"/>
    <x v="38"/>
    <x v="3"/>
    <s v="NO"/>
    <s v="NO"/>
    <x v="81"/>
    <x v="81"/>
    <n v="0"/>
    <x v="0"/>
    <n v="2111015.56"/>
    <n v="1732776.01"/>
    <n v="3000000"/>
    <n v="1570000"/>
    <n v="2582239.5499999998"/>
    <n v="2582239.5499999998"/>
    <n v="0"/>
    <n v="2582239.5499999998"/>
    <n v="2582239.5499999998"/>
    <n v="2031239.55"/>
    <n v="2500000"/>
    <m/>
  </r>
  <r>
    <s v="1.1-00-24"/>
    <s v="2.2.7"/>
    <s v="DESARROLLO REGIONAL"/>
    <s v="S"/>
    <s v="Definidos en el Presupuesto de Egresos y los que s"/>
    <s v="02_24"/>
    <n v="1"/>
    <s v="CORRESPONSABILIDAD SOCIAL (TRANSVERSAL)"/>
    <n v="10"/>
    <s v="SERVICIOS GENERALES"/>
    <s v="008_24"/>
    <x v="0"/>
    <x v="0"/>
    <s v="SECRETARÍA GENERAL DEL AYUNTAMIENTO"/>
    <x v="0"/>
    <s v="DIRECCIÓN DE VIVIENDA"/>
    <s v="COORDINACIÓN DE CERCANÍA Y CORRESPONSABILIDAD SOCIAL"/>
    <x v="2"/>
    <x v="39"/>
    <x v="3"/>
    <s v="NO"/>
    <s v="NO"/>
    <x v="81"/>
    <x v="81"/>
    <n v="0"/>
    <x v="0"/>
    <n v="0"/>
    <n v="0"/>
    <n v="500000"/>
    <n v="500000"/>
    <n v="0"/>
    <n v="0"/>
    <n v="0"/>
    <n v="0"/>
    <n v="0"/>
    <n v="0"/>
    <n v="0"/>
    <m/>
  </r>
  <r>
    <s v="1.1-00-24"/>
    <s v="2.2.7"/>
    <s v="DESARROLLO REGIONAL"/>
    <s v="S"/>
    <s v="Definidos en el Presupuesto de Egresos y los que s"/>
    <s v="02_24"/>
    <n v="1"/>
    <s v="CORRESPONSABILIDAD SOCIAL (TRANSVERSAL)"/>
    <n v="16"/>
    <s v="SERVICIOS GENERALES"/>
    <s v="010_24"/>
    <x v="0"/>
    <x v="0"/>
    <s v="SECRETARÍA GENERAL DEL AYUNTAMIENTO"/>
    <x v="0"/>
    <s v="DIRECCIÓN GENERAL DE CULTURA DE LA PAZ Y"/>
    <s v="COORDINACIÓN DE CERCANÍA Y CORRESPONSABILIDAD SOCIAL"/>
    <x v="2"/>
    <x v="3"/>
    <x v="3"/>
    <s v="NO"/>
    <s v="NO"/>
    <x v="81"/>
    <x v="81"/>
    <n v="0"/>
    <x v="0"/>
    <n v="0"/>
    <n v="0"/>
    <n v="180000"/>
    <n v="230000"/>
    <n v="174000"/>
    <n v="0"/>
    <n v="0"/>
    <n v="0"/>
    <n v="0"/>
    <n v="0"/>
    <n v="0"/>
    <m/>
  </r>
  <r>
    <s v="1.1-00-24"/>
    <s v="3.8.4"/>
    <s v="INNOVACIÓN"/>
    <s v="E"/>
    <s v="Actividades del sector público, que realiza en for"/>
    <s v="11_24"/>
    <n v="6"/>
    <s v="GOBIERNO EFECTIVO"/>
    <n v="50"/>
    <s v="SERVICIOS GENERALES"/>
    <s v="031_24"/>
    <x v="0"/>
    <x v="0"/>
    <s v="COORDINACIÓN GENERAL DE GOBIERNO INTELIGENTE E INNOVACIÓN GUBERNAMENTAL"/>
    <x v="4"/>
    <s v="DESPACHO DE LA COORDINACIÓN GENERAL DE G"/>
    <s v="COORDINACIÓN DE INTELIGENCIA E INNOVACIÓN SOCIAL"/>
    <x v="6"/>
    <x v="33"/>
    <x v="3"/>
    <s v="NO"/>
    <s v="NO"/>
    <x v="81"/>
    <x v="81"/>
    <n v="0"/>
    <x v="0"/>
    <n v="487200"/>
    <n v="487200"/>
    <n v="600000"/>
    <n v="600000"/>
    <n v="599140"/>
    <n v="599140"/>
    <n v="0"/>
    <n v="599140"/>
    <n v="599140"/>
    <n v="0"/>
    <n v="0"/>
    <m/>
  </r>
  <r>
    <s v="1.1-00-24"/>
    <s v="2.3.1"/>
    <s v="PRESTACIÓN DE SERVICIOS DE SALUD A LA COMUNIDAD"/>
    <s v="E"/>
    <s v="Actividades del sector público, que realiza en for"/>
    <s v="07_24"/>
    <n v="3"/>
    <s v="INFRAESTRUCTURA Y SERVICIOS PÚBLICOS"/>
    <n v="39"/>
    <s v="SERVICIOS GENERALES"/>
    <s v="024_24"/>
    <x v="0"/>
    <x v="0"/>
    <s v="GABINETE INTEGRAL DE INFRAESTRUCTURA Y SERVICIOS PÚBLICOS"/>
    <x v="3"/>
    <s v="DIRECCIÓN GENERAL DE SALUD PÚBLICA"/>
    <s v="COORDINACIÓN DE PREVENCIÓN Y PROTECCIÓN CIUDADANA"/>
    <x v="10"/>
    <x v="11"/>
    <x v="3"/>
    <s v="NO"/>
    <s v="NO"/>
    <x v="81"/>
    <x v="81"/>
    <n v="0"/>
    <x v="0"/>
    <n v="10788552.82"/>
    <n v="10570692.279999999"/>
    <n v="12000000"/>
    <n v="4000000"/>
    <n v="6839491.3300000001"/>
    <n v="6839491.3300000001"/>
    <n v="0"/>
    <n v="6839491.3300000001"/>
    <n v="0"/>
    <n v="6839491.3300000001"/>
    <n v="12000000"/>
    <m/>
  </r>
  <r>
    <s v="1.1-00-24"/>
    <s v="2.7.1"/>
    <s v="OTROS ASUNTOS SOCIALES"/>
    <s v="E"/>
    <s v="Actividades del sector público, que realiza en for"/>
    <s v="10_24"/>
    <n v="4"/>
    <s v="DESARROLLO ECONÓMICO Y EMPLEO"/>
    <n v="48"/>
    <s v="SERVICIOS GENERALES"/>
    <s v="030_24"/>
    <x v="0"/>
    <x v="0"/>
    <s v="COORDINACIÓN GENERAL DE GESTIÓN INTEGRAL DE LA CIUDAD"/>
    <x v="6"/>
    <s v="DIRECCIÓN DE PROYECTOS ESTRATEGICOS"/>
    <s v="COORDINACIÓN DE POTENCIA ECONÓMICA"/>
    <x v="11"/>
    <x v="12"/>
    <x v="3"/>
    <s v="NO"/>
    <s v="NO"/>
    <x v="81"/>
    <x v="81"/>
    <n v="0"/>
    <x v="0"/>
    <n v="0"/>
    <n v="0"/>
    <n v="600000"/>
    <n v="600000"/>
    <n v="0"/>
    <n v="0"/>
    <n v="0"/>
    <n v="0"/>
    <n v="0"/>
    <n v="0"/>
    <n v="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81"/>
    <x v="81"/>
    <n v="0"/>
    <x v="0"/>
    <n v="1900000"/>
    <n v="1500000"/>
    <n v="1900000"/>
    <n v="1900000"/>
    <n v="1281010"/>
    <n v="1281010"/>
    <n v="0"/>
    <n v="1281010"/>
    <n v="0"/>
    <n v="1281010"/>
    <n v="2000000"/>
    <m/>
  </r>
  <r>
    <s v="1.1-00-24"/>
    <s v="1.3.4"/>
    <s v="FUNCIÓN PÚBLICA"/>
    <s v="S"/>
    <s v="Definidos en el Presupuesto de Egresos y los que s"/>
    <s v="02_24"/>
    <n v="1"/>
    <s v="CORRESPONSABILIDAD SOCIAL (TRANSVERSAL)"/>
    <n v="14"/>
    <s v="SERVICIOS GENERALES"/>
    <s v="010_24"/>
    <x v="0"/>
    <x v="0"/>
    <s v="SECRETARÍA GENERAL DEL AYUNTAMIENTO"/>
    <x v="0"/>
    <s v="DIRECCIÓN GENERAL DE CULTURA DE LA PAZ Y"/>
    <s v="COORDINACIÓN DE CERCANÍA Y CORRESPONSABILIDAD SOCIAL"/>
    <x v="0"/>
    <x v="0"/>
    <x v="3"/>
    <s v="NO"/>
    <s v="NO"/>
    <x v="81"/>
    <x v="81"/>
    <n v="0"/>
    <x v="0"/>
    <n v="0"/>
    <n v="0"/>
    <n v="1882356"/>
    <n v="500000"/>
    <n v="428320"/>
    <n v="428320"/>
    <n v="0"/>
    <n v="428320"/>
    <n v="0"/>
    <n v="428320"/>
    <n v="800000"/>
    <s v="revisar"/>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81"/>
    <x v="81"/>
    <n v="0"/>
    <x v="0"/>
    <n v="1070960"/>
    <n v="1050960"/>
    <n v="600000"/>
    <n v="500000"/>
    <n v="584640"/>
    <n v="584640"/>
    <n v="0"/>
    <n v="584640"/>
    <n v="0"/>
    <n v="584640"/>
    <n v="600000"/>
    <s v="revisar"/>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81"/>
    <x v="81"/>
    <n v="0"/>
    <x v="0"/>
    <n v="350400"/>
    <n v="350400"/>
    <n v="450000"/>
    <n v="450000"/>
    <n v="262800"/>
    <n v="262800"/>
    <n v="0"/>
    <n v="262800"/>
    <n v="29200"/>
    <n v="233600"/>
    <n v="45000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81"/>
    <x v="81"/>
    <n v="0"/>
    <x v="0"/>
    <n v="1447508.01"/>
    <n v="1447508"/>
    <n v="200000"/>
    <n v="500000"/>
    <n v="0"/>
    <n v="0"/>
    <n v="0"/>
    <n v="0"/>
    <n v="0"/>
    <n v="0"/>
    <n v="2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81"/>
    <x v="81"/>
    <n v="0"/>
    <x v="0"/>
    <n v="10000"/>
    <n v="9725.44"/>
    <n v="0"/>
    <n v="0"/>
    <n v="0"/>
    <n v="0"/>
    <n v="0"/>
    <n v="0"/>
    <n v="0"/>
    <n v="0"/>
    <n v="0"/>
    <m/>
  </r>
  <r>
    <s v="1.1-00-24"/>
    <s v="1.3.4"/>
    <s v="FUNCIÓN PÚBLICA"/>
    <s v="M"/>
    <s v="Actividades de apoyo administrativo desarrolladas "/>
    <s v="04_24"/>
    <n v="6"/>
    <s v="GOBIERNO EFECTIVO"/>
    <n v="19"/>
    <s v="SERVICIOS GENERALES"/>
    <s v="013_24"/>
    <x v="0"/>
    <x v="0"/>
    <s v="TESORERÍA MUNICIPAL"/>
    <x v="2"/>
    <s v="DIRECCIÓN DE PROCESOS ADMINISTRATIVOS Y"/>
    <s v="TESORERÍA"/>
    <x v="3"/>
    <x v="40"/>
    <x v="3"/>
    <s v="NO"/>
    <s v="NO"/>
    <x v="81"/>
    <x v="81"/>
    <n v="0"/>
    <x v="0"/>
    <n v="0"/>
    <n v="0"/>
    <n v="0"/>
    <n v="0"/>
    <n v="0"/>
    <n v="0"/>
    <n v="0"/>
    <n v="0"/>
    <n v="0"/>
    <n v="0"/>
    <n v="17000000"/>
    <s v="modernización catastral"/>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9"/>
    <x v="20"/>
    <x v="3"/>
    <s v="NO"/>
    <s v="NO"/>
    <x v="81"/>
    <x v="81"/>
    <n v="0"/>
    <x v="0"/>
    <n v="41064"/>
    <n v="41064"/>
    <n v="0"/>
    <n v="0"/>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82"/>
    <x v="82"/>
    <n v="0"/>
    <x v="0"/>
    <n v="13523302.5"/>
    <n v="13523302.5"/>
    <n v="25764300"/>
    <n v="7000000"/>
    <n v="12252380.58"/>
    <n v="12252380.58"/>
    <n v="0"/>
    <n v="12252380.58"/>
    <n v="0"/>
    <n v="12252380.58"/>
    <n v="170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82"/>
    <x v="82"/>
    <n v="0"/>
    <x v="0"/>
    <n v="0"/>
    <n v="0"/>
    <n v="2000"/>
    <n v="0"/>
    <n v="121.3"/>
    <n v="121.3"/>
    <n v="0"/>
    <n v="121.3"/>
    <n v="0"/>
    <n v="121.3"/>
    <n v="0"/>
    <m/>
  </r>
  <r>
    <s v="1.1-00-24"/>
    <s v="1.3.4"/>
    <s v="FUNCIÓN PÚBLICA"/>
    <s v="E"/>
    <s v="Actividades del sector público, que realiza en for"/>
    <s v="05_24"/>
    <n v="6"/>
    <s v="GOBIERNO EFECTIVO"/>
    <n v="24"/>
    <s v="SERVICIOS GENERALES"/>
    <s v="015_24"/>
    <x v="0"/>
    <x v="0"/>
    <s v="OFICIALÍA MAYOR"/>
    <x v="1"/>
    <s v="DIRECCIÓN GENERAL DE ADMINISTRACIÓN"/>
    <s v="OFICIALÍA MAYOR"/>
    <x v="1"/>
    <x v="1"/>
    <x v="3"/>
    <s v="NO"/>
    <s v="NO"/>
    <x v="82"/>
    <x v="82"/>
    <n v="0"/>
    <x v="0"/>
    <n v="5254532.8600000003"/>
    <n v="5254532.8600000003"/>
    <n v="67497510.510000005"/>
    <n v="1000000"/>
    <n v="59858568.219999999"/>
    <n v="59858568.219999999"/>
    <n v="0"/>
    <n v="59858568.219999999"/>
    <n v="0"/>
    <n v="59858568.219999999"/>
    <n v="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82"/>
    <x v="82"/>
    <n v="0"/>
    <x v="0"/>
    <n v="2096912.6"/>
    <n v="2096912.6"/>
    <n v="1200000"/>
    <n v="1000000"/>
    <n v="966883.28"/>
    <n v="966883.28"/>
    <n v="0"/>
    <n v="966883.28"/>
    <n v="0"/>
    <n v="966883.28"/>
    <n v="12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83"/>
    <x v="83"/>
    <n v="0"/>
    <x v="0"/>
    <n v="64859142.780000001"/>
    <n v="62464392.420000002"/>
    <n v="78853560"/>
    <n v="30000000"/>
    <n v="44560152.75"/>
    <n v="44560152.75"/>
    <n v="3425069.2100000009"/>
    <n v="41135083.539999999"/>
    <n v="0"/>
    <n v="41135083.539999999"/>
    <n v="400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84"/>
    <x v="84"/>
    <n v="0"/>
    <x v="0"/>
    <n v="1700000"/>
    <n v="1592837.36"/>
    <n v="1950000"/>
    <n v="850000"/>
    <n v="1930000"/>
    <n v="1700000"/>
    <n v="643385.48"/>
    <n v="1056614.52"/>
    <n v="236634.91000000003"/>
    <n v="819979.61"/>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85"/>
    <x v="85"/>
    <n v="0"/>
    <x v="0"/>
    <n v="138003.72"/>
    <n v="126403.72"/>
    <n v="160000"/>
    <n v="160000"/>
    <n v="139176.79999999999"/>
    <n v="139176.79999999999"/>
    <n v="577.35999999998603"/>
    <n v="138599.44"/>
    <n v="0"/>
    <n v="138599.44"/>
    <n v="15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86"/>
    <x v="86"/>
    <n v="0"/>
    <x v="0"/>
    <n v="5375561.7699999996"/>
    <n v="5374582.1200000001"/>
    <n v="6000000"/>
    <n v="6000000"/>
    <n v="4706853.3600000003"/>
    <n v="4706853.3600000003"/>
    <n v="0"/>
    <n v="4706853.3600000003"/>
    <n v="0"/>
    <n v="4706853.3600000003"/>
    <n v="5000000"/>
    <s v="CAHERENGO"/>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87"/>
    <x v="87"/>
    <n v="0"/>
    <x v="0"/>
    <n v="6960"/>
    <n v="6960"/>
    <n v="70"/>
    <n v="400000"/>
    <n v="0"/>
    <n v="0"/>
    <n v="0"/>
    <n v="0"/>
    <n v="0"/>
    <n v="0"/>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88"/>
    <x v="88"/>
    <n v="0"/>
    <x v="0"/>
    <n v="1039983.8"/>
    <n v="1039983.8"/>
    <n v="1180000"/>
    <n v="1180000"/>
    <n v="662785.91"/>
    <n v="662785.91"/>
    <n v="1.0000000009313226E-2"/>
    <n v="662785.9"/>
    <n v="0"/>
    <n v="662785.9"/>
    <n v="100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89"/>
    <x v="89"/>
    <n v="0"/>
    <x v="12"/>
    <n v="17977837.739999998"/>
    <n v="17977837.739999998"/>
    <n v="21370861"/>
    <n v="18000000"/>
    <n v="14053751.75"/>
    <n v="14053751.75"/>
    <n v="0"/>
    <n v="14053751.75"/>
    <n v="0"/>
    <n v="14053751.75"/>
    <n v="20000000"/>
    <m/>
  </r>
  <r>
    <s v="1.1-00-24"/>
    <s v="2.5.6"/>
    <s v="OTRO SERVICIOS EDUCATIVOS Y ACTIVIDADES INHERENTES"/>
    <s v="S"/>
    <s v="Definidos en el Presupuesto de Egresos y los que s"/>
    <s v="06_24"/>
    <n v="5"/>
    <s v="SOCIEDAD COHESIVA Y RESILENTE"/>
    <n v="25"/>
    <s v="MATERIALES Y SUMINISTROS"/>
    <s v="016_24"/>
    <x v="0"/>
    <x v="0"/>
    <s v="COORDINACIÓN GENERAL DE CONSTRUCCIÓN DE COMUNIDAD"/>
    <x v="0"/>
    <s v="DESPACHO DE LA COORDINACIÓN GENERAL DE C"/>
    <s v="COORDINACIÓN DE CERCANÍA Y CORRESPONSABILIDAD SOCIAL"/>
    <x v="28"/>
    <x v="41"/>
    <x v="3"/>
    <s v="NO"/>
    <s v="NO"/>
    <x v="89"/>
    <x v="89"/>
    <s v="x"/>
    <x v="0"/>
    <n v="0"/>
    <n v="0"/>
    <n v="0"/>
    <n v="0"/>
    <n v="0"/>
    <n v="0"/>
    <n v="0"/>
    <n v="0"/>
    <n v="0"/>
    <n v="0"/>
    <n v="30226080"/>
    <s v="Servicios de mejoramiento y mantenimiento  2,518,840.00"/>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89"/>
    <x v="89"/>
    <n v="0"/>
    <x v="0"/>
    <n v="126578.04"/>
    <n v="126578.04"/>
    <n v="235740"/>
    <n v="685740"/>
    <n v="143933.53"/>
    <n v="143933.53"/>
    <n v="49000"/>
    <n v="94933.53"/>
    <n v="0"/>
    <n v="94933.53"/>
    <n v="1000000"/>
    <m/>
  </r>
  <r>
    <s v="1.1-00-24"/>
    <s v="1.7.2"/>
    <s v="PROTECCIÓN CIVIL"/>
    <s v="E"/>
    <s v="Actividades del sector público, que realiza en for"/>
    <s v="02_24"/>
    <n v="3"/>
    <s v="INFRAESTRUCTURA Y SERVICIOS PÚBLICOS"/>
    <n v="11"/>
    <s v="SERVICIOS GENERALES"/>
    <s v="009_24"/>
    <x v="0"/>
    <x v="0"/>
    <s v="SECRETARÍA GENERAL DEL AYUNTAMIENTO"/>
    <x v="3"/>
    <s v="DIRECCIÓN GENERAL ADJUNTA DE PROTECCIÓN"/>
    <s v="COORDINACIÓN DE PREVENCIÓN Y PROTECCIÓN CIUDADANA"/>
    <x v="5"/>
    <x v="6"/>
    <x v="3"/>
    <s v="NO"/>
    <s v="NO"/>
    <x v="90"/>
    <x v="90"/>
    <n v="0"/>
    <x v="0"/>
    <n v="0"/>
    <n v="0"/>
    <n v="40000"/>
    <n v="0"/>
    <n v="22177.05"/>
    <n v="22177.05"/>
    <n v="0"/>
    <n v="22177.05"/>
    <n v="0"/>
    <n v="22177.05"/>
    <n v="4000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90"/>
    <x v="90"/>
    <n v="0"/>
    <x v="0"/>
    <n v="4988"/>
    <n v="4988"/>
    <n v="45074"/>
    <n v="25000"/>
    <n v="44684"/>
    <n v="44684"/>
    <n v="0"/>
    <n v="44684"/>
    <n v="0"/>
    <n v="44684"/>
    <n v="20000"/>
    <m/>
  </r>
  <r>
    <s v="1.1-00-24"/>
    <s v="1.3.5"/>
    <s v="ASUNTOS JURÍDICOS"/>
    <s v="O"/>
    <s v="Actividades que realizan la función pública o cont"/>
    <s v="03_24"/>
    <n v="1"/>
    <s v="CORRESPONSABILIDAD SOCIAL (TRANSVERSAL)"/>
    <n v="17"/>
    <s v="SERVICIOS GENERALES"/>
    <s v="011_24"/>
    <x v="0"/>
    <x v="0"/>
    <s v="SINDICATURA MUNICIPAL"/>
    <x v="7"/>
    <s v="DIRECCIÓN GENERAL JURIDÍCA"/>
    <s v="SINDICATURA"/>
    <x v="13"/>
    <x v="15"/>
    <x v="3"/>
    <s v="NO"/>
    <s v="NO"/>
    <x v="90"/>
    <x v="90"/>
    <n v="0"/>
    <x v="0"/>
    <n v="7656"/>
    <n v="0"/>
    <n v="8000"/>
    <n v="8000"/>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90"/>
    <x v="90"/>
    <n v="0"/>
    <x v="0"/>
    <n v="0"/>
    <n v="0"/>
    <n v="348"/>
    <n v="0"/>
    <n v="348"/>
    <n v="348"/>
    <n v="0"/>
    <n v="348"/>
    <n v="0"/>
    <n v="348"/>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90"/>
    <x v="90"/>
    <n v="0"/>
    <x v="0"/>
    <n v="14913.43"/>
    <n v="14913.42"/>
    <n v="26000"/>
    <n v="26000"/>
    <n v="0"/>
    <n v="0"/>
    <n v="0"/>
    <n v="0"/>
    <n v="0"/>
    <n v="0"/>
    <n v="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91"/>
    <x v="91"/>
    <n v="0"/>
    <x v="0"/>
    <n v="128155.02"/>
    <n v="105169.62"/>
    <n v="375919"/>
    <n v="129193"/>
    <n v="374574.73"/>
    <n v="374574.73"/>
    <n v="0"/>
    <n v="374574.73"/>
    <n v="0"/>
    <n v="374574.73"/>
    <n v="300000"/>
    <m/>
  </r>
  <r>
    <s v="1.1-00-24"/>
    <s v="2.3.1"/>
    <s v="PRESTACIÓN DE SERVICIOS DE SALUD A LA COMUNIDAD"/>
    <s v="E"/>
    <s v="Actividades del sector público, que realiza en for"/>
    <s v="07_24"/>
    <n v="3"/>
    <s v="INFRAESTRUCTURA Y SERVICIOS PÚBLICOS"/>
    <n v="39"/>
    <s v="SERVICIOS GENERALES"/>
    <s v="024_24"/>
    <x v="0"/>
    <x v="0"/>
    <s v="GABINETE INTEGRAL DE INFRAESTRUCTURA Y SERVICIOS PÚBLICOS"/>
    <x v="3"/>
    <s v="DIRECCIÓN GENERAL DE SALUD PÚBLICA"/>
    <s v="COORDINACIÓN DE PREVENCIÓN Y PROTECCIÓN CIUDADANA"/>
    <x v="10"/>
    <x v="11"/>
    <x v="3"/>
    <s v="NO"/>
    <s v="NO"/>
    <x v="92"/>
    <x v="92"/>
    <n v="0"/>
    <x v="0"/>
    <n v="626843.77"/>
    <n v="625973.76000000001"/>
    <n v="650000"/>
    <n v="650000"/>
    <n v="468827.83"/>
    <n v="468827.83"/>
    <n v="52091.989999999991"/>
    <n v="416735.84"/>
    <n v="0"/>
    <n v="416735.84"/>
    <n v="70000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SI"/>
    <s v="NO"/>
    <x v="93"/>
    <x v="93"/>
    <n v="0"/>
    <x v="0"/>
    <n v="0"/>
    <n v="0"/>
    <n v="1276"/>
    <n v="0"/>
    <n v="1276"/>
    <n v="1276"/>
    <n v="0"/>
    <n v="1276"/>
    <n v="0"/>
    <n v="1276"/>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SI"/>
    <s v="SI"/>
    <x v="93"/>
    <x v="93"/>
    <n v="0"/>
    <x v="0"/>
    <n v="14398484.73"/>
    <n v="14340111.109999999"/>
    <n v="18276120.739999998"/>
    <n v="7000000"/>
    <n v="18245692.09"/>
    <n v="18245692.09"/>
    <n v="-7.0000000298023224E-2"/>
    <n v="18245692.16"/>
    <n v="1219749.5"/>
    <n v="17025942.66"/>
    <n v="20000000"/>
    <m/>
  </r>
  <r>
    <s v="1.1-00-24"/>
    <s v="2.3.1"/>
    <s v="PRESTACIÓN DE SERVICIOS DE SALUD A LA COMUNIDAD"/>
    <s v="E"/>
    <s v="Actividades del sector público, que realiza en for"/>
    <s v="07_24"/>
    <n v="3"/>
    <s v="INFRAESTRUCTURA Y SERVICIOS PÚBLICOS"/>
    <n v="39"/>
    <s v="SERVICIOS GENERALES"/>
    <s v="024_24"/>
    <x v="0"/>
    <x v="0"/>
    <s v="GABINETE INTEGRAL DE INFRAESTRUCTURA Y SERVICIOS PÚBLICOS"/>
    <x v="3"/>
    <s v="DIRECCIÓN GENERAL DE SALUD PÚBLICA"/>
    <s v="COORDINACIÓN DE PREVENCIÓN Y PROTECCIÓN CIUDADANA"/>
    <x v="10"/>
    <x v="11"/>
    <x v="3"/>
    <s v="NO"/>
    <s v="NO"/>
    <x v="94"/>
    <x v="94"/>
    <n v="0"/>
    <x v="0"/>
    <n v="13058.12"/>
    <n v="13058.12"/>
    <n v="30000"/>
    <n v="30000"/>
    <n v="11109.32"/>
    <n v="8209.32"/>
    <n v="0"/>
    <n v="8209.32"/>
    <n v="8209.32"/>
    <n v="0"/>
    <n v="50000"/>
    <m/>
  </r>
  <r>
    <s v="1.1-00-24"/>
    <s v="1.3.4"/>
    <s v="FUNCIÓN PÚBLICA"/>
    <s v="E"/>
    <s v="Actividades del sector público, que realiza en for"/>
    <s v="09_24"/>
    <n v="3"/>
    <s v="INFRAESTRUCTURA Y SERVICIOS PÚBLICOS"/>
    <n v="43"/>
    <s v="SERVICIOS GENERALES"/>
    <s v="027_24"/>
    <x v="0"/>
    <x v="0"/>
    <s v="COORDINACIÓN GENERAL DE DESARROLLO ECONÓMICO"/>
    <x v="5"/>
    <s v="DIRECCIÓN DE RASTRO MUNICIPAL"/>
    <s v="COORDINACIÓN DE FORTALECIMIENTO A LOS SERVICIOS PÚBLICOS MUNICIPALES"/>
    <x v="8"/>
    <x v="18"/>
    <x v="3"/>
    <s v="SI"/>
    <s v="NO"/>
    <x v="95"/>
    <x v="95"/>
    <n v="0"/>
    <x v="0"/>
    <n v="197664"/>
    <n v="197664"/>
    <n v="100000"/>
    <n v="300000"/>
    <n v="93960"/>
    <n v="93960"/>
    <n v="93960"/>
    <n v="0"/>
    <n v="0"/>
    <n v="0"/>
    <n v="400000"/>
    <s v="Mantenimiento de equipo de rastro"/>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NO"/>
    <x v="95"/>
    <x v="95"/>
    <n v="0"/>
    <x v="13"/>
    <n v="0"/>
    <n v="0"/>
    <n v="0"/>
    <n v="0"/>
    <n v="0"/>
    <n v="0"/>
    <n v="0"/>
    <n v="0"/>
    <n v="0"/>
    <n v="0"/>
    <n v="100000000"/>
    <s v="REACTIVOS"/>
  </r>
  <r>
    <s v="1.1-00-24"/>
    <s v="1.7.2"/>
    <s v="PROTECCIÓN CIVIL"/>
    <s v="E"/>
    <s v="Actividades del sector público, que realiza en for"/>
    <s v="02_24"/>
    <n v="3"/>
    <s v="INFRAESTRUCTURA Y SERVICIOS PÚBLICOS"/>
    <n v="11"/>
    <s v="SERVICIOS GENERALES"/>
    <s v="009_24"/>
    <x v="0"/>
    <x v="0"/>
    <s v="SECRETARÍA GENERAL DEL AYUNTAMIENTO"/>
    <x v="3"/>
    <s v="DIRECCIÓN GENERAL ADJUNTA DE PROTECCIÓN"/>
    <s v="COORDINACIÓN DE PREVENCIÓN Y PROTECCIÓN CIUDADANA"/>
    <x v="5"/>
    <x v="6"/>
    <x v="3"/>
    <s v="SI"/>
    <s v="NO"/>
    <x v="95"/>
    <x v="95"/>
    <n v="0"/>
    <x v="0"/>
    <n v="20000"/>
    <n v="0"/>
    <n v="40000"/>
    <n v="80000"/>
    <n v="0"/>
    <n v="0"/>
    <n v="0"/>
    <n v="0"/>
    <n v="0"/>
    <n v="0"/>
    <n v="1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SI"/>
    <s v="SI"/>
    <x v="95"/>
    <x v="95"/>
    <n v="0"/>
    <x v="0"/>
    <n v="31110042.100000001"/>
    <n v="30387685.75"/>
    <n v="20000000"/>
    <n v="10000000"/>
    <n v="20005039.600000001"/>
    <n v="19916478.239999998"/>
    <n v="498075.79999999702"/>
    <n v="19418402.440000001"/>
    <n v="9343841.4300000016"/>
    <n v="10074561.01"/>
    <n v="2000000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SI"/>
    <s v="SI"/>
    <x v="95"/>
    <x v="95"/>
    <n v="0"/>
    <x v="14"/>
    <n v="210431209.46000001"/>
    <n v="210431209.46000001"/>
    <n v="251819047.43000001"/>
    <n v="61975132.049999997"/>
    <n v="207339421.69999999"/>
    <n v="206909293.69999999"/>
    <n v="10038269.199999988"/>
    <n v="196871024.5"/>
    <n v="395182.94999998808"/>
    <n v="196475841.55000001"/>
    <n v="100000000"/>
    <s v="CORRECTIVOS"/>
  </r>
  <r>
    <s v="2.5-02-24"/>
    <s v="2.1.1"/>
    <s v="ORDENACIÓN DE DESECHOS"/>
    <s v="E"/>
    <s v="Actividades del sector público, que realiza en for"/>
    <s v="07_24"/>
    <n v="3"/>
    <s v="INFRAESTRUCTURA Y SERVICIOS PÚBLICOS"/>
    <n v="35"/>
    <s v="SERVICIOS GENERALES"/>
    <s v="021_24"/>
    <x v="0"/>
    <x v="4"/>
    <s v="GABINETE INTEGRAL DE INFRAESTRUCTURA Y SERVICIOS PÚBLICOS"/>
    <x v="5"/>
    <s v="DIRECCIÓN DE ASEO PÚBLICO"/>
    <s v="COORDINACIÓN DE FORTALECIMIENTO A LOS SERVICIOS PÚBLICOS MUNICIPALES"/>
    <x v="9"/>
    <x v="10"/>
    <x v="3"/>
    <s v="NO"/>
    <s v="SI"/>
    <x v="96"/>
    <x v="96"/>
    <n v="0"/>
    <x v="0"/>
    <n v="132529588.31"/>
    <n v="132529588.31"/>
    <n v="189500950.12"/>
    <n v="100000000"/>
    <n v="148782052.33000001"/>
    <n v="148782052.33000001"/>
    <n v="1.0000020265579224E-2"/>
    <n v="148782052.31999999"/>
    <n v="0"/>
    <n v="148782052.31999999"/>
    <n v="260000000"/>
    <m/>
  </r>
  <r>
    <s v="1.1-00-24"/>
    <s v="2.1.5"/>
    <s v="PROTECCIÓN DE LA DIVERSIDAD BIOLÓGICA Y DEL PAISAJE"/>
    <s v="R"/>
    <s v="Solamente actividades específicas, distintas a las"/>
    <s v="17_24"/>
    <n v="4"/>
    <s v="CIUDAD SUSTENTABLE"/>
    <n v="56"/>
    <s v="SERVICIOS GENERALES"/>
    <s v="037_24"/>
    <x v="0"/>
    <x v="0"/>
    <s v="UNIDAD DE ACOPIO Y SALUD ANIMAL MUNICIPAL (UNASAM)"/>
    <x v="5"/>
    <s v="UNIDAD DE ACOPIO Y SALUD ANIMAL MUNICIPA"/>
    <s v="COORDINACIÓN DE FORTALECIMIENTO A LOS SERVICIOS PÚBLICOS MUNICIPALES"/>
    <x v="15"/>
    <x v="17"/>
    <x v="3"/>
    <s v="NO"/>
    <s v="NO"/>
    <x v="96"/>
    <x v="96"/>
    <n v="0"/>
    <x v="0"/>
    <n v="0"/>
    <n v="0"/>
    <n v="0"/>
    <n v="80000"/>
    <n v="0"/>
    <n v="0"/>
    <n v="0"/>
    <n v="0"/>
    <n v="0"/>
    <n v="0"/>
    <n v="0"/>
    <m/>
  </r>
  <r>
    <s v="1.1-00-24"/>
    <s v="2.1.1"/>
    <s v="ORDENACIÓN DE DESECHOS"/>
    <s v="E"/>
    <s v="Actividades del sector público, que realiza en for"/>
    <s v="07_24"/>
    <n v="3"/>
    <s v="INFRAESTRUCTURA Y SERVICIOS PÚBLICOS"/>
    <n v="35"/>
    <s v="SERVICIOS GENERALES"/>
    <s v="021_24"/>
    <x v="0"/>
    <x v="0"/>
    <s v="GABINETE INTEGRAL DE INFRAESTRUCTURA Y SERVICIOS PÚBLICOS"/>
    <x v="5"/>
    <s v="DIRECCIÓN DE ASEO PÚBLICO"/>
    <s v="COORDINACIÓN DE FORTALECIMIENTO A LOS SERVICIOS PÚBLICOS MUNICIPALES"/>
    <x v="9"/>
    <x v="10"/>
    <x v="3"/>
    <s v="NO"/>
    <s v="SI"/>
    <x v="96"/>
    <x v="96"/>
    <n v="0"/>
    <x v="0"/>
    <n v="63446338.829999998"/>
    <n v="63446338.060000002"/>
    <n v="42277287.939999998"/>
    <n v="10000000"/>
    <n v="42277287.939999998"/>
    <n v="42277287.939999998"/>
    <n v="0"/>
    <n v="42277287.939999998"/>
    <n v="0"/>
    <n v="42277287.939999998"/>
    <n v="0"/>
    <m/>
  </r>
  <r>
    <s v="1.1-00-24"/>
    <s v="2.3.1"/>
    <s v="PRESTACIÓN DE SERVICIOS DE SALUD A LA COMUNIDAD"/>
    <s v="E"/>
    <s v="Actividades del sector público, que realiza en for"/>
    <s v="07_24"/>
    <n v="3"/>
    <s v="INFRAESTRUCTURA Y SERVICIOS PÚBLICOS"/>
    <n v="39"/>
    <s v="SERVICIOS GENERALES"/>
    <s v="024_24"/>
    <x v="0"/>
    <x v="0"/>
    <s v="GABINETE INTEGRAL DE INFRAESTRUCTURA Y SERVICIOS PÚBLICOS"/>
    <x v="3"/>
    <s v="DIRECCIÓN GENERAL DE SALUD PÚBLICA"/>
    <s v="COORDINACIÓN DE PREVENCIÓN Y PROTECCIÓN CIUDADANA"/>
    <x v="10"/>
    <x v="11"/>
    <x v="3"/>
    <s v="NO"/>
    <s v="NO"/>
    <x v="96"/>
    <x v="96"/>
    <n v="0"/>
    <x v="0"/>
    <n v="994604.12"/>
    <n v="744924.39"/>
    <n v="1000000"/>
    <n v="1000000"/>
    <n v="998329.24"/>
    <n v="998329.24"/>
    <n v="505013.68"/>
    <n v="493315.56"/>
    <n v="0"/>
    <n v="493315.56"/>
    <n v="1200000"/>
    <m/>
  </r>
  <r>
    <s v="1.1-00-24"/>
    <s v="1.3.4"/>
    <s v="FUNCIÓN PÚBLICA"/>
    <s v="E"/>
    <s v="Actividades del sector público, que realiza en for"/>
    <s v="01_24"/>
    <n v="5"/>
    <s v="SOCIEDAD COHESIVA Y RESILENTE"/>
    <n v="5"/>
    <s v="SERVICIOS GENERALES"/>
    <s v="005_24"/>
    <x v="0"/>
    <x v="0"/>
    <s v="PRESIDENCIA"/>
    <x v="8"/>
    <s v="DIRECCIÓN GENERAL DE RELACIONES GUBERNAM"/>
    <s v="JEFATURA DE GABINETE"/>
    <x v="14"/>
    <x v="16"/>
    <x v="3"/>
    <s v="NO"/>
    <s v="NO"/>
    <x v="96"/>
    <x v="96"/>
    <n v="0"/>
    <x v="0"/>
    <n v="2295.84"/>
    <n v="2087.04"/>
    <n v="15000"/>
    <n v="0"/>
    <n v="820.82"/>
    <n v="820.82"/>
    <n v="0"/>
    <n v="820.82"/>
    <n v="0"/>
    <n v="820.82"/>
    <n v="10000"/>
    <m/>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97"/>
    <x v="97"/>
    <n v="0"/>
    <x v="0"/>
    <n v="33460043.5"/>
    <n v="33436725.870000001"/>
    <n v="35000000"/>
    <n v="27900000"/>
    <n v="25957882"/>
    <n v="25957882"/>
    <n v="207371.62999999896"/>
    <n v="25750510.370000001"/>
    <n v="6882578.2100000009"/>
    <n v="18867932.16"/>
    <n v="30000000"/>
    <s v="Art. 13 Ley de Austeriadad 12.9 millones como tope"/>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97"/>
    <x v="97"/>
    <n v="1"/>
    <x v="15"/>
    <n v="1740000"/>
    <n v="1740000"/>
    <n v="1740000"/>
    <n v="1500000"/>
    <n v="0"/>
    <n v="0"/>
    <n v="0"/>
    <n v="0"/>
    <n v="0"/>
    <n v="0"/>
    <n v="0"/>
    <m/>
  </r>
  <r>
    <s v="1.1-00-24"/>
    <s v="1.3.4"/>
    <s v="FUNCIÓN PÚBLICA"/>
    <s v="E"/>
    <s v="Actividades del sector público, que realiza en for"/>
    <s v="05_24"/>
    <n v="6"/>
    <s v="GOBIERNO EFECTIVO"/>
    <n v="21"/>
    <s v="SERVICIOS GENERALES"/>
    <s v="015_24"/>
    <x v="0"/>
    <x v="0"/>
    <s v="PRESIDENCIA"/>
    <x v="10"/>
    <s v="DIRECCION DE COMUNICACIÓN"/>
    <s v="COORDINACION GENERAL DE COMUNICACIÓN ESTRATEGICA"/>
    <x v="24"/>
    <x v="32"/>
    <x v="3"/>
    <s v="NO"/>
    <s v="NO"/>
    <x v="98"/>
    <x v="98"/>
    <n v="0"/>
    <x v="0"/>
    <n v="4866666.5999999996"/>
    <n v="4866666.5999999996"/>
    <n v="4866666.55"/>
    <n v="4866666.55"/>
    <n v="3649999.82"/>
    <n v="3649999.82"/>
    <n v="0"/>
    <n v="3649999.82"/>
    <n v="405555.48"/>
    <n v="3244444.34"/>
    <n v="4870000"/>
    <s v="Euzen"/>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99"/>
    <x v="99"/>
    <n v="0"/>
    <x v="0"/>
    <n v="3115200"/>
    <n v="3115200"/>
    <n v="4728216"/>
    <n v="3000000"/>
    <n v="2336400"/>
    <n v="2336400"/>
    <n v="0"/>
    <n v="2336400"/>
    <n v="259600"/>
    <n v="2076800"/>
    <n v="3200000"/>
    <m/>
  </r>
  <r>
    <s v="1.1-00-24"/>
    <s v="1.3.4"/>
    <s v="FUNCIÓN PÚBLICA"/>
    <s v="E"/>
    <s v="Actividades del sector público, que realiza en for"/>
    <s v="01_24"/>
    <n v="6"/>
    <s v="GOBIERNO EFECTIVO"/>
    <n v="4"/>
    <s v="SERVICIOS GENERALES"/>
    <s v="004_24"/>
    <x v="0"/>
    <x v="0"/>
    <s v="PRESIDENCIA"/>
    <x v="10"/>
    <s v="DIRECCIÓN DE COMUNICACIÓN"/>
    <s v="COORDINACION GENERAL DE COMUNICACIÓN ESTRATEGICA"/>
    <x v="24"/>
    <x v="32"/>
    <x v="3"/>
    <s v="NO"/>
    <s v="NO"/>
    <x v="100"/>
    <x v="100"/>
    <n v="0"/>
    <x v="0"/>
    <n v="6171220.2999999998"/>
    <n v="6171220.2999999998"/>
    <n v="8995784"/>
    <n v="7000000"/>
    <n v="5421165.9800000004"/>
    <n v="5421165.9800000004"/>
    <n v="2.0000000484287739E-2"/>
    <n v="5421165.96"/>
    <n v="269018.44000000041"/>
    <n v="5152147.5199999996"/>
    <n v="6200000"/>
    <m/>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101"/>
    <x v="101"/>
    <n v="0"/>
    <x v="0"/>
    <n v="8710"/>
    <n v="8710"/>
    <n v="0"/>
    <n v="0"/>
    <n v="0"/>
    <n v="0"/>
    <n v="0"/>
    <n v="0"/>
    <n v="0"/>
    <n v="0"/>
    <n v="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101"/>
    <x v="101"/>
    <n v="0"/>
    <x v="0"/>
    <n v="2839.3"/>
    <n v="2839.3"/>
    <n v="30000"/>
    <n v="0"/>
    <n v="19611"/>
    <n v="19611"/>
    <n v="17056"/>
    <n v="2555"/>
    <n v="0"/>
    <n v="2555"/>
    <n v="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101"/>
    <x v="101"/>
    <n v="0"/>
    <x v="0"/>
    <n v="6755"/>
    <n v="6755"/>
    <n v="35000"/>
    <n v="0"/>
    <n v="25193.52"/>
    <n v="25193.52"/>
    <n v="0"/>
    <n v="25193.52"/>
    <n v="0"/>
    <n v="25193.52"/>
    <n v="35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01"/>
    <x v="101"/>
    <n v="0"/>
    <x v="0"/>
    <n v="27083.9"/>
    <n v="27069.9"/>
    <n v="8960"/>
    <n v="8960"/>
    <n v="0"/>
    <n v="0"/>
    <n v="0"/>
    <n v="0"/>
    <n v="0"/>
    <n v="0"/>
    <n v="25000"/>
    <m/>
  </r>
  <r>
    <s v="1.1-00-24"/>
    <s v="1.3.4"/>
    <s v="FUNCIÓN PÚBLICA"/>
    <s v="E"/>
    <s v="Actividades del sector público, que realiza en for"/>
    <s v="01_24"/>
    <n v="6"/>
    <s v="GOBIERNO EFECTIVO"/>
    <n v="3"/>
    <s v="SERVICIOS GENERALES"/>
    <s v="003_24"/>
    <x v="0"/>
    <x v="0"/>
    <s v="PRESIDENCIA"/>
    <x v="8"/>
    <s v="JEFATURA DE GABINETE"/>
    <s v="JEFATURA DE GABINETE"/>
    <x v="21"/>
    <x v="29"/>
    <x v="3"/>
    <s v="NO"/>
    <s v="NO"/>
    <x v="101"/>
    <x v="101"/>
    <n v="0"/>
    <x v="0"/>
    <n v="18400.04"/>
    <n v="18400.04"/>
    <n v="14707.69"/>
    <n v="14707.69"/>
    <n v="0"/>
    <n v="0"/>
    <n v="0"/>
    <n v="0"/>
    <n v="0"/>
    <n v="0"/>
    <n v="2500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101"/>
    <x v="101"/>
    <n v="0"/>
    <x v="0"/>
    <n v="0"/>
    <n v="0"/>
    <n v="7200"/>
    <n v="0"/>
    <n v="6250"/>
    <n v="6250"/>
    <n v="0"/>
    <n v="6250"/>
    <n v="0"/>
    <n v="6250"/>
    <n v="7200"/>
    <m/>
  </r>
  <r>
    <s v="1.1-00-24"/>
    <s v="1.3.4"/>
    <s v="FUNCIÓN PÚBLICA"/>
    <s v="P"/>
    <s v="Actividades destinadas al desarrollo de programas "/>
    <s v="01_24"/>
    <n v="6"/>
    <s v="GOBIERNO EFECTIVO"/>
    <n v="6"/>
    <s v="SERVICIOS GENERALES"/>
    <s v="006_24"/>
    <x v="0"/>
    <x v="0"/>
    <s v="PRESIDENCIA"/>
    <x v="4"/>
    <s v="DIRECCIÓN GENERAL DE CENSOS Y ESTADISTIC"/>
    <s v="COORDINACIÓN DE INTELIGENCIA E INNOVACIÓN SOCIAL"/>
    <x v="27"/>
    <x v="38"/>
    <x v="3"/>
    <s v="NO"/>
    <s v="NO"/>
    <x v="101"/>
    <x v="101"/>
    <n v="0"/>
    <x v="0"/>
    <n v="0"/>
    <n v="0"/>
    <n v="18100"/>
    <n v="0"/>
    <n v="15804"/>
    <n v="15804"/>
    <n v="0"/>
    <n v="15804"/>
    <n v="0"/>
    <n v="15804"/>
    <n v="0"/>
    <m/>
  </r>
  <r>
    <s v="1.1-00-24"/>
    <s v="2.1.5"/>
    <s v="PROTECCIÓN DE LA DIVERSIDAD BIOLÓGICA Y DEL PAISAJE"/>
    <s v="R"/>
    <s v="Solamente actividades específicas, distintas a las"/>
    <s v="17_24"/>
    <n v="4"/>
    <s v="CIUDAD SUSTENTABLE"/>
    <n v="56"/>
    <s v="SERVICIOS GENERALES"/>
    <s v="037_24"/>
    <x v="0"/>
    <x v="0"/>
    <s v="UNIDAD DE ACOPIO Y SALUD ANIMAL MUNICIPAL (UNASAM)"/>
    <x v="5"/>
    <s v="UNIDAD DE ACOPIO Y SALUD ANIMAL MUNICIPA"/>
    <s v="COORDINACIÓN DE FORTALECIMIENTO A LOS SERVICIOS PÚBLICOS MUNICIPALES"/>
    <x v="15"/>
    <x v="17"/>
    <x v="3"/>
    <s v="NO"/>
    <s v="NO"/>
    <x v="102"/>
    <x v="102"/>
    <n v="0"/>
    <x v="0"/>
    <n v="0"/>
    <n v="0"/>
    <n v="3000"/>
    <n v="0"/>
    <n v="2220"/>
    <n v="2220"/>
    <n v="0"/>
    <n v="2220"/>
    <n v="0"/>
    <n v="2220"/>
    <n v="300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4"/>
    <x v="31"/>
    <x v="3"/>
    <s v="NO"/>
    <s v="NO"/>
    <x v="102"/>
    <x v="102"/>
    <n v="0"/>
    <x v="0"/>
    <n v="0"/>
    <n v="0"/>
    <n v="15000"/>
    <n v="0"/>
    <n v="6755.56"/>
    <n v="6755.56"/>
    <n v="0"/>
    <n v="6755.56"/>
    <n v="0"/>
    <n v="6755.56"/>
    <n v="1500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02"/>
    <x v="102"/>
    <n v="0"/>
    <x v="0"/>
    <n v="0"/>
    <n v="0"/>
    <n v="2480"/>
    <n v="2480"/>
    <n v="0"/>
    <n v="0"/>
    <n v="0"/>
    <n v="0"/>
    <n v="0"/>
    <n v="0"/>
    <n v="0"/>
    <m/>
  </r>
  <r>
    <s v="1.1-00-24"/>
    <s v="1.3.4"/>
    <s v="FUNCIÓN PÚBLICA"/>
    <s v="P"/>
    <s v="Actividades destinadas al desarrollo de programas "/>
    <s v="01_24"/>
    <n v="6"/>
    <s v="GOBIERNO EFECTIVO"/>
    <n v="6"/>
    <s v="SERVICIOS GENERALES"/>
    <s v="006_24"/>
    <x v="0"/>
    <x v="0"/>
    <s v="PRESIDENCIA"/>
    <x v="4"/>
    <s v="DIRECCIÓN GENERAL DE CENSOS Y ESTADISTIC"/>
    <s v="COORDINACIÓN DE INTELIGENCIA E INNOVACIÓN SOCIAL"/>
    <x v="27"/>
    <x v="38"/>
    <x v="3"/>
    <s v="NO"/>
    <s v="NO"/>
    <x v="102"/>
    <x v="102"/>
    <n v="0"/>
    <x v="0"/>
    <n v="0"/>
    <n v="0"/>
    <n v="4617.5"/>
    <n v="0"/>
    <n v="4617"/>
    <n v="4617"/>
    <n v="0"/>
    <n v="4617"/>
    <n v="0"/>
    <n v="4617"/>
    <n v="0"/>
    <m/>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103"/>
    <x v="103"/>
    <n v="0"/>
    <x v="0"/>
    <n v="1357.98"/>
    <n v="1357.98"/>
    <n v="0"/>
    <n v="0"/>
    <n v="0"/>
    <n v="0"/>
    <n v="0"/>
    <n v="0"/>
    <n v="0"/>
    <n v="0"/>
    <n v="0"/>
    <m/>
  </r>
  <r>
    <s v="1.1-00-24"/>
    <s v="3.8.4"/>
    <s v="INNOVACIÓN"/>
    <s v="E"/>
    <s v="Actividades del sector público, que realiza en for"/>
    <s v="11_24"/>
    <n v="6"/>
    <s v="GOBIERNO EFECTIVO"/>
    <n v="49"/>
    <s v="SERVICIOS GENERALES"/>
    <s v="031_24"/>
    <x v="0"/>
    <x v="0"/>
    <s v="COORDINACIÓN GENERAL DE GOBIERNO INTELIGENTE E INNOVACIÓN GUBERNAMENTAL"/>
    <x v="4"/>
    <s v="DESPACHO DE LA COORDINACIÓN GENERAL DE G"/>
    <s v="COORDINACIÓN DE INTELIGENCIA E INNOVACIÓN SOCIAL"/>
    <x v="6"/>
    <x v="7"/>
    <x v="3"/>
    <s v="NO"/>
    <s v="NO"/>
    <x v="103"/>
    <x v="103"/>
    <n v="0"/>
    <x v="0"/>
    <n v="2192.4"/>
    <n v="2192.4"/>
    <n v="28006"/>
    <n v="0"/>
    <n v="28006"/>
    <n v="28006"/>
    <n v="24380.760000000002"/>
    <n v="3625.24"/>
    <n v="0"/>
    <n v="3625.24"/>
    <n v="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103"/>
    <x v="103"/>
    <n v="0"/>
    <x v="0"/>
    <n v="1036"/>
    <n v="1035"/>
    <n v="35000"/>
    <n v="0"/>
    <n v="19848.97"/>
    <n v="19848.97"/>
    <n v="0"/>
    <n v="19848.97"/>
    <n v="0"/>
    <n v="19848.97"/>
    <n v="35000"/>
    <m/>
  </r>
  <r>
    <s v="1.1-00-24"/>
    <s v="1.3.4"/>
    <s v="FUNCIÓN PÚBLICA"/>
    <s v="E"/>
    <s v="Actividades del sector público, que realiza en for"/>
    <s v="01_24"/>
    <n v="6"/>
    <s v="GOBIERNO EFECTIVO"/>
    <n v="3"/>
    <s v="SERVICIOS GENERALES"/>
    <s v="003_24"/>
    <x v="0"/>
    <x v="0"/>
    <s v="PRESIDENCIA"/>
    <x v="8"/>
    <s v="JEFATURA DE GABINETE"/>
    <s v="JEFATURA DE GABINETE"/>
    <x v="21"/>
    <x v="29"/>
    <x v="3"/>
    <s v="NO"/>
    <s v="NO"/>
    <x v="103"/>
    <x v="103"/>
    <n v="0"/>
    <x v="0"/>
    <n v="12309.98"/>
    <n v="12309.98"/>
    <n v="11397.95"/>
    <n v="11397.95"/>
    <n v="0"/>
    <n v="0"/>
    <n v="0"/>
    <n v="0"/>
    <n v="0"/>
    <n v="0"/>
    <n v="2000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103"/>
    <x v="103"/>
    <n v="0"/>
    <x v="0"/>
    <n v="0"/>
    <n v="0"/>
    <n v="5300"/>
    <n v="0"/>
    <n v="1165.96"/>
    <n v="1165.96"/>
    <n v="0"/>
    <n v="1165.96"/>
    <n v="0"/>
    <n v="1165.96"/>
    <n v="5300"/>
    <m/>
  </r>
  <r>
    <s v="1.1-00-24"/>
    <s v="1.3.4"/>
    <s v="FUNCIÓN PÚBLICA"/>
    <s v="P"/>
    <s v="Actividades destinadas al desarrollo de programas "/>
    <s v="01_24"/>
    <n v="6"/>
    <s v="GOBIERNO EFECTIVO"/>
    <n v="6"/>
    <s v="SERVICIOS GENERALES"/>
    <s v="006_24"/>
    <x v="0"/>
    <x v="0"/>
    <s v="PRESIDENCIA"/>
    <x v="4"/>
    <s v="DIRECCIÓN GENERAL DE CENSOS Y ESTADISTIC"/>
    <s v="COORDINACIÓN DE INTELIGENCIA E INNOVACIÓN SOCIAL"/>
    <x v="27"/>
    <x v="38"/>
    <x v="3"/>
    <s v="NO"/>
    <s v="NO"/>
    <x v="103"/>
    <x v="103"/>
    <n v="0"/>
    <x v="0"/>
    <n v="0"/>
    <n v="0"/>
    <n v="7282.5"/>
    <n v="0"/>
    <n v="7281.96"/>
    <n v="7281.96"/>
    <n v="0"/>
    <n v="7281.96"/>
    <n v="0"/>
    <n v="7281.96"/>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03"/>
    <x v="103"/>
    <n v="0"/>
    <x v="0"/>
    <n v="5173.8900000000003"/>
    <n v="5173.8900000000003"/>
    <n v="0"/>
    <n v="0"/>
    <n v="0"/>
    <n v="0"/>
    <n v="0"/>
    <n v="0"/>
    <n v="0"/>
    <n v="0"/>
    <n v="0"/>
    <m/>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104"/>
    <x v="104"/>
    <n v="0"/>
    <x v="0"/>
    <n v="9324.6"/>
    <n v="9324.6"/>
    <n v="0"/>
    <n v="0"/>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04"/>
    <x v="104"/>
    <n v="0"/>
    <x v="0"/>
    <n v="1771"/>
    <n v="1771"/>
    <n v="3500"/>
    <n v="3500"/>
    <n v="0"/>
    <n v="0"/>
    <n v="0"/>
    <n v="0"/>
    <n v="0"/>
    <n v="0"/>
    <n v="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104"/>
    <x v="104"/>
    <n v="0"/>
    <x v="0"/>
    <n v="0"/>
    <n v="0"/>
    <n v="8000"/>
    <n v="0"/>
    <n v="0"/>
    <n v="0"/>
    <n v="0"/>
    <n v="0"/>
    <n v="0"/>
    <n v="0"/>
    <n v="8000"/>
    <m/>
  </r>
  <r>
    <s v="1.1-00-24"/>
    <s v="2.1.5"/>
    <s v="PROTECCIÓN DE LA DIVERSIDAD BIOLÓGICA Y DEL PAISAJE"/>
    <s v="R"/>
    <s v="Solamente actividades específicas, distintas a las"/>
    <s v="17_24"/>
    <n v="4"/>
    <s v="CIUDAD SUSTENTABLE"/>
    <n v="56"/>
    <s v="SERVICIOS GENERALES"/>
    <s v="037_24"/>
    <x v="0"/>
    <x v="0"/>
    <s v="UNIDAD DE ACOPIO Y SALUD ANIMAL MUNICIPAL (UNASAM)"/>
    <x v="5"/>
    <s v="UNIDAD DE ACOPIO Y SALUD ANIMAL MUNICIPA"/>
    <s v="COORDINACIÓN DE FORTALECIMIENTO A LOS SERVICIOS PÚBLICOS MUNICIPALES"/>
    <x v="15"/>
    <x v="17"/>
    <x v="3"/>
    <s v="NO"/>
    <s v="NO"/>
    <x v="105"/>
    <x v="105"/>
    <n v="0"/>
    <x v="0"/>
    <n v="56004.800000000003"/>
    <n v="56004.800000000003"/>
    <n v="177000"/>
    <n v="100000"/>
    <n v="174000"/>
    <n v="174000"/>
    <n v="174000"/>
    <n v="0"/>
    <n v="0"/>
    <n v="0"/>
    <n v="200000"/>
    <m/>
  </r>
  <r>
    <s v="1.1-00-24"/>
    <s v="1.7.2"/>
    <s v="PROTECCIÓN CIVIL"/>
    <s v="E"/>
    <s v="Actividades del sector público, que realiza en for"/>
    <s v="02_24"/>
    <n v="3"/>
    <s v="INFRAESTRUCTURA Y SERVICIOS PÚBLICOS"/>
    <n v="11"/>
    <s v="SERVICIOS GENERALES"/>
    <s v="009_24"/>
    <x v="0"/>
    <x v="0"/>
    <s v="SECRETARÍA GENERAL DEL AYUNTAMIENTO"/>
    <x v="3"/>
    <s v="DIRECCIÓN GENERAL ADJUNTA DE PROTECCIÓN"/>
    <s v="COORDINACIÓN DE PREVENCIÓN Y PROTECCIÓN CIUDADANA"/>
    <x v="5"/>
    <x v="6"/>
    <x v="3"/>
    <s v="NO"/>
    <s v="NO"/>
    <x v="105"/>
    <x v="105"/>
    <n v="0"/>
    <x v="0"/>
    <n v="47281.599999999999"/>
    <n v="47281.599999999999"/>
    <n v="200000"/>
    <n v="200000"/>
    <n v="192844.2"/>
    <n v="192844.2"/>
    <n v="0"/>
    <n v="192844.2"/>
    <n v="192844.2"/>
    <n v="0"/>
    <n v="250000"/>
    <m/>
  </r>
  <r>
    <s v="1.1-00-24"/>
    <s v="2.7.1"/>
    <s v="OTROS ASUNTOS SOCIALES"/>
    <s v="S"/>
    <s v="Definidos en el Presupuesto de Egresos y los que s"/>
    <s v="06_24"/>
    <n v="5"/>
    <s v="SOCIEDAD COHESIVA Y RESILENTE"/>
    <n v="26"/>
    <s v="SERVICIOS GENERALES"/>
    <s v="016_24"/>
    <x v="0"/>
    <x v="0"/>
    <s v="COORDINACIÓN GENERAL DE CONSTRUCCIÓN DE COMUNIDAD"/>
    <x v="0"/>
    <s v="DESPACHO DE LA COORDINACIÓN GENERAL DE C"/>
    <s v="COORDINACIÓN DE CERCANÍA Y CORRESPONSABILIDAD SOCIAL"/>
    <x v="28"/>
    <x v="42"/>
    <x v="3"/>
    <s v="NO"/>
    <s v="NO"/>
    <x v="105"/>
    <x v="105"/>
    <n v="0"/>
    <x v="0"/>
    <n v="4000000"/>
    <n v="3943600"/>
    <n v="4000000"/>
    <n v="4000000"/>
    <n v="3942260"/>
    <n v="3942260"/>
    <n v="0"/>
    <n v="3942260"/>
    <n v="0"/>
    <n v="3942260"/>
    <n v="4000000"/>
    <s v="Fiestas patrias"/>
  </r>
  <r>
    <s v="1.1-00-24"/>
    <s v="2.7.1"/>
    <s v="OTROS ASUNTOS SOCIALES"/>
    <s v="E"/>
    <s v="Actividades del sector público, que realiza en for"/>
    <s v="10_24"/>
    <n v="4"/>
    <s v="DESARROLLO ECONÓMICO Y EMPLEO"/>
    <n v="48"/>
    <s v="SERVICIOS GENERALES"/>
    <s v="030_24"/>
    <x v="0"/>
    <x v="0"/>
    <s v="COORDINACIÓN GENERAL DE GESTIÓN INTEGRAL DE LA CIUDAD"/>
    <x v="6"/>
    <s v="DIRECCIÓN DE PROYECTOS ESTRATEGICOS"/>
    <s v="COORDINACIÓN DE POTENCIA ECONÓMICA"/>
    <x v="11"/>
    <x v="12"/>
    <x v="3"/>
    <s v="NO"/>
    <s v="NO"/>
    <x v="105"/>
    <x v="105"/>
    <n v="0"/>
    <x v="0"/>
    <n v="619981"/>
    <n v="619981"/>
    <n v="619981"/>
    <n v="619981"/>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05"/>
    <x v="105"/>
    <n v="0"/>
    <x v="0"/>
    <n v="0"/>
    <n v="0"/>
    <n v="1000000"/>
    <n v="1000000"/>
    <n v="0"/>
    <n v="0"/>
    <n v="0"/>
    <n v="0"/>
    <n v="0"/>
    <n v="0"/>
    <n v="0"/>
    <m/>
  </r>
  <r>
    <s v="1.1-00-24"/>
    <s v="1.3.4"/>
    <s v="FUNCIÓN PÚBLICA"/>
    <s v="S"/>
    <s v="Definidos en el Presupuesto de Egresos y los que s"/>
    <s v="02_24"/>
    <n v="1"/>
    <s v="CORRESPONSABILIDAD SOCIAL (TRANSVERSAL)"/>
    <n v="14"/>
    <s v="SERVICIOS GENERALES"/>
    <s v="010_24"/>
    <x v="0"/>
    <x v="0"/>
    <s v="SECRETARÍA GENERAL DEL AYUNTAMIENTO"/>
    <x v="0"/>
    <s v="DIRECCIÓN GENERAL DE CULTURA DE LA PAZ Y"/>
    <s v="COORDINACIÓN DE CERCANÍA Y CORRESPONSABILIDAD SOCIAL"/>
    <x v="0"/>
    <x v="0"/>
    <x v="3"/>
    <s v="NO"/>
    <s v="NO"/>
    <x v="105"/>
    <x v="105"/>
    <n v="0"/>
    <x v="0"/>
    <n v="4800000.08"/>
    <n v="0"/>
    <n v="1946800"/>
    <n v="1000000"/>
    <n v="1896600"/>
    <n v="1896600"/>
    <n v="0"/>
    <n v="1896600"/>
    <n v="684400"/>
    <n v="1212200"/>
    <n v="1800000"/>
    <m/>
  </r>
  <r>
    <s v="1.1-00-24"/>
    <s v="1.3.4"/>
    <s v="FUNCIÓN PÚBLICA"/>
    <s v="F"/>
    <s v="Actividades destinadas a la promoción y fomento de"/>
    <s v="02_24"/>
    <n v="1"/>
    <s v="CORRESPONSABILIDAD SOCIAL (TRANSVERSAL)"/>
    <n v="15"/>
    <s v="SERVICIOS GENERALES"/>
    <s v="010_24"/>
    <x v="0"/>
    <x v="0"/>
    <s v="SECRETARÍA GENERAL DEL AYUNTAMIENTO"/>
    <x v="0"/>
    <s v="DIRECCIÓN GENERAL DE CULTURA DE LA PAZ Y"/>
    <s v="COORDINACIÓN DE CERCANÍA Y CORRESPONSABILIDAD SOCIAL"/>
    <x v="0"/>
    <x v="13"/>
    <x v="3"/>
    <s v="NO"/>
    <s v="NO"/>
    <x v="105"/>
    <x v="105"/>
    <n v="0"/>
    <x v="0"/>
    <n v="3226408"/>
    <n v="3181408"/>
    <n v="2000000"/>
    <n v="1000000"/>
    <n v="603200"/>
    <n v="603200"/>
    <n v="0"/>
    <n v="603200"/>
    <n v="0"/>
    <n v="603200"/>
    <n v="1000000"/>
    <s v="Varios eventos"/>
  </r>
  <r>
    <s v="1.1-00-24"/>
    <s v="1.3.4"/>
    <s v="FUNCIÓN PÚBLICA"/>
    <s v="E"/>
    <s v="Actividades del sector público, que realiza en for"/>
    <s v="01_24"/>
    <n v="5"/>
    <s v="SOCIEDAD COHESIVA Y RESILENTE"/>
    <n v="2"/>
    <s v="SERVICIOS GENERALES"/>
    <s v="002_24"/>
    <x v="0"/>
    <x v="0"/>
    <s v="PRESIDENCIA"/>
    <x v="8"/>
    <s v="DIRECCIÓN GENERAL DE RELACIONES PÚBLICAS"/>
    <s v="JEFATURA DE GABINETE"/>
    <x v="14"/>
    <x v="16"/>
    <x v="3"/>
    <s v="NO"/>
    <s v="NO"/>
    <x v="105"/>
    <x v="105"/>
    <n v="0"/>
    <x v="0"/>
    <n v="3905238.23"/>
    <n v="3837474.23"/>
    <n v="0"/>
    <n v="850588.4"/>
    <n v="0"/>
    <n v="0"/>
    <n v="0"/>
    <n v="0"/>
    <n v="0"/>
    <n v="0"/>
    <n v="0"/>
    <m/>
  </r>
  <r>
    <s v="1.1-00-24"/>
    <s v="1.3.4"/>
    <s v="FUNCIÓN PÚBLICA"/>
    <s v="E"/>
    <s v="Actividades del sector público, que realiza en for"/>
    <s v="01_24"/>
    <n v="5"/>
    <s v="SOCIEDAD COHESIVA Y RESILENTE"/>
    <n v="5"/>
    <s v="SERVICIOS GENERALES"/>
    <s v="005_24"/>
    <x v="0"/>
    <x v="0"/>
    <s v="PRESIDENCIA"/>
    <x v="8"/>
    <s v="DIRECCIÓN GENERAL DE RELACIONES GUBERNAM"/>
    <s v="JEFATURA DE GABINETE"/>
    <x v="14"/>
    <x v="16"/>
    <x v="3"/>
    <s v="NO"/>
    <s v="NO"/>
    <x v="105"/>
    <x v="105"/>
    <n v="0"/>
    <x v="0"/>
    <n v="612595"/>
    <n v="606794.19999999995"/>
    <n v="1255568.3999999999"/>
    <n v="500000"/>
    <n v="1135744.3999999999"/>
    <n v="535792.4"/>
    <n v="0"/>
    <n v="535792.4"/>
    <n v="0"/>
    <n v="535792.4"/>
    <n v="1000000"/>
    <s v="Varios eventos"/>
  </r>
  <r>
    <s v="1.1-00-24"/>
    <s v="1.3.4"/>
    <s v="FUNCIÓN PÚBLICA"/>
    <s v="E"/>
    <s v="Actividades del sector público, que realiza en for"/>
    <s v="01_24"/>
    <n v="5"/>
    <s v="SOCIEDAD COHESIVA Y RESILENTE"/>
    <n v="5"/>
    <s v="SERVICIOS GENERALES"/>
    <s v="005_24"/>
    <x v="0"/>
    <x v="0"/>
    <s v="PRESIDENCIA"/>
    <x v="8"/>
    <s v="DIRECCIÓN GENERAL DE RELACIONES GUBERNAM"/>
    <s v="JEFATURA DE GABINETE"/>
    <x v="14"/>
    <x v="35"/>
    <x v="3"/>
    <s v="NO"/>
    <s v="NO"/>
    <x v="105"/>
    <x v="105"/>
    <n v="32"/>
    <x v="16"/>
    <n v="0"/>
    <n v="0"/>
    <n v="750000"/>
    <n v="0"/>
    <n v="743560"/>
    <n v="743560"/>
    <n v="0"/>
    <n v="743560"/>
    <n v="0"/>
    <n v="743560"/>
    <n v="750000"/>
    <s v="Informe de gobierno"/>
  </r>
  <r>
    <s v="1.1-00-24"/>
    <s v="1.3.4"/>
    <s v="FUNCIÓN PÚBLICA"/>
    <s v="E"/>
    <s v="Actividades del sector público, que realiza en for"/>
    <s v="01_24"/>
    <n v="5"/>
    <s v="SOCIEDAD COHESIVA Y RESILENTE"/>
    <n v="5"/>
    <s v="SERVICIOS GENERALES"/>
    <s v="005_24"/>
    <x v="0"/>
    <x v="0"/>
    <s v="PRESIDENCIA"/>
    <x v="8"/>
    <s v="DIRECCIÓN GENERAL DE RELACIONES GUBERNAM"/>
    <s v="JEFATURA DE GABINETE"/>
    <x v="14"/>
    <x v="16"/>
    <x v="3"/>
    <s v="NO"/>
    <s v="NO"/>
    <x v="105"/>
    <x v="105"/>
    <n v="40"/>
    <x v="17"/>
    <n v="0"/>
    <n v="0"/>
    <n v="1000000"/>
    <n v="0"/>
    <n v="0"/>
    <n v="0"/>
    <n v="0"/>
    <n v="0"/>
    <n v="0"/>
    <n v="0"/>
    <n v="2500000"/>
    <s v="posada"/>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105"/>
    <x v="105"/>
    <n v="0"/>
    <x v="0"/>
    <n v="784437.28"/>
    <n v="776354.39"/>
    <n v="639567.19999999995"/>
    <n v="639567.19999999995"/>
    <n v="514777.21"/>
    <n v="514777.21"/>
    <n v="0"/>
    <n v="514777.21"/>
    <n v="24631.97000000003"/>
    <n v="490145.24"/>
    <n v="450000"/>
    <s v="REGALOS A SINDICATOS"/>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105"/>
    <x v="105"/>
    <n v="0"/>
    <x v="0"/>
    <n v="364187.8"/>
    <n v="131385.79999999999"/>
    <n v="145000"/>
    <n v="160000"/>
    <n v="14000.01"/>
    <n v="14000.01"/>
    <n v="0"/>
    <n v="14000.01"/>
    <n v="0"/>
    <n v="14000.01"/>
    <n v="145000"/>
    <m/>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9"/>
    <x v="20"/>
    <x v="3"/>
    <s v="NO"/>
    <s v="NO"/>
    <x v="105"/>
    <x v="105"/>
    <n v="0"/>
    <x v="0"/>
    <n v="1154680"/>
    <n v="1102480"/>
    <n v="3758000"/>
    <n v="500000"/>
    <n v="3717080"/>
    <n v="3717080"/>
    <n v="150000"/>
    <n v="3567080"/>
    <n v="0"/>
    <n v="3567080"/>
    <n v="1500000"/>
    <s v="Varios eventos"/>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1"/>
    <x v="12"/>
    <x v="3"/>
    <s v="NO"/>
    <s v="NO"/>
    <x v="105"/>
    <x v="105"/>
    <n v="23"/>
    <x v="18"/>
    <n v="445000"/>
    <n v="445000"/>
    <n v="740080"/>
    <n v="500000"/>
    <n v="740080"/>
    <n v="740080"/>
    <n v="0"/>
    <n v="740080"/>
    <n v="0"/>
    <n v="740080"/>
    <n v="750000"/>
    <s v="CABALGATA"/>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7"/>
    <x v="20"/>
    <x v="3"/>
    <s v="NO"/>
    <s v="NO"/>
    <x v="105"/>
    <x v="105"/>
    <n v="24"/>
    <x v="19"/>
    <n v="448000"/>
    <n v="448000"/>
    <n v="640000"/>
    <n v="500000"/>
    <n v="640000"/>
    <n v="640000"/>
    <n v="0"/>
    <n v="640000"/>
    <n v="0"/>
    <n v="640000"/>
    <n v="500000"/>
    <s v="EXPO AGROPECUARIA"/>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1"/>
    <x v="12"/>
    <x v="3"/>
    <s v="NO"/>
    <s v="NO"/>
    <x v="105"/>
    <x v="105"/>
    <n v="25"/>
    <x v="20"/>
    <n v="497495"/>
    <n v="497495"/>
    <n v="1287600"/>
    <n v="615000"/>
    <n v="1287600"/>
    <n v="1287600"/>
    <n v="0"/>
    <n v="1287600"/>
    <n v="0"/>
    <n v="1287600"/>
    <n v="1300000"/>
    <s v="CHARRERIA"/>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1"/>
    <x v="12"/>
    <x v="3"/>
    <s v="NO"/>
    <s v="NO"/>
    <x v="105"/>
    <x v="105"/>
    <n v="26"/>
    <x v="21"/>
    <n v="744720"/>
    <n v="744720"/>
    <n v="0"/>
    <n v="735000"/>
    <n v="0"/>
    <n v="0"/>
    <n v="0"/>
    <n v="0"/>
    <n v="0"/>
    <n v="0"/>
    <n v="1500000"/>
    <s v="MICTLAN"/>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9"/>
    <x v="20"/>
    <x v="3"/>
    <s v="NO"/>
    <s v="NO"/>
    <x v="105"/>
    <x v="105"/>
    <n v="27"/>
    <x v="22"/>
    <n v="449500"/>
    <n v="440800"/>
    <n v="0"/>
    <n v="450000"/>
    <n v="0"/>
    <n v="0"/>
    <n v="0"/>
    <n v="0"/>
    <n v="0"/>
    <n v="0"/>
    <n v="500000"/>
    <s v="ARBOL NAVIDEÑO"/>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1"/>
    <x v="12"/>
    <x v="3"/>
    <s v="NO"/>
    <s v="NO"/>
    <x v="105"/>
    <x v="105"/>
    <n v="28"/>
    <x v="23"/>
    <n v="200000"/>
    <n v="200000"/>
    <n v="200000"/>
    <n v="200000"/>
    <n v="200000"/>
    <n v="200000"/>
    <n v="0"/>
    <n v="200000"/>
    <n v="0"/>
    <n v="200000"/>
    <n v="200000"/>
    <s v="ROSCA DE REYES"/>
  </r>
  <r>
    <s v="1.1-00-24"/>
    <s v="2.4.2"/>
    <s v="CULTURA"/>
    <s v="F"/>
    <s v="Actividades destinadas a la promoción y fomento de"/>
    <s v="06_24"/>
    <n v="5"/>
    <s v="SOCIEDAD COHESIVA Y RESILENTE"/>
    <n v="29"/>
    <s v="SERVICIOS GENERALES"/>
    <s v="017_24"/>
    <x v="0"/>
    <x v="0"/>
    <s v="COORDINACIÓN GENERAL DE CONSTRUCCIÓN DE COMUNIDAD"/>
    <x v="0"/>
    <s v="DIRECCIÓN GENERAL DE CULTURA"/>
    <s v="COORDINACIÓN DE CERCANÍA Y CORRESPONSABILIDAD SOCIAL"/>
    <x v="2"/>
    <x v="23"/>
    <x v="3"/>
    <s v="NO"/>
    <s v="NO"/>
    <x v="105"/>
    <x v="105"/>
    <n v="0"/>
    <x v="0"/>
    <n v="1246600"/>
    <n v="1171600"/>
    <n v="332000"/>
    <n v="400000"/>
    <n v="74611.199999999997"/>
    <n v="74611.199999999997"/>
    <n v="0"/>
    <n v="74611.199999999997"/>
    <n v="0"/>
    <n v="74611.199999999997"/>
    <n v="332000"/>
    <s v="Varios eventos"/>
  </r>
  <r>
    <s v="1.1-00-24"/>
    <s v="2.4.2"/>
    <s v="CULTURA"/>
    <s v="F"/>
    <s v="Actividades destinadas a la promoción y fomento de"/>
    <s v="06_24"/>
    <n v="5"/>
    <s v="SOCIEDAD COHESIVA Y RESILENTE"/>
    <n v="29"/>
    <s v="SERVICIOS GENERALES"/>
    <s v="017_24"/>
    <x v="0"/>
    <x v="0"/>
    <s v="COORDINACIÓN GENERAL DE CONSTRUCCIÓN DE COMUNIDAD"/>
    <x v="0"/>
    <s v="DIRECCIÓN GENERAL DE CULTURA"/>
    <s v="COORDINACIÓN DE CERCANÍA Y CORRESPONSABILIDAD SOCIAL"/>
    <x v="2"/>
    <x v="23"/>
    <x v="3"/>
    <s v="NO"/>
    <s v="NO"/>
    <x v="105"/>
    <x v="105"/>
    <n v="15"/>
    <x v="24"/>
    <n v="1996400"/>
    <n v="1496400"/>
    <n v="1500000"/>
    <n v="1500000"/>
    <n v="1492920"/>
    <n v="1492920"/>
    <n v="0"/>
    <n v="1492920"/>
    <n v="0"/>
    <n v="1492920"/>
    <n v="1500000"/>
    <s v="Festival marometa"/>
  </r>
  <r>
    <s v="1.1-00-24"/>
    <s v="2.4.2"/>
    <s v="CULTURA"/>
    <s v="F"/>
    <s v="Actividades destinadas a la promoción y fomento de"/>
    <s v="06_24"/>
    <n v="5"/>
    <s v="SOCIEDAD COHESIVA Y RESILENTE"/>
    <n v="29"/>
    <s v="SERVICIOS GENERALES"/>
    <s v="017_24"/>
    <x v="0"/>
    <x v="0"/>
    <s v="COORDINACIÓN GENERAL DE CONSTRUCCIÓN DE COMUNIDAD"/>
    <x v="0"/>
    <s v="DIRECCIÓN GENERAL DE CULTURA"/>
    <s v="COORDINACIÓN DE CERCANÍA Y CORRESPONSABILIDAD SOCIAL"/>
    <x v="2"/>
    <x v="23"/>
    <x v="3"/>
    <s v="NO"/>
    <s v="NO"/>
    <x v="105"/>
    <x v="105"/>
    <n v="16"/>
    <x v="25"/>
    <n v="665928.16"/>
    <n v="665928.16"/>
    <n v="600000"/>
    <n v="600000"/>
    <n v="589860"/>
    <n v="589860"/>
    <n v="0"/>
    <n v="589860"/>
    <n v="0"/>
    <n v="589860"/>
    <n v="600000"/>
    <s v="Comida a maestros revisar rifa de carro"/>
  </r>
  <r>
    <s v="1.1-00-24"/>
    <s v="3.7.1"/>
    <s v="TURISMO"/>
    <s v="E"/>
    <s v="Actividades del sector público, que realiza en for"/>
    <s v="09_24"/>
    <n v="8"/>
    <s v="DESARROLLO ECONÓMICO Y EMPLEO"/>
    <n v="47"/>
    <s v="SERVICIOS GENERALES"/>
    <s v="029_24"/>
    <x v="0"/>
    <x v="0"/>
    <s v="COORDINACIÓN GENERAL DE DESARROLLO ECONÓMICO"/>
    <x v="6"/>
    <s v="DIRECCIÓN GENERAL DE TURISMO Y PROMOCIÓN"/>
    <s v="COORDINACIÓN DE POTENCIA ECONÓMICA"/>
    <x v="11"/>
    <x v="12"/>
    <x v="3"/>
    <s v="NO"/>
    <s v="NO"/>
    <x v="105"/>
    <x v="105"/>
    <n v="22"/>
    <x v="5"/>
    <n v="591600"/>
    <n v="591600"/>
    <n v="0"/>
    <n v="700000"/>
    <n v="0"/>
    <n v="0"/>
    <n v="0"/>
    <n v="0"/>
    <n v="0"/>
    <n v="0"/>
    <n v="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106"/>
    <x v="106"/>
    <n v="0"/>
    <x v="0"/>
    <n v="0"/>
    <n v="0"/>
    <n v="25100"/>
    <n v="0"/>
    <n v="0"/>
    <n v="0"/>
    <n v="0"/>
    <n v="0"/>
    <n v="0"/>
    <n v="0"/>
    <n v="0"/>
    <m/>
  </r>
  <r>
    <s v="1.1-00-24"/>
    <s v="2.4.2"/>
    <s v="CULTURA"/>
    <s v="F"/>
    <s v="Actividades destinadas a la promoción y fomento de"/>
    <s v="06_24"/>
    <n v="5"/>
    <s v="SOCIEDAD COHESIVA Y RESILENTE"/>
    <n v="29"/>
    <s v="SERVICIOS GENERALES"/>
    <s v="017_24"/>
    <x v="0"/>
    <x v="0"/>
    <s v="COORDINACIÓN GENERAL DE CONSTRUCCIÓN DE COMUNIDAD"/>
    <x v="0"/>
    <s v="DIRECCIÓN GENERAL DE CULTURA"/>
    <s v="COORDINACIÓN DE CERCANÍA Y CORRESPONSABILIDAD SOCIAL"/>
    <x v="2"/>
    <x v="23"/>
    <x v="3"/>
    <s v="NO"/>
    <s v="NO"/>
    <x v="107"/>
    <x v="107"/>
    <n v="0"/>
    <x v="0"/>
    <n v="570000"/>
    <n v="570000"/>
    <n v="0"/>
    <n v="0"/>
    <n v="0"/>
    <n v="0"/>
    <n v="0"/>
    <n v="0"/>
    <n v="0"/>
    <n v="0"/>
    <n v="566000"/>
    <s v="PENDIENTE"/>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108"/>
    <x v="108"/>
    <n v="0"/>
    <x v="0"/>
    <n v="769294.64"/>
    <n v="528693.30000000005"/>
    <n v="700000"/>
    <n v="700000"/>
    <n v="445766.8"/>
    <n v="445766.8"/>
    <n v="0"/>
    <n v="445766.8"/>
    <n v="0"/>
    <n v="445766.8"/>
    <n v="500000"/>
    <m/>
  </r>
  <r>
    <s v="2.6-05-23"/>
    <s v="1.3.4"/>
    <s v="FUNCIÓN PÚBLICA"/>
    <s v="M"/>
    <s v="Actividades de apoyo administrativo desarrolladas "/>
    <s v="04_24"/>
    <n v="6"/>
    <s v="GOBIERNO EFECTIVO"/>
    <n v="19"/>
    <s v="SERVICIOS GENERALES"/>
    <s v="013_24"/>
    <x v="1"/>
    <x v="6"/>
    <s v="TESORERÍA MUNICIPAL"/>
    <x v="2"/>
    <s v="DIRECCIÓN GENERAL DE FINANZAS"/>
    <s v="TESORERÍA"/>
    <x v="29"/>
    <x v="43"/>
    <x v="3"/>
    <s v="NO"/>
    <s v="NO"/>
    <x v="109"/>
    <x v="109"/>
    <n v="0"/>
    <x v="0"/>
    <n v="0"/>
    <n v="0"/>
    <n v="38913"/>
    <n v="0"/>
    <n v="38913"/>
    <n v="38913"/>
    <n v="0"/>
    <n v="38913"/>
    <n v="0"/>
    <n v="38913"/>
    <n v="0"/>
    <m/>
  </r>
  <r>
    <s v="2.6-05-24"/>
    <s v="1.3.4"/>
    <s v="FUNCIÓN PÚBLICA"/>
    <s v="M"/>
    <s v="Actividades de apoyo administrativo desarrolladas "/>
    <s v="04_24"/>
    <n v="6"/>
    <s v="GOBIERNO EFECTIVO"/>
    <n v="19"/>
    <s v="SERVICIOS GENERALES"/>
    <s v="013_24"/>
    <x v="1"/>
    <x v="5"/>
    <s v="TESORERÍA MUNICIPAL"/>
    <x v="2"/>
    <s v="DIRECCIÓN GENERAL DE FINANZAS"/>
    <s v="TESORERÍA"/>
    <x v="29"/>
    <x v="43"/>
    <x v="3"/>
    <s v="NO"/>
    <s v="NO"/>
    <x v="109"/>
    <x v="109"/>
    <n v="0"/>
    <x v="0"/>
    <n v="0"/>
    <n v="0"/>
    <n v="0"/>
    <n v="0"/>
    <n v="29337.03"/>
    <n v="29337.03"/>
    <n v="0"/>
    <n v="29337.03"/>
    <n v="0"/>
    <n v="29337.03"/>
    <n v="0"/>
    <m/>
  </r>
  <r>
    <s v="2.6-12-23"/>
    <s v="1.3.4"/>
    <s v="FUNCIÓN PÚBLICA"/>
    <s v="M"/>
    <s v="Actividades de apoyo administrativo desarrolladas "/>
    <s v="04_24"/>
    <n v="6"/>
    <s v="GOBIERNO EFECTIVO"/>
    <n v="19"/>
    <s v="SERVICIOS GENERALES"/>
    <s v="013_24"/>
    <x v="1"/>
    <x v="7"/>
    <s v="TESORERÍA MUNICIPAL"/>
    <x v="2"/>
    <s v="DIRECCIÓN GENERAL DE FINANZAS"/>
    <s v="TESORERÍA"/>
    <x v="29"/>
    <x v="43"/>
    <x v="3"/>
    <s v="NO"/>
    <s v="NO"/>
    <x v="109"/>
    <x v="109"/>
    <n v="0"/>
    <x v="0"/>
    <n v="0"/>
    <n v="0"/>
    <n v="7445.91"/>
    <n v="0"/>
    <n v="7445.91"/>
    <n v="7445.91"/>
    <n v="0"/>
    <n v="7445.91"/>
    <n v="0"/>
    <n v="7445.91"/>
    <n v="0"/>
    <m/>
  </r>
  <r>
    <s v="2.6-06-23"/>
    <s v="1.3.4"/>
    <s v="FUNCIÓN PÚBLICA"/>
    <s v="M"/>
    <s v="Actividades de apoyo administrativo desarrolladas "/>
    <s v="04_24"/>
    <n v="6"/>
    <s v="GOBIERNO EFECTIVO"/>
    <n v="19"/>
    <s v="SERVICIOS GENERALES"/>
    <s v="013_24"/>
    <x v="1"/>
    <x v="8"/>
    <s v="TESORERÍA MUNICIPAL"/>
    <x v="2"/>
    <s v="DIRECCIÓN GENERAL DE FINANZAS"/>
    <s v="TESORERÍA"/>
    <x v="29"/>
    <x v="43"/>
    <x v="3"/>
    <s v="NO"/>
    <s v="NO"/>
    <x v="109"/>
    <x v="109"/>
    <n v="0"/>
    <x v="0"/>
    <n v="0"/>
    <n v="0"/>
    <n v="167669.15"/>
    <n v="0"/>
    <n v="167669.15"/>
    <n v="167669.15"/>
    <n v="0"/>
    <n v="167669.15"/>
    <n v="0"/>
    <n v="167669.15"/>
    <n v="0"/>
    <m/>
  </r>
  <r>
    <s v="2.5-01-23"/>
    <s v="1.3.4"/>
    <s v="FUNCIÓN PÚBLICA"/>
    <s v="M"/>
    <s v="Actividades de apoyo administrativo desarrolladas "/>
    <s v="04_24"/>
    <n v="6"/>
    <s v="GOBIERNO EFECTIVO"/>
    <n v="19"/>
    <s v="SERVICIOS GENERALES"/>
    <s v="013_24"/>
    <x v="1"/>
    <x v="9"/>
    <s v="TESORERÍA MUNICIPAL"/>
    <x v="2"/>
    <s v="DIRECCIÓN GENERAL DE FINANZAS"/>
    <s v="TESORERÍA"/>
    <x v="29"/>
    <x v="43"/>
    <x v="3"/>
    <s v="NO"/>
    <s v="NO"/>
    <x v="109"/>
    <x v="109"/>
    <n v="0"/>
    <x v="0"/>
    <n v="0"/>
    <n v="0"/>
    <n v="2224784.9500000002"/>
    <n v="0"/>
    <n v="2224784.9500000002"/>
    <n v="2224784.9500000002"/>
    <n v="0"/>
    <n v="2224784.9500000002"/>
    <n v="0"/>
    <n v="2224784.9500000002"/>
    <n v="0"/>
    <m/>
  </r>
  <r>
    <s v="2.6-14-23"/>
    <s v="1.3.4"/>
    <s v="FUNCIÓN PÚBLICA"/>
    <s v="M"/>
    <s v="Actividades de apoyo administrativo desarrolladas "/>
    <s v="04_24"/>
    <n v="6"/>
    <s v="GOBIERNO EFECTIVO"/>
    <n v="19"/>
    <s v="SERVICIOS GENERALES"/>
    <s v="013_24"/>
    <x v="1"/>
    <x v="10"/>
    <s v="TESORERÍA MUNICIPAL"/>
    <x v="2"/>
    <s v="DIRECCIÓN GENERAL DE FINANZAS"/>
    <s v="TESORERÍA"/>
    <x v="29"/>
    <x v="43"/>
    <x v="3"/>
    <s v="NO"/>
    <s v="NO"/>
    <x v="109"/>
    <x v="109"/>
    <n v="0"/>
    <x v="0"/>
    <n v="0"/>
    <n v="0"/>
    <n v="2676.88"/>
    <n v="0"/>
    <n v="2676.88"/>
    <n v="2676.88"/>
    <n v="0"/>
    <n v="2676.88"/>
    <n v="0"/>
    <n v="2676.88"/>
    <n v="0"/>
    <m/>
  </r>
  <r>
    <s v="2.5-02-23"/>
    <s v="1.3.4"/>
    <s v="FUNCIÓN PÚBLICA"/>
    <s v="M"/>
    <s v="Actividades de apoyo administrativo desarrolladas "/>
    <s v="04_24"/>
    <n v="6"/>
    <s v="GOBIERNO EFECTIVO"/>
    <n v="19"/>
    <s v="SERVICIOS GENERALES"/>
    <s v="013_24"/>
    <x v="1"/>
    <x v="11"/>
    <s v="TESORERÍA MUNICIPAL"/>
    <x v="2"/>
    <s v="DIRECCIÓN GENERAL DE FINANZAS"/>
    <s v="TESORERÍA"/>
    <x v="29"/>
    <x v="43"/>
    <x v="3"/>
    <s v="NO"/>
    <s v="NO"/>
    <x v="109"/>
    <x v="109"/>
    <n v="0"/>
    <x v="0"/>
    <n v="0"/>
    <n v="0"/>
    <n v="921278.58"/>
    <n v="0"/>
    <n v="921278.58"/>
    <n v="921278.58"/>
    <n v="0"/>
    <n v="921278.58"/>
    <n v="0"/>
    <n v="921278.58"/>
    <n v="0"/>
    <m/>
  </r>
  <r>
    <s v="212-3"/>
    <s v="1.3.4"/>
    <s v="FUNCIÓN PÚBLICA"/>
    <s v="M"/>
    <s v="Actividades de apoyo administrativo desarrolladas "/>
    <s v="04_24"/>
    <n v="6"/>
    <s v="GOBIERNO EFECTIVO"/>
    <n v="19"/>
    <s v="SERVICIOS GENERALES"/>
    <s v="013_24"/>
    <x v="1"/>
    <x v="12"/>
    <s v="TESORERÍA MUNICIPAL"/>
    <x v="2"/>
    <s v="DIRECCIÓN GENERAL DE FINANZAS"/>
    <s v="TESORERÍA"/>
    <x v="29"/>
    <x v="43"/>
    <x v="3"/>
    <s v="NO"/>
    <s v="NO"/>
    <x v="109"/>
    <x v="109"/>
    <n v="0"/>
    <x v="0"/>
    <n v="0"/>
    <n v="0"/>
    <n v="0"/>
    <n v="0"/>
    <n v="0"/>
    <n v="0"/>
    <n v="0"/>
    <n v="0"/>
    <n v="0"/>
    <n v="0"/>
    <n v="0"/>
    <m/>
  </r>
  <r>
    <s v="2.6-11-23"/>
    <s v="1.3.4"/>
    <s v="FUNCIÓN PÚBLICA"/>
    <s v="M"/>
    <s v="Actividades de apoyo administrativo desarrolladas "/>
    <s v="04_24"/>
    <n v="6"/>
    <s v="GOBIERNO EFECTIVO"/>
    <n v="19"/>
    <s v="SERVICIOS GENERALES"/>
    <s v="013_24"/>
    <x v="1"/>
    <x v="13"/>
    <s v="TESORERÍA MUNICIPAL"/>
    <x v="2"/>
    <s v="DIRECCIÓN GENERAL DE FINANZAS"/>
    <s v="TESORERÍA"/>
    <x v="29"/>
    <x v="43"/>
    <x v="3"/>
    <s v="NO"/>
    <s v="NO"/>
    <x v="109"/>
    <x v="109"/>
    <n v="0"/>
    <x v="0"/>
    <n v="0"/>
    <n v="0"/>
    <n v="1770.05"/>
    <n v="0"/>
    <n v="1770.05"/>
    <n v="1770.05"/>
    <n v="0"/>
    <n v="1770.05"/>
    <n v="0"/>
    <n v="1770.05"/>
    <n v="0"/>
    <m/>
  </r>
  <r>
    <s v="2.5-03-1-23"/>
    <s v="1.3.4"/>
    <s v="FUNCIÓN PÚBLICA"/>
    <s v="M"/>
    <s v="Actividades de apoyo administrativo desarrolladas "/>
    <s v="04_24"/>
    <n v="6"/>
    <s v="GOBIERNO EFECTIVO"/>
    <n v="19"/>
    <s v="SERVICIOS GENERALES"/>
    <s v="013_24"/>
    <x v="1"/>
    <x v="14"/>
    <s v="TESORERÍA MUNICIPAL"/>
    <x v="2"/>
    <s v="DIRECCIÓN GENERAL DE FINANZAS"/>
    <s v="TESORERÍA"/>
    <x v="29"/>
    <x v="43"/>
    <x v="3"/>
    <s v="NO"/>
    <s v="NO"/>
    <x v="109"/>
    <x v="109"/>
    <n v="0"/>
    <x v="0"/>
    <n v="0"/>
    <n v="0"/>
    <n v="981350"/>
    <n v="0"/>
    <n v="981335.69"/>
    <n v="981335.69"/>
    <n v="0"/>
    <n v="981335.69"/>
    <n v="0"/>
    <n v="981335.69"/>
    <n v="0"/>
    <m/>
  </r>
  <r>
    <s v="212-4"/>
    <s v="1.3.4"/>
    <s v="FUNCIÓN PÚBLICA"/>
    <s v="M"/>
    <s v="Actividades de apoyo administrativo desarrolladas "/>
    <s v="04_24"/>
    <n v="6"/>
    <s v="GOBIERNO EFECTIVO"/>
    <n v="19"/>
    <s v="SERVICIOS GENERALES"/>
    <s v="013_24"/>
    <x v="1"/>
    <x v="15"/>
    <s v="TESORERÍA MUNICIPAL"/>
    <x v="2"/>
    <s v="DIRECCIÓN GENERAL DE FINANZAS"/>
    <s v="TESORERÍA"/>
    <x v="29"/>
    <x v="43"/>
    <x v="3"/>
    <s v="NO"/>
    <s v="NO"/>
    <x v="109"/>
    <x v="109"/>
    <n v="0"/>
    <x v="0"/>
    <n v="0"/>
    <n v="0"/>
    <n v="1135715.3"/>
    <n v="0"/>
    <n v="1135715.3"/>
    <n v="1135715.3"/>
    <n v="0"/>
    <n v="1135715.3"/>
    <n v="0"/>
    <n v="1135715.3"/>
    <n v="0"/>
    <m/>
  </r>
  <r>
    <s v="2.6-01-23"/>
    <s v="1.3.4"/>
    <s v="FUNCIÓN PÚBLICA"/>
    <s v="M"/>
    <s v="Actividades de apoyo administrativo desarrolladas "/>
    <s v="04_24"/>
    <n v="6"/>
    <s v="GOBIERNO EFECTIVO"/>
    <n v="19"/>
    <s v="SERVICIOS GENERALES"/>
    <s v="013_24"/>
    <x v="1"/>
    <x v="16"/>
    <s v="TESORERÍA MUNICIPAL"/>
    <x v="2"/>
    <s v="DIRECCIÓN GENERAL DE FINANZAS"/>
    <s v="TESORERÍA"/>
    <x v="29"/>
    <x v="43"/>
    <x v="3"/>
    <s v="NO"/>
    <s v="NO"/>
    <x v="109"/>
    <x v="109"/>
    <n v="0"/>
    <x v="0"/>
    <n v="0"/>
    <n v="0"/>
    <n v="1000247.19"/>
    <n v="0"/>
    <n v="1000247.19"/>
    <n v="1000247.19"/>
    <n v="0"/>
    <n v="1000247.19"/>
    <n v="0"/>
    <n v="1000247.19"/>
    <n v="0"/>
    <m/>
  </r>
  <r>
    <s v="502.1-11"/>
    <s v="1.3.4"/>
    <s v="FUNCIÓN PÚBLICA"/>
    <s v="M"/>
    <s v="Actividades de apoyo administrativo desarrolladas "/>
    <s v="04_24"/>
    <n v="6"/>
    <s v="GOBIERNO EFECTIVO"/>
    <n v="19"/>
    <s v="SERVICIOS GENERALES"/>
    <s v="013_24"/>
    <x v="1"/>
    <x v="17"/>
    <s v="TESORERÍA MUNICIPAL"/>
    <x v="2"/>
    <s v="DIRECCIÓN GENERAL DE FINANZAS"/>
    <s v="TESORERÍA"/>
    <x v="29"/>
    <x v="43"/>
    <x v="3"/>
    <s v="NO"/>
    <s v="NO"/>
    <x v="109"/>
    <x v="109"/>
    <n v="0"/>
    <x v="0"/>
    <n v="0"/>
    <n v="0"/>
    <n v="104076.75"/>
    <n v="0"/>
    <n v="104076.75"/>
    <n v="104076.75"/>
    <n v="0"/>
    <n v="104076.75"/>
    <n v="0"/>
    <n v="104076.75"/>
    <n v="0"/>
    <m/>
  </r>
  <r>
    <s v="1.1-00-24"/>
    <s v="1.3.4"/>
    <s v="FUNCIÓN PÚBLICA"/>
    <s v="M"/>
    <s v="Actividades de apoyo administrativo desarrolladas "/>
    <s v="04_24"/>
    <n v="6"/>
    <s v="GOBIERNO EFECTIVO"/>
    <n v="19"/>
    <s v="SERVICIOS GENERALES"/>
    <s v="013_24"/>
    <x v="0"/>
    <x v="0"/>
    <s v="TESORERÍA MUNICIPAL"/>
    <x v="2"/>
    <s v="DIRECCIÓN GENERAL DE FINANZAS"/>
    <s v="TESORERÍA"/>
    <x v="29"/>
    <x v="43"/>
    <x v="3"/>
    <s v="NO"/>
    <s v="NO"/>
    <x v="109"/>
    <x v="109"/>
    <n v="0"/>
    <x v="26"/>
    <n v="2368336.42"/>
    <n v="2368336.42"/>
    <n v="0"/>
    <n v="0"/>
    <n v="0"/>
    <n v="0"/>
    <n v="0"/>
    <n v="0"/>
    <n v="0"/>
    <n v="0"/>
    <n v="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110"/>
    <x v="110"/>
    <n v="0"/>
    <x v="0"/>
    <n v="764694.38"/>
    <n v="733050.38"/>
    <n v="1300938.06"/>
    <n v="1000000"/>
    <n v="1115936.99"/>
    <n v="1115936.99"/>
    <n v="570802.05999999994"/>
    <n v="545134.93000000005"/>
    <n v="0"/>
    <n v="545134.93000000005"/>
    <n v="1000000"/>
    <m/>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3"/>
    <s v="NO"/>
    <s v="NO"/>
    <x v="110"/>
    <x v="110"/>
    <n v="0"/>
    <x v="0"/>
    <n v="654168.37"/>
    <n v="327084.45"/>
    <n v="1594500"/>
    <n v="500000"/>
    <n v="1216175.0900000001"/>
    <n v="1216175.0900000001"/>
    <n v="292327.65000000014"/>
    <n v="923847.44"/>
    <n v="262902.29999999993"/>
    <n v="660945.14"/>
    <n v="100000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4"/>
    <x v="31"/>
    <x v="3"/>
    <s v="NO"/>
    <s v="NO"/>
    <x v="110"/>
    <x v="110"/>
    <n v="0"/>
    <x v="0"/>
    <n v="25000"/>
    <n v="0"/>
    <n v="0"/>
    <n v="0"/>
    <n v="0"/>
    <n v="0"/>
    <n v="0"/>
    <n v="0"/>
    <n v="0"/>
    <n v="0"/>
    <n v="0"/>
    <m/>
  </r>
  <r>
    <s v="1.1-00-24"/>
    <s v="2.2.7"/>
    <s v="DESARROLLO REGIONAL"/>
    <s v="E"/>
    <s v="Actividades del sector público, que realiza en for"/>
    <s v="07_24"/>
    <n v="2"/>
    <s v="GESTIÓN INTEGRAL DEL AGUA"/>
    <n v="36"/>
    <s v="SERVICIOS GENERALES"/>
    <s v="022_24"/>
    <x v="0"/>
    <x v="0"/>
    <s v="GABINETE INTEGRAL DE INFRAESTRUCTURA Y SERVICIOS PÚBLICOS"/>
    <x v="5"/>
    <s v="DIRECCIÓN GENERAL DE AGUA POTABLE Y SANE"/>
    <s v="COORDINACIÓN DE FORTALECIMIENTO A LOS SERVICIOS PÚBLICOS MUNICIPALES"/>
    <x v="18"/>
    <x v="21"/>
    <x v="3"/>
    <s v="NO"/>
    <s v="NO"/>
    <x v="110"/>
    <x v="110"/>
    <n v="0"/>
    <x v="0"/>
    <n v="9375698"/>
    <n v="9328218"/>
    <n v="9300000"/>
    <n v="7000000"/>
    <n v="7668267"/>
    <n v="7668267"/>
    <n v="0"/>
    <n v="7668267"/>
    <n v="0"/>
    <n v="7668267"/>
    <n v="1100000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4"/>
    <x v="31"/>
    <x v="3"/>
    <s v="NO"/>
    <s v="NO"/>
    <x v="111"/>
    <x v="111"/>
    <n v="0"/>
    <x v="0"/>
    <n v="0"/>
    <n v="0"/>
    <n v="70021"/>
    <n v="50000"/>
    <n v="0"/>
    <n v="0"/>
    <n v="0"/>
    <n v="0"/>
    <n v="0"/>
    <n v="0"/>
    <n v="0"/>
    <m/>
  </r>
  <r>
    <s v="1.1-00-24"/>
    <s v="1.3.4"/>
    <s v="FUNCIÓN PÚBLICA"/>
    <s v="M"/>
    <s v="Actividades de apoyo administrativo desarrolladas "/>
    <s v="04_24"/>
    <n v="6"/>
    <s v="GOBIERNO EFECTIVO"/>
    <n v="19"/>
    <s v="SERVICIOS GENERALES"/>
    <s v="013_24"/>
    <x v="0"/>
    <x v="0"/>
    <s v="TESORERÍA MUNICIPAL"/>
    <x v="2"/>
    <s v="DIRECCIÓN GENERAL DE FINANZAS"/>
    <s v="TESORERÍA"/>
    <x v="3"/>
    <x v="4"/>
    <x v="3"/>
    <s v="NO"/>
    <s v="NO"/>
    <x v="111"/>
    <x v="111"/>
    <n v="0"/>
    <x v="0"/>
    <n v="1661937.89"/>
    <n v="1661937.89"/>
    <n v="1661937.89"/>
    <n v="1661937.89"/>
    <n v="55672"/>
    <n v="55672"/>
    <n v="0"/>
    <n v="55672"/>
    <n v="0"/>
    <n v="55672"/>
    <n v="1000000"/>
    <m/>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111"/>
    <x v="111"/>
    <n v="0"/>
    <x v="0"/>
    <n v="19109339.18"/>
    <n v="18119512.100000001"/>
    <n v="10270000"/>
    <n v="10000000"/>
    <n v="9572131.9800000004"/>
    <n v="9572131.9800000004"/>
    <n v="0"/>
    <n v="9572131.9800000004"/>
    <n v="0"/>
    <n v="9572131.9800000004"/>
    <n v="15000000"/>
    <m/>
  </r>
  <r>
    <s v="1.1-00-24"/>
    <s v="1.7.1"/>
    <s v="POLICÍA"/>
    <s v="R"/>
    <s v="Solamente actividades específicas, distintas a las"/>
    <s v="08_24"/>
    <n v="7"/>
    <s v="SEGURIDAD CIUDADANA"/>
    <n v="40"/>
    <s v="SERVICIOS GENERALES"/>
    <s v="025_24"/>
    <x v="0"/>
    <x v="0"/>
    <s v="COMISARÍA DE LA POLICÍA PREVENTIVA MUNICIPAL"/>
    <x v="3"/>
    <s v="DESPACHO DE LA COMISARÍA DE LA POLICÍA P"/>
    <s v="COORDINACIÓN DE PREVENCIÓN Y PROTECCIÓN CIUDADANA"/>
    <x v="4"/>
    <x v="31"/>
    <x v="3"/>
    <s v="NO"/>
    <s v="NO"/>
    <x v="111"/>
    <x v="111"/>
    <n v="0"/>
    <x v="0"/>
    <n v="35121"/>
    <n v="0"/>
    <n v="0"/>
    <n v="0"/>
    <n v="0"/>
    <n v="0"/>
    <n v="0"/>
    <n v="0"/>
    <n v="0"/>
    <n v="0"/>
    <n v="0"/>
    <m/>
  </r>
  <r>
    <s v="1.1-00-24"/>
    <s v="1.3.4"/>
    <s v="FUNCIÓN PÚBLICA"/>
    <s v="M"/>
    <s v="Actividades de apoyo administrativo desarrolladas "/>
    <s v="04_24"/>
    <n v="6"/>
    <s v="GOBIERNO EFECTIVO"/>
    <n v="20"/>
    <s v="SERVICIOS GENERALES"/>
    <s v="014_24"/>
    <x v="0"/>
    <x v="0"/>
    <s v="TESORERÍA MUNICIPAL"/>
    <x v="2"/>
    <s v="DIRECCIÓN GENERAL DE INGRESOS"/>
    <s v="TESORERÍA"/>
    <x v="12"/>
    <x v="14"/>
    <x v="3"/>
    <s v="NO"/>
    <s v="NO"/>
    <x v="112"/>
    <x v="112"/>
    <n v="0"/>
    <x v="0"/>
    <n v="679879.74"/>
    <n v="679800.39"/>
    <n v="450000"/>
    <n v="450000"/>
    <n v="251899.07"/>
    <n v="251899.07"/>
    <n v="0"/>
    <n v="251899.07"/>
    <n v="0"/>
    <n v="251899.07"/>
    <n v="500000"/>
    <m/>
  </r>
  <r>
    <s v="1.1-00-24"/>
    <s v="1.3.4"/>
    <s v="FUNCIÓN PÚBLICA"/>
    <s v="M"/>
    <s v="Actividades de apoyo administrativo desarrolladas "/>
    <s v="04_24"/>
    <n v="6"/>
    <s v="GOBIERNO EFECTIVO"/>
    <n v="20"/>
    <s v="SERVICIOS GENERALES"/>
    <s v="014_24"/>
    <x v="0"/>
    <x v="0"/>
    <s v="TESORERÍA MUNICIPAL"/>
    <x v="2"/>
    <s v="DIRECCIÓN GENERAL DE INGRESOS"/>
    <s v="TESORERÍA"/>
    <x v="12"/>
    <x v="14"/>
    <x v="3"/>
    <s v="NO"/>
    <s v="NO"/>
    <x v="113"/>
    <x v="113"/>
    <n v="0"/>
    <x v="0"/>
    <n v="0"/>
    <n v="0"/>
    <n v="300000"/>
    <n v="300000"/>
    <n v="0"/>
    <n v="0"/>
    <n v="0"/>
    <n v="0"/>
    <n v="0"/>
    <n v="0"/>
    <n v="0"/>
    <m/>
  </r>
  <r>
    <s v="1.1-00-24"/>
    <s v="1.3.4"/>
    <s v="FUNCIÓN PÚBLICA"/>
    <s v="M"/>
    <s v="Actividades de apoyo administrativo desarrolladas "/>
    <s v="04_24"/>
    <n v="6"/>
    <s v="GOBIERNO EFECTIVO"/>
    <n v="18"/>
    <s v="SERVICIOS GENERALES"/>
    <s v="012_24"/>
    <x v="0"/>
    <x v="0"/>
    <s v="TESORERÍA MUNICIPAL"/>
    <x v="2"/>
    <s v="DIRECCIÓN DE PROCESOS ADMINISTRATIVOS Y"/>
    <s v="TESORERÍA"/>
    <x v="3"/>
    <x v="4"/>
    <x v="3"/>
    <s v="NO"/>
    <s v="NO"/>
    <x v="114"/>
    <x v="114"/>
    <n v="0"/>
    <x v="0"/>
    <n v="15940"/>
    <n v="15940"/>
    <n v="69639"/>
    <n v="18000"/>
    <n v="69637.899999999994"/>
    <n v="69637.899999999994"/>
    <n v="0"/>
    <n v="69637.899999999994"/>
    <n v="0"/>
    <n v="69637.899999999994"/>
    <n v="80000"/>
    <m/>
  </r>
  <r>
    <s v="1.1-00-24"/>
    <s v="1.7.1"/>
    <s v="POLICÍA"/>
    <s v="R"/>
    <s v="Solamente actividades específicas, distintas a las"/>
    <s v="08_24"/>
    <n v="7"/>
    <s v="SEGURIDAD CIUDADANA"/>
    <n v="41"/>
    <s v="SERVICIOS GENERALES"/>
    <s v="025_24"/>
    <x v="0"/>
    <x v="0"/>
    <s v="COMISARÍA DE LA POLICÍA PREVENTIVA MUNICIPAL"/>
    <x v="3"/>
    <s v="DESPACHO DE LA COMISARÍA DE LA POLICÍA P"/>
    <s v="COORDINACIÓN DE PREVENCIÓN Y PROTECCIÓN CIUDADANA"/>
    <x v="4"/>
    <x v="5"/>
    <x v="3"/>
    <s v="NO"/>
    <s v="NO"/>
    <x v="115"/>
    <x v="115"/>
    <n v="0"/>
    <x v="0"/>
    <n v="86820"/>
    <n v="21243"/>
    <n v="118724"/>
    <n v="120000"/>
    <n v="70215.72"/>
    <n v="70215.72"/>
    <n v="21513.360000000001"/>
    <n v="48702.36"/>
    <n v="0"/>
    <n v="48702.36"/>
    <n v="300000"/>
    <s v="Siniestos"/>
  </r>
  <r>
    <s v="1.1-00-24"/>
    <s v="1.3.4"/>
    <s v="FUNCIÓN PÚBLICA"/>
    <s v="E"/>
    <s v="Actividades del sector público, que realiza en for"/>
    <s v="05_24"/>
    <n v="6"/>
    <s v="GOBIERNO EFECTIVO"/>
    <n v="21"/>
    <s v="SERVICIOS GENERALES"/>
    <s v="015_24"/>
    <x v="0"/>
    <x v="0"/>
    <s v="OFICIALÍA MAYOR"/>
    <x v="1"/>
    <s v="DIRECCIÓN GENERAL DE ADMINISTRACIÓN"/>
    <s v="OFICIALÍA MAYOR"/>
    <x v="1"/>
    <x v="2"/>
    <x v="3"/>
    <s v="NO"/>
    <s v="NO"/>
    <x v="115"/>
    <x v="115"/>
    <n v="0"/>
    <x v="0"/>
    <n v="11698"/>
    <n v="11697"/>
    <n v="100000"/>
    <n v="100000"/>
    <n v="83080.800000000003"/>
    <n v="83080.800000000003"/>
    <n v="0"/>
    <n v="83080.800000000003"/>
    <n v="0"/>
    <n v="83080.800000000003"/>
    <n v="100000"/>
    <m/>
  </r>
  <r>
    <s v="1.1-00-24"/>
    <s v="2.7.1"/>
    <s v="OTROS ASUNTOS SOCIALES"/>
    <s v="R"/>
    <s v="Solamente actividades específicas, distintas a las"/>
    <s v="15_24"/>
    <n v="1"/>
    <s v="CORRESPONSABILIDAD SOCIAL (TRANSVERSAL)"/>
    <n v="54"/>
    <s v="TRANSFERENCIAS, ASIGNACIONES, SUBSIDIOS Y OTRAS AYUDAS"/>
    <s v="035_24"/>
    <x v="0"/>
    <x v="0"/>
    <s v="INSTITUTO DE ALTERNATIVAS PARA LOS JÓVENES (INDAJO)"/>
    <x v="13"/>
    <s v="INSTITUTO DE ALTERNATIVAS PARA LOS JÓVEN"/>
    <s v="INSTITUTO DE ALTERNATIVAS PARA LOS JÓVENES (INDAJO)"/>
    <x v="30"/>
    <x v="44"/>
    <x v="4"/>
    <s v="NO"/>
    <s v="SI"/>
    <x v="116"/>
    <x v="116"/>
    <n v="0"/>
    <x v="0"/>
    <n v="14625430"/>
    <n v="14625430"/>
    <n v="14778438.16"/>
    <n v="12778438.16"/>
    <n v="7111151.6500000004"/>
    <n v="7111151.6500000004"/>
    <n v="0"/>
    <n v="7111151.6500000004"/>
    <n v="0"/>
    <n v="7111151.6500000004"/>
    <n v="9360000"/>
    <s v="validado"/>
  </r>
  <r>
    <s v="1.1-00-24"/>
    <s v="2.7.1"/>
    <s v="OTROS ASUNTOS SOCIALES"/>
    <s v="E"/>
    <s v="Actividades del sector público, que realiza en for"/>
    <s v="10_24"/>
    <n v="4"/>
    <s v="CIUDAD SUSTENTABLE"/>
    <n v="48"/>
    <s v="TRANSFERENCIAS, ASIGNACIONES, SUBSIDIOS Y OTRAS AYUDAS"/>
    <s v="030_24"/>
    <x v="0"/>
    <x v="0"/>
    <s v="COORDINACIÓN GENERAL DE GESTIÓN INTEGRAL DE LA CIUDAD"/>
    <x v="9"/>
    <s v="DIRECCIÓN DE PROYECTOS ESTRATEGICOS"/>
    <s v="COORDINACIÓN DE GESTIÓN DEL TERRITORIO Y OBRAS PÚBLICAS"/>
    <x v="16"/>
    <x v="19"/>
    <x v="4"/>
    <s v="NO"/>
    <s v="NO"/>
    <x v="116"/>
    <x v="116"/>
    <n v="0"/>
    <x v="0"/>
    <n v="398400"/>
    <n v="398400"/>
    <n v="199200"/>
    <n v="199200"/>
    <n v="0"/>
    <n v="0"/>
    <n v="0"/>
    <n v="0"/>
    <n v="0"/>
    <n v="0"/>
    <n v="200000"/>
    <s v="Conafort"/>
  </r>
  <r>
    <s v="1.1-00-24"/>
    <s v="1.3.4"/>
    <s v="FUNCIÓN PÚBLICA"/>
    <s v="M"/>
    <s v="Actividades de apoyo administrativo desarrolladas "/>
    <s v="04_24"/>
    <n v="6"/>
    <s v="GOBIERNO EFECTIVO"/>
    <n v="19"/>
    <s v="TRANSFERENCIAS, ASIGNACIONES, SUBSIDIOS Y OTRAS AYUDAS"/>
    <s v="013_24"/>
    <x v="0"/>
    <x v="0"/>
    <s v="TESORERÍA MUNICIPAL"/>
    <x v="2"/>
    <s v="DIRECCIÓN GENERAL DE FINANZAS"/>
    <s v="TESORERÍA"/>
    <x v="29"/>
    <x v="43"/>
    <x v="4"/>
    <s v="NO"/>
    <s v="NO"/>
    <x v="116"/>
    <x v="116"/>
    <n v="0"/>
    <x v="0"/>
    <n v="2105566.7599999998"/>
    <n v="2105566.7599999998"/>
    <n v="2200000"/>
    <n v="2200000"/>
    <n v="2105566.7599999998"/>
    <n v="2105566.7599999998"/>
    <n v="0"/>
    <n v="2105566.7599999998"/>
    <n v="0"/>
    <n v="2105566.7599999998"/>
    <n v="2500000"/>
    <m/>
  </r>
  <r>
    <s v="1.1-00-24"/>
    <s v="2.6.8"/>
    <s v="OTROS GRUPOS VULNERABLES"/>
    <s v="R"/>
    <s v="Solamente actividades específicas, distintas a las"/>
    <s v="13_24"/>
    <n v="1"/>
    <s v="CORRESPONSABILIDAD SOCIAL (TRANSVERSAL)"/>
    <n v="52"/>
    <s v="TRANSFERENCIAS, ASIGNACIONES, SUBSIDIOS Y OTRAS AYUDAS"/>
    <s v="033_24"/>
    <x v="0"/>
    <x v="0"/>
    <s v="INSTITUTO MUNICIPAL DE LA MUJER TLAJOMULQUENSE (IMMT)"/>
    <x v="14"/>
    <s v="INSTITUTO MUNICIPAL DE LA MUJER TLAJOMUL"/>
    <s v="INSTITUTO MUNICIPAL DE LA MUJER TLAJOMULQUENSE (IMMT)"/>
    <x v="31"/>
    <x v="45"/>
    <x v="4"/>
    <s v="NO"/>
    <s v="SI"/>
    <x v="116"/>
    <x v="116"/>
    <n v="0"/>
    <x v="0"/>
    <n v="5910000"/>
    <n v="5910000"/>
    <n v="6135546.4699999997"/>
    <n v="6135546.4699999997"/>
    <n v="4309295.12"/>
    <n v="4309295.12"/>
    <n v="0"/>
    <n v="4309295.12"/>
    <n v="0"/>
    <n v="4309295.12"/>
    <n v="6380968.3288000003"/>
    <s v="Aumentar el 4% solo para nomina"/>
  </r>
  <r>
    <s v="1.1-00-24"/>
    <s v="2.6.8"/>
    <s v="OTROS GRUPOS VULNERABLES"/>
    <s v="R"/>
    <s v="Solamente actividades específicas, distintas a las"/>
    <s v="14_24"/>
    <n v="1"/>
    <s v="CORRESPONSABILIDAD SOCIAL (TRANSVERSAL)"/>
    <n v="53"/>
    <s v="TRANSFERENCIAS, ASIGNACIONES, SUBSIDIOS Y OTRAS AYUDAS"/>
    <s v="034_24"/>
    <x v="0"/>
    <x v="0"/>
    <s v="CENTRO DE ESTIMULACIÓN PARA PERSONAS CON DISCAPACIDAD INTELECTUAL (CENDI)"/>
    <x v="15"/>
    <s v="CENTRO DE ESTIMULACIÓN PARA PERSONAS CON"/>
    <s v="CENTRO DE ESTIMULACIÓN PARA PERSONAS CON DISCAPACIDAD INTELECTUAL (CENDI)"/>
    <x v="32"/>
    <x v="46"/>
    <x v="4"/>
    <s v="NO"/>
    <s v="SI"/>
    <x v="116"/>
    <x v="116"/>
    <n v="0"/>
    <x v="0"/>
    <n v="10000000"/>
    <n v="10000000"/>
    <n v="13523208.92"/>
    <n v="10523208.92"/>
    <n v="6666666.6399999997"/>
    <n v="6666666.6399999997"/>
    <n v="0"/>
    <n v="6666666.6399999997"/>
    <n v="0"/>
    <n v="6666666.6399999997"/>
    <n v="14064137.276800001"/>
    <s v="Aumentar el 4% solo para nomina"/>
  </r>
  <r>
    <s v="1.1-00-24"/>
    <s v="2.4.1"/>
    <s v="DEPORTE Y RECREACIÓN"/>
    <s v="F"/>
    <s v="Actividades destinadas a la promoción y fomento de"/>
    <s v="16_24"/>
    <n v="5"/>
    <s v="SOCIEDAD COHESIVA Y RESILENTE"/>
    <n v="55"/>
    <s v="TRANSFERENCIAS, ASIGNACIONES, SUBSIDIOS Y OTRAS AYUDAS"/>
    <s v="036_24"/>
    <x v="0"/>
    <x v="0"/>
    <s v="CONSEJO MUNICIPAL DEL DEPORTE (COMUDE)"/>
    <x v="16"/>
    <s v="CONSEJO MUNICIPAL DEL DEPORTE (COMUDE)"/>
    <s v="CONSEJO MUNICIPAL DEL DEPORTE (COMUDE)"/>
    <x v="33"/>
    <x v="47"/>
    <x v="4"/>
    <s v="NO"/>
    <s v="SI"/>
    <x v="116"/>
    <x v="116"/>
    <n v="0"/>
    <x v="0"/>
    <n v="16510000"/>
    <n v="16510000"/>
    <n v="17127649.879999999"/>
    <n v="17059649.879999999"/>
    <n v="14944832.48"/>
    <n v="14944832.48"/>
    <n v="0"/>
    <n v="14944832.48"/>
    <n v="0"/>
    <n v="14944832.48"/>
    <n v="19813000"/>
    <s v="validado"/>
  </r>
  <r>
    <s v="1.1-00-24"/>
    <s v="2.6.3"/>
    <s v="FAMILIA E HIJOS"/>
    <s v="R"/>
    <s v="Solamente actividades específicas, distintas a las"/>
    <s v="12_24"/>
    <n v="1"/>
    <s v="CORRESPONSABILIDAD SOCIAL (TRANSVERSAL)"/>
    <n v="51"/>
    <s v="TRANSFERENCIAS, ASIGNACIONES, SUBSIDIOS Y OTRAS AYUDAS"/>
    <s v="032_24"/>
    <x v="0"/>
    <x v="0"/>
    <s v="SISTEMA INTEGRAL PARA EL DESARROLLO DE LA FAMILIA (DIF)"/>
    <x v="17"/>
    <s v="SISTEMA INTEGRAL PARA EL DESARROLLO DE L"/>
    <s v="SISTEMA INTEGRAL PARA EL DESARROLLO DE LA FAMILIA (DIF)"/>
    <x v="34"/>
    <x v="48"/>
    <x v="4"/>
    <s v="NO"/>
    <s v="SI"/>
    <x v="116"/>
    <x v="116"/>
    <n v="0"/>
    <x v="0"/>
    <n v="66533232.560000002"/>
    <n v="66533232.560000002"/>
    <n v="68471532.379999995"/>
    <n v="68471532.379999995"/>
    <n v="56108616.799999997"/>
    <n v="56108616.799999997"/>
    <n v="0"/>
    <n v="56108616.799999997"/>
    <n v="0"/>
    <n v="56108616.799999997"/>
    <n v="80000000"/>
    <s v="Aumentar el 4% solo para nomina"/>
  </r>
  <r>
    <s v="1.1-00-24"/>
    <s v="1.3.4"/>
    <s v="FUNCIÓN PÚBLICA"/>
    <s v="M"/>
    <s v="Actividades de apoyo administrativo desarrolladas "/>
    <s v="04_24"/>
    <n v="6"/>
    <s v="GOBIERNO EFECTIVO"/>
    <n v="19"/>
    <s v="TRANSFERENCIAS, ASIGNACIONES, SUBSIDIOS Y OTRAS AYUDAS"/>
    <s v="013_24"/>
    <x v="0"/>
    <x v="0"/>
    <s v="TESORERÍA MUNICIPAL"/>
    <x v="2"/>
    <s v="DIRECCIÓN GENERAL DE FINANZAS"/>
    <s v="TESORERÍA"/>
    <x v="29"/>
    <x v="43"/>
    <x v="4"/>
    <s v="NO"/>
    <s v="SI"/>
    <x v="117"/>
    <x v="117"/>
    <n v="0"/>
    <x v="0"/>
    <n v="12473485.050000001"/>
    <n v="12473485.050000001"/>
    <n v="8888535.4499999993"/>
    <n v="5000000"/>
    <n v="2752974.18"/>
    <n v="2752974.18"/>
    <n v="0"/>
    <n v="2752974.18"/>
    <n v="0"/>
    <n v="2752974.18"/>
    <n v="14000000"/>
    <s v="Fideicomiso turismo"/>
  </r>
  <r>
    <s v="1.5-01-24"/>
    <s v="1.3.4"/>
    <s v="FUNCIÓN PÚBLICA"/>
    <s v="M"/>
    <s v="Actividades de apoyo administrativo desarrolladas "/>
    <s v="04_24"/>
    <n v="6"/>
    <s v="GOBIERNO EFECTIVO"/>
    <n v="19"/>
    <s v="TRANSFERENCIAS, ASIGNACIONES, SUBSIDIOS Y OTRAS AYUDAS"/>
    <s v="013_24"/>
    <x v="0"/>
    <x v="1"/>
    <s v="TESORERÍA MUNICIPAL"/>
    <x v="2"/>
    <s v="DIRECCIÓN GENERAL DE FINANZAS"/>
    <s v="TESORERÍA"/>
    <x v="29"/>
    <x v="43"/>
    <x v="4"/>
    <s v="NO"/>
    <s v="SI"/>
    <x v="117"/>
    <x v="117"/>
    <n v="0"/>
    <x v="0"/>
    <n v="0"/>
    <n v="0"/>
    <n v="7000000"/>
    <n v="0"/>
    <n v="6229289.2599999998"/>
    <n v="6229289.2599999998"/>
    <n v="0"/>
    <n v="6229289.2599999998"/>
    <n v="0"/>
    <n v="6229289.2599999998"/>
    <n v="0"/>
    <s v="Fideicomiso turismo"/>
  </r>
  <r>
    <s v="1.6-01-24"/>
    <s v="1.3.4"/>
    <s v="FUNCIÓN PÚBLICA"/>
    <s v="M"/>
    <s v="Actividades de apoyo administrativo desarrolladas "/>
    <s v="04_24"/>
    <n v="6"/>
    <s v="GOBIERNO EFECTIVO"/>
    <n v="19"/>
    <s v="TRANSFERENCIAS, ASIGNACIONES, SUBSIDIOS Y OTRAS AYUDAS"/>
    <s v="013_24"/>
    <x v="0"/>
    <x v="2"/>
    <s v="TESORERÍA MUNICIPAL"/>
    <x v="2"/>
    <s v="DIRECCIÓN GENERAL DE FINANZAS"/>
    <s v="TESORERÍA"/>
    <x v="29"/>
    <x v="43"/>
    <x v="4"/>
    <s v="NO"/>
    <s v="SI"/>
    <x v="117"/>
    <x v="117"/>
    <n v="0"/>
    <x v="0"/>
    <n v="0"/>
    <n v="0"/>
    <n v="5000000"/>
    <n v="0"/>
    <n v="4112309.88"/>
    <n v="4112309.88"/>
    <n v="0"/>
    <n v="4112309.88"/>
    <n v="0"/>
    <n v="4112309.88"/>
    <n v="0"/>
    <s v="Fideicomiso turismo"/>
  </r>
  <r>
    <s v="1.1-00-24"/>
    <s v="3.1.1"/>
    <s v="ASUNTOS ECONÓMICOS Y COMERCIALES EN GENERAL"/>
    <s v="S"/>
    <s v="Definidos en el Presupuesto de Egresos y los que s"/>
    <s v="09_24"/>
    <n v="8"/>
    <s v="DESARROLLO ECONÓMICO Y EMPLEO"/>
    <n v="45"/>
    <s v="TRANSFERENCIAS, ASIGNACIONES, SUBSIDIOS Y OTRAS AYUDAS"/>
    <s v="028_24"/>
    <x v="0"/>
    <x v="0"/>
    <s v="COORDINACIÓN GENERAL DE DESARROLLO ECONÓMICO"/>
    <x v="6"/>
    <s v="DIRECCÍON GENERAL DE DESARROLLO RURAL"/>
    <s v="COORDINACIÓN DE POTENCIA ECONÓMICA"/>
    <x v="17"/>
    <x v="49"/>
    <x v="4"/>
    <s v="NO"/>
    <s v="SI"/>
    <x v="118"/>
    <x v="118"/>
    <n v="0"/>
    <x v="0"/>
    <n v="1950000"/>
    <n v="1950000"/>
    <n v="3000000"/>
    <n v="3000000"/>
    <n v="2978400"/>
    <n v="2978400"/>
    <n v="0"/>
    <n v="2978400"/>
    <n v="0"/>
    <n v="2978400"/>
    <n v="3200000"/>
    <s v="Cal agricola"/>
  </r>
  <r>
    <s v="1.1-00-24"/>
    <s v="3.1.1"/>
    <s v="ASUNTOS ECONÓMICOS Y COMERCIALES EN GENERAL"/>
    <s v="S"/>
    <s v="Definidos en el Presupuesto de Egresos y los que s"/>
    <s v="09_24"/>
    <n v="8"/>
    <s v="DESARROLLO ECONÓMICO Y EMPLEO"/>
    <n v="46"/>
    <s v="TRANSFERENCIAS, ASIGNACIONES, SUBSIDIOS Y OTRAS AYUDAS"/>
    <s v="028_24"/>
    <x v="0"/>
    <x v="0"/>
    <s v="COORDINACIÓN GENERAL DE DESARROLLO ECONÓMICO"/>
    <x v="6"/>
    <s v="DIRECCÍON GENERAL DE DESARROLLO RURAL"/>
    <s v="COORDINACIÓN DE POTENCIA ECONÓMICA"/>
    <x v="17"/>
    <x v="50"/>
    <x v="4"/>
    <s v="NO"/>
    <s v="NO"/>
    <x v="118"/>
    <x v="118"/>
    <n v="0"/>
    <x v="0"/>
    <n v="300000"/>
    <n v="295000"/>
    <n v="400000"/>
    <n v="400000"/>
    <n v="345000"/>
    <n v="345000"/>
    <n v="0"/>
    <n v="345000"/>
    <n v="0"/>
    <n v="345000"/>
    <n v="350000"/>
    <s v="Indeminizacion de ganado por garrapatas y brucelosis"/>
  </r>
  <r>
    <s v="1.1-00-24"/>
    <s v="3.1.1"/>
    <s v="ASUNTOS ECONÓMICOS Y COMERCIALES EN GENERAL"/>
    <s v="E"/>
    <s v="Actividades del sector público, que realiza en for"/>
    <s v="09_24"/>
    <n v="8"/>
    <s v="DESARROLLO ECONÓMICO Y EMPLEO"/>
    <n v="44"/>
    <s v="TRANSFERENCIAS, ASIGNACIONES, SUBSIDIOS Y OTRAS AYUDAS"/>
    <s v="028_24"/>
    <x v="0"/>
    <x v="0"/>
    <s v="COORDINACIÓN GENERAL DE DESARROLLO ECONÓMICO"/>
    <x v="6"/>
    <s v="DIRECCÍON GENERAL DE DESARROLLO RURAL"/>
    <s v="COORDINACIÓN DE POTENCIA ECONÓMICA"/>
    <x v="17"/>
    <x v="25"/>
    <x v="4"/>
    <s v="NO"/>
    <s v="NO"/>
    <x v="118"/>
    <x v="118"/>
    <n v="0"/>
    <x v="0"/>
    <n v="0"/>
    <n v="0"/>
    <n v="0"/>
    <n v="0"/>
    <n v="0"/>
    <n v="0"/>
    <n v="0"/>
    <n v="0"/>
    <n v="0"/>
    <n v="0"/>
    <n v="0"/>
    <m/>
  </r>
  <r>
    <s v="1.1-00-24"/>
    <s v="3.1.1"/>
    <s v="ASUNTOS ECONÓMICOS Y COMERCIALES EN GENERAL"/>
    <s v="E"/>
    <s v="Actividades del sector público, que realiza en for"/>
    <s v="09_24"/>
    <n v="8"/>
    <s v="DESARROLLO ECONÓMICO Y EMPLEO"/>
    <n v="42"/>
    <s v="BIENES MUEBLES, INMUEBLES E INTANGIBLES"/>
    <s v="026_24"/>
    <x v="0"/>
    <x v="0"/>
    <s v="COORDINACIÓN GENERAL DE DESARROLLO ECONÓMICO"/>
    <x v="6"/>
    <s v="DESPACHO DE LA COORDINACIÓN GENERAL DE D"/>
    <s v="COORDINACIÓN DE POTENCIA ECONÓMICA"/>
    <x v="17"/>
    <x v="20"/>
    <x v="4"/>
    <s v="NO"/>
    <s v="NO"/>
    <x v="118"/>
    <x v="118"/>
    <n v="0"/>
    <x v="27"/>
    <n v="106000"/>
    <n v="106000"/>
    <n v="0"/>
    <n v="120000"/>
    <n v="0"/>
    <n v="0"/>
    <n v="0"/>
    <n v="0"/>
    <n v="0"/>
    <n v="0"/>
    <n v="200000"/>
    <s v="PESCADORES"/>
  </r>
  <r>
    <s v="1.1-00-24"/>
    <s v="2.7.1"/>
    <s v="OTROS ASUNTOS SOCIALES"/>
    <s v="S"/>
    <s v="Definidos en el Presupuesto de Egresos y los que s"/>
    <s v="06_24"/>
    <n v="5"/>
    <s v="SOCIEDAD COHESIVA Y RESILENTE"/>
    <n v="31"/>
    <s v="TRANSFERENCIAS, ASIGNACIONES, SUBSIDIOS Y OTRAS AYUDAS"/>
    <s v="018_24"/>
    <x v="0"/>
    <x v="0"/>
    <s v="COORDINACIÓN GENERAL DE CONSTRUCCIÓN DE COMUNIDAD"/>
    <x v="0"/>
    <s v="DIRECCIÓN GENERAL DE POLÍTICA SOCIAL"/>
    <s v="COORDINACIÓN DE CERCANÍA Y CORRESPONSABILIDAD SOCIAL"/>
    <x v="2"/>
    <x v="51"/>
    <x v="4"/>
    <s v="NO"/>
    <s v="SI"/>
    <x v="119"/>
    <x v="119"/>
    <n v="0"/>
    <x v="0"/>
    <n v="55156794.43"/>
    <n v="55046596.689999998"/>
    <n v="72216447.640000001"/>
    <n v="54793475.799999997"/>
    <n v="52216447.640000001"/>
    <n v="52216447.640000001"/>
    <n v="0"/>
    <n v="52216447.640000001"/>
    <n v="0"/>
    <n v="52216447.640000001"/>
    <n v="71000000"/>
    <s v="Uniformes y utiles"/>
  </r>
  <r>
    <s v="1.1-00-24"/>
    <s v="3.1.1"/>
    <s v="ASUNTOS ECONÓMICOS Y COMERCIALES EN GENERAL"/>
    <s v="E"/>
    <s v="Actividades del sector público, que realiza en for"/>
    <s v="09_24"/>
    <n v="8"/>
    <s v="DESARROLLO ECONÓMICO Y EMPLEO"/>
    <n v="42"/>
    <s v="MATERIALES Y SUMINISTROS"/>
    <s v="026_24"/>
    <x v="0"/>
    <x v="0"/>
    <s v="COORDINACIÓN GENERAL DE DESARROLLO ECONÓMICO"/>
    <x v="6"/>
    <s v="DESPACHO DE LA COORDINACIÓN GENERAL DE D"/>
    <s v="COORDINACIÓN DE POTENCIA ECONÓMICA"/>
    <x v="35"/>
    <x v="20"/>
    <x v="2"/>
    <s v="NO"/>
    <s v="NO"/>
    <x v="119"/>
    <x v="119"/>
    <n v="0"/>
    <x v="28"/>
    <n v="0"/>
    <n v="0"/>
    <n v="0"/>
    <n v="0"/>
    <n v="0"/>
    <n v="0"/>
    <n v="0"/>
    <n v="0"/>
    <n v="0"/>
    <n v="0"/>
    <n v="500000"/>
    <m/>
  </r>
  <r>
    <s v="1.1-00-24"/>
    <s v="2.7.1"/>
    <s v="OTROS ASUNTOS SOCIALES"/>
    <s v="S"/>
    <s v="Definidos en el Presupuesto de Egresos y los que s"/>
    <s v="06_24"/>
    <n v="5"/>
    <s v="SOCIEDAD COHESIVA Y RESILENTE"/>
    <n v="30"/>
    <s v="SERVICIOS GENERALES"/>
    <s v="018_24"/>
    <x v="0"/>
    <x v="0"/>
    <s v="COORDINACIÓN GENERAL DE CONSTRUCCIÓN DE COMUNIDAD"/>
    <x v="0"/>
    <s v="DIRECCIÓN GENERAL DE POLÍTICA SOCIAL"/>
    <s v="COORDINACIÓN DE CERCANÍA Y CORRESPONSABILIDAD SOCIAL"/>
    <x v="2"/>
    <x v="37"/>
    <x v="3"/>
    <s v="NO"/>
    <s v="SI"/>
    <x v="119"/>
    <x v="119"/>
    <n v="0"/>
    <x v="0"/>
    <n v="0"/>
    <n v="0"/>
    <n v="0"/>
    <n v="0"/>
    <n v="0"/>
    <n v="0"/>
    <n v="0"/>
    <n v="0"/>
    <n v="0"/>
    <n v="0"/>
    <m/>
    <s v="apoyo micro empresas"/>
  </r>
  <r>
    <s v="1.1-00-24"/>
    <s v="2.2.7"/>
    <s v="DESARROLLO REGIONAL"/>
    <s v="S"/>
    <s v="Definidos en el Presupuesto de Egresos y los que s"/>
    <s v="02_24"/>
    <n v="1"/>
    <s v="CORRESPONSABILIDAD SOCIAL (TRANSVERSAL)"/>
    <n v="10"/>
    <s v="TRANSFERENCIAS, ASIGNACIONES, SUBSIDIOS Y OTRAS AYUDAS"/>
    <s v="008_24"/>
    <x v="0"/>
    <x v="0"/>
    <s v="SECRETARÍA GENERAL DEL AYUNTAMIENTO"/>
    <x v="0"/>
    <s v="DIRECCIÓN DE VIVIENDA"/>
    <s v="COORDINACIÓN DE CERCANÍA Y CORRESPONSABILIDAD SOCIAL"/>
    <x v="2"/>
    <x v="39"/>
    <x v="4"/>
    <s v="NO"/>
    <s v="NO"/>
    <x v="119"/>
    <x v="119"/>
    <n v="7"/>
    <x v="29"/>
    <n v="3432000"/>
    <n v="2463946.11"/>
    <n v="3500000"/>
    <n v="3500000"/>
    <n v="1110651.25"/>
    <n v="1110651.25"/>
    <n v="103201.48999999999"/>
    <n v="1007449.76"/>
    <n v="39000"/>
    <n v="968449.76"/>
    <n v="0"/>
    <m/>
  </r>
  <r>
    <s v="1.1-00-24"/>
    <s v="2.2.7"/>
    <s v="DESARROLLO REGIONAL"/>
    <s v="S"/>
    <s v="Definidos en el Presupuesto de Egresos y los que s"/>
    <s v="02_24"/>
    <n v="1"/>
    <s v="CORRESPONSABILIDAD SOCIAL (TRANSVERSAL)"/>
    <n v="10"/>
    <s v="TRANSFERENCIAS, ASIGNACIONES, SUBSIDIOS Y OTRAS AYUDAS"/>
    <s v="008_24"/>
    <x v="0"/>
    <x v="0"/>
    <s v="SECRETARÍA GENERAL DEL AYUNTAMIENTO"/>
    <x v="0"/>
    <s v="DIRECCIÓN DE VIVIENDA"/>
    <s v="COORDINACIÓN DE CERCANÍA Y CORRESPONSABILIDAD SOCIAL"/>
    <x v="2"/>
    <x v="39"/>
    <x v="4"/>
    <s v="NO"/>
    <s v="NO"/>
    <x v="119"/>
    <x v="119"/>
    <n v="8"/>
    <x v="30"/>
    <n v="1000000"/>
    <n v="767572"/>
    <n v="1000000"/>
    <n v="1000000"/>
    <n v="225649"/>
    <n v="225649"/>
    <n v="38008.910000000003"/>
    <n v="187640.09"/>
    <n v="0"/>
    <n v="187640.09"/>
    <n v="0"/>
    <m/>
  </r>
  <r>
    <s v="1.1-00-24"/>
    <s v="2.2.7"/>
    <s v="DESARROLLO REGIONAL"/>
    <s v="S"/>
    <s v="Definidos en el Presupuesto de Egresos y los que s"/>
    <s v="02_24"/>
    <n v="1"/>
    <s v="CORRESPONSABILIDAD SOCIAL (TRANSVERSAL)"/>
    <n v="57"/>
    <s v="TRANSFERENCIAS, ASIGNACIONES, SUBSIDIOS Y OTRAS AYUDAS"/>
    <s v="010_24"/>
    <x v="0"/>
    <x v="0"/>
    <s v="SECRETARÍA GENERAL DEL AYUNTAMIENTO"/>
    <x v="0"/>
    <s v="DIRECCIÓN GENERAL DE CULTURA DE LA PAZ Y"/>
    <s v="COORDINACIÓN DE CERCANÍA Y CORRESPONSABILIDAD SOCIAL"/>
    <x v="36"/>
    <x v="52"/>
    <x v="4"/>
    <s v="NO"/>
    <s v="NO"/>
    <x v="119"/>
    <x v="119"/>
    <n v="0"/>
    <x v="0"/>
    <n v="200000"/>
    <n v="200000"/>
    <n v="1200000"/>
    <n v="1200000"/>
    <n v="1200000"/>
    <n v="1200000"/>
    <n v="0"/>
    <n v="1200000"/>
    <n v="0"/>
    <n v="1200000"/>
    <n v="0"/>
    <s v="Tlajo cuida a quien cuida"/>
  </r>
  <r>
    <s v="1.1-00-24"/>
    <s v="2.7.1"/>
    <s v="OTROS ASUNTOS SOCIALES"/>
    <s v="S"/>
    <s v="Definidos en el Presupuesto de Egresos y los que s"/>
    <s v="06_24"/>
    <n v="5"/>
    <s v="SOCIEDAD COHESIVA Y RESILENTE"/>
    <n v="27"/>
    <s v="TRANSFERENCIAS, ASIGNACIONES, SUBSIDIOS Y OTRAS AYUDAS"/>
    <s v="016_24"/>
    <x v="0"/>
    <x v="0"/>
    <s v="COORDINACIÓN GENERAL DE CONSTRUCCIÓN DE COMUNIDAD"/>
    <x v="0"/>
    <s v="DESPACHO DE LA COORDINACIÓN GENERAL DE C"/>
    <s v="COORDINACIÓN DE CERCANÍA Y CORRESPONSABILIDAD SOCIAL"/>
    <x v="2"/>
    <x v="53"/>
    <x v="4"/>
    <s v="NO"/>
    <s v="SI"/>
    <x v="119"/>
    <x v="119"/>
    <n v="0"/>
    <x v="0"/>
    <n v="1000000"/>
    <n v="974380.22"/>
    <n v="1000000"/>
    <n v="1000000"/>
    <n v="544966.42000000004"/>
    <n v="544966.42000000004"/>
    <n v="0"/>
    <n v="544966.42000000004"/>
    <n v="27500.000000000058"/>
    <n v="517466.42"/>
    <n v="0"/>
    <s v="Apoyo a guarderias"/>
  </r>
  <r>
    <s v="1.1-00-24"/>
    <s v="2.7.1"/>
    <s v="OTROS ASUNTOS SOCIALES"/>
    <s v="S"/>
    <s v="Definidos en el Presupuesto de Egresos y los que s"/>
    <s v="06_24"/>
    <n v="5"/>
    <s v="SOCIEDAD COHESIVA Y RESILENTE"/>
    <n v="30"/>
    <s v="TRANSFERENCIAS, ASIGNACIONES, SUBSIDIOS Y OTRAS AYUDAS"/>
    <s v="018_24"/>
    <x v="0"/>
    <x v="0"/>
    <s v="COORDINACIÓN GENERAL DE CONSTRUCCIÓN DE COMUNIDAD"/>
    <x v="18"/>
    <s v="DIRECCIÓN GENERAL DE POLÍTICA SOCIAL"/>
    <s v="COORDINACIÓN DE CERCANÍA Y CORRESPONSABILIDAD SOCIAL"/>
    <x v="37"/>
    <x v="37"/>
    <x v="4"/>
    <s v="NO"/>
    <s v="SI"/>
    <x v="119"/>
    <x v="119"/>
    <n v="0"/>
    <x v="0"/>
    <n v="10164530"/>
    <n v="10164530"/>
    <n v="12074530"/>
    <n v="12074530"/>
    <n v="11964000"/>
    <n v="11964000"/>
    <n v="0"/>
    <n v="11964000"/>
    <n v="0"/>
    <n v="11964000"/>
    <n v="20000000"/>
    <s v="becas a secundaria"/>
  </r>
  <r>
    <s v="1.1-00-24"/>
    <s v="2.7.1"/>
    <s v="OTROS ASUNTOS SOCIALES"/>
    <s v="E"/>
    <s v="Actividades del sector público, que realiza en for"/>
    <s v="10_24"/>
    <n v="4"/>
    <s v="CIUDAD SUSTENTABLE"/>
    <n v="48"/>
    <s v="TRANSFERENCIAS, ASIGNACIONES, SUBSIDIOS Y OTRAS AYUDAS"/>
    <s v="030_24"/>
    <x v="0"/>
    <x v="0"/>
    <s v="COORDINACIÓN GENERAL DE GESTIÓN INTEGRAL DE LA CIUDAD"/>
    <x v="9"/>
    <s v="DIRECCIÓN DE PROYECTOS ESTRATEGICOS"/>
    <s v="COORDINACIÓN DE GESTIÓN DEL TERRITORIO Y OBRAS PÚBLICAS"/>
    <x v="16"/>
    <x v="19"/>
    <x v="4"/>
    <s v="NO"/>
    <s v="NO"/>
    <x v="119"/>
    <x v="119"/>
    <n v="30"/>
    <x v="31"/>
    <n v="361439.79"/>
    <n v="166298.76"/>
    <n v="450000"/>
    <n v="450000"/>
    <n v="287797.15999999997"/>
    <n v="287797.15999999997"/>
    <n v="0"/>
    <n v="287797.15999999997"/>
    <n v="0"/>
    <n v="287797.15999999997"/>
    <n v="300000"/>
    <s v="Apoyo a ladrilleros"/>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SI"/>
    <x v="119"/>
    <x v="119"/>
    <n v="0"/>
    <x v="0"/>
    <n v="3405746"/>
    <n v="3227209"/>
    <n v="2163246"/>
    <n v="2163246"/>
    <n v="1724091.89"/>
    <n v="1724091.89"/>
    <n v="0"/>
    <n v="1724091.89"/>
    <n v="90000"/>
    <n v="1634091.89"/>
    <n v="2799000"/>
    <s v="Apoyos presidente"/>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19"/>
    <x v="119"/>
    <n v="2"/>
    <x v="32"/>
    <n v="211500"/>
    <n v="186000"/>
    <n v="324000"/>
    <n v="324000"/>
    <n v="165000"/>
    <n v="165000"/>
    <n v="0"/>
    <n v="165000"/>
    <n v="4500"/>
    <n v="160500"/>
    <n v="0"/>
    <s v="LAS CORONELAS"/>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19"/>
    <x v="119"/>
    <n v="37"/>
    <x v="33"/>
    <n v="0"/>
    <n v="0"/>
    <n v="205000"/>
    <n v="0"/>
    <n v="0"/>
    <n v="0"/>
    <n v="0"/>
    <n v="0"/>
    <n v="0"/>
    <n v="0"/>
    <n v="0"/>
    <m/>
  </r>
  <r>
    <s v="1.1-00-24"/>
    <s v="2.5.6"/>
    <s v="OTRO SERVICIOS EDUCATIVOS Y ACTIVIDADES INHERENTES"/>
    <s v="S"/>
    <s v="Definidos en el Presupuesto de Egresos y los que s"/>
    <s v="06_24"/>
    <n v="5"/>
    <s v="SOCIEDAD COHESIVA Y RESILENTE"/>
    <n v="25"/>
    <s v="TRANSFERENCIAS, ASIGNACIONES, SUBSIDIOS Y OTRAS AYUDAS"/>
    <s v="016_24"/>
    <x v="0"/>
    <x v="0"/>
    <s v="COORDINACIÓN GENERAL DE CONSTRUCCIÓN DE COMUNIDAD"/>
    <x v="0"/>
    <s v="DESPACHO DE LA COORDINACIÓN GENERAL DE C"/>
    <s v="COORDINACIÓN DE CERCANÍA Y CORRESPONSABILIDAD SOCIAL"/>
    <x v="2"/>
    <x v="24"/>
    <x v="4"/>
    <s v="NO"/>
    <s v="SI"/>
    <x v="119"/>
    <x v="119"/>
    <n v="0"/>
    <x v="0"/>
    <n v="0"/>
    <n v="0"/>
    <n v="100000"/>
    <n v="100000"/>
    <n v="100000"/>
    <n v="100000"/>
    <n v="0"/>
    <n v="100000"/>
    <n v="0"/>
    <n v="100000"/>
    <n v="0"/>
    <s v="Apoyo a 3 escuelas "/>
  </r>
  <r>
    <s v="1.1-00-24"/>
    <s v="3.7.1"/>
    <s v="TURISMO"/>
    <s v="E"/>
    <s v="Actividades del sector público, que realiza en for"/>
    <s v="09_24"/>
    <n v="8"/>
    <s v="DESARROLLO ECONÓMICO Y EMPLEO"/>
    <n v="47"/>
    <s v="TRANSFERENCIAS, ASIGNACIONES, SUBSIDIOS Y OTRAS AYUDAS"/>
    <s v="029_24"/>
    <x v="0"/>
    <x v="0"/>
    <s v="COORDINACIÓN GENERAL DE DESARROLLO ECONÓMICO"/>
    <x v="6"/>
    <s v="DIRECCIÓN GENERAL DE TURISMO Y PROMOCIÓN"/>
    <s v="COORDINACIÓN DE POTENCIA ECONÓMICA"/>
    <x v="11"/>
    <x v="12"/>
    <x v="4"/>
    <s v="NO"/>
    <s v="NO"/>
    <x v="119"/>
    <x v="119"/>
    <n v="29"/>
    <x v="34"/>
    <n v="50000"/>
    <n v="50000"/>
    <n v="100000"/>
    <n v="100000"/>
    <n v="100000"/>
    <n v="100000"/>
    <n v="0"/>
    <n v="100000"/>
    <n v="0"/>
    <n v="100000"/>
    <n v="200000"/>
    <s v="Apoyo a los xayacates"/>
  </r>
  <r>
    <s v="1.1-00-24"/>
    <s v="2.2.7"/>
    <s v="DESARROLLO REGIONAL"/>
    <s v="S"/>
    <s v="Definidos en el Presupuesto de Egresos y los que s"/>
    <s v="02_24"/>
    <n v="1"/>
    <s v="CORRESPONSABILIDAD SOCIAL (TRANSVERSAL)"/>
    <n v="16"/>
    <s v="TRANSFERENCIAS, ASIGNACIONES, SUBSIDIOS Y OTRAS AYUDAS"/>
    <s v="010_24"/>
    <x v="0"/>
    <x v="0"/>
    <s v="SECRETARÍA GENERAL DEL AYUNTAMIENTO"/>
    <x v="0"/>
    <s v="DIRECCIÓN GENERAL DE CULTURA DE LA PAZ Y"/>
    <s v="COORDINACIÓN DE CERCANÍA Y CORRESPONSABILIDAD SOCIAL"/>
    <x v="2"/>
    <x v="3"/>
    <x v="4"/>
    <s v="NO"/>
    <s v="NO"/>
    <x v="119"/>
    <x v="119"/>
    <n v="0"/>
    <x v="0"/>
    <n v="5689448.2000000002"/>
    <n v="4980000"/>
    <n v="5600000"/>
    <n v="5600000"/>
    <n v="5600000"/>
    <n v="5600000"/>
    <n v="0"/>
    <n v="5600000"/>
    <n v="0"/>
    <n v="5600000"/>
    <n v="0"/>
    <m/>
  </r>
  <r>
    <s v="1.1-00-24"/>
    <s v="2.7.1"/>
    <s v="OTROS ASUNTOS SOCIALES"/>
    <s v="S"/>
    <s v="Definidos en el Presupuesto de Egresos y los que s"/>
    <s v="06_24"/>
    <n v="5"/>
    <s v="SOCIEDAD COHESIVA Y RESILENTE"/>
    <n v="32"/>
    <s v="TRANSFERENCIAS, ASIGNACIONES, SUBSIDIOS Y OTRAS AYUDAS"/>
    <s v="018_24"/>
    <x v="0"/>
    <x v="0"/>
    <s v="COORDINACIÓN GENERAL DE CONSTRUCCIÓN DE COMUNIDAD"/>
    <x v="0"/>
    <s v="DIRECCIÓN GENERAL DE POLÍTICA SOCIAL"/>
    <s v="COORDINACIÓN DE CERCANÍA Y CORRESPONSABILIDAD SOCIAL"/>
    <x v="2"/>
    <x v="55"/>
    <x v="4"/>
    <s v="NO"/>
    <s v="SI"/>
    <x v="119"/>
    <x v="119"/>
    <n v="0"/>
    <x v="0"/>
    <n v="14162986.199999999"/>
    <n v="14162986.199999999"/>
    <n v="17662452.359999999"/>
    <n v="15085424.199999999"/>
    <n v="17603613.140000001"/>
    <n v="17603613.140000001"/>
    <n v="0"/>
    <n v="17603613.140000001"/>
    <n v="0"/>
    <n v="17603613.140000001"/>
    <n v="0"/>
    <s v="Uniformes y utiles"/>
  </r>
  <r>
    <s v="1.1-00-24"/>
    <s v="2.5.6"/>
    <s v="OTRO SERVICIOS EDUCATIVOS Y ACTIVIDADES INHERENTES"/>
    <s v="S"/>
    <s v="Definidos en el Presupuesto de Egresos y los que s"/>
    <s v="06_24"/>
    <n v="5"/>
    <s v="SOCIEDAD COHESIVA Y RESILENTE"/>
    <n v="28"/>
    <s v="TRANSFERENCIAS, ASIGNACIONES, SUBSIDIOS Y OTRAS AYUDAS"/>
    <s v="016_24"/>
    <x v="0"/>
    <x v="0"/>
    <s v="COORDINACIÓN GENERAL DE CONSTRUCCIÓN DE COMUNIDAD"/>
    <x v="0"/>
    <s v="DESPACHO DE LA COORDINACIÓN GENERAL DE C"/>
    <s v="COORDINACIÓN DE CERCANÍA Y CORRESPONSABILIDAD SOCIAL"/>
    <x v="2"/>
    <x v="56"/>
    <x v="4"/>
    <s v="NO"/>
    <s v="NO"/>
    <x v="120"/>
    <x v="120"/>
    <n v="0"/>
    <x v="0"/>
    <n v="200000"/>
    <n v="200000"/>
    <n v="200000"/>
    <n v="200000"/>
    <n v="124000"/>
    <n v="124000"/>
    <n v="0"/>
    <n v="124000"/>
    <n v="0"/>
    <n v="124000"/>
    <n v="200000"/>
    <s v="Programa ABC"/>
  </r>
  <r>
    <s v="1.1-00-24"/>
    <s v="2.5.6"/>
    <s v="OTRO SERVICIOS EDUCATIVOS Y ACTIVIDADES INHERENTES"/>
    <s v="S"/>
    <s v="Definidos en el Presupuesto de Egresos y los que s"/>
    <s v="06_24"/>
    <n v="5"/>
    <s v="SOCIEDAD COHESIVA Y RESILENTE"/>
    <n v="25"/>
    <s v="TRANSFERENCIAS, ASIGNACIONES, SUBSIDIOS Y OTRAS AYUDAS"/>
    <s v="016_24"/>
    <x v="0"/>
    <x v="0"/>
    <s v="COORDINACIÓN GENERAL DE CONSTRUCCIÓN DE COMUNIDAD"/>
    <x v="0"/>
    <s v="DESPACHO DE LA COORDINACIÓN GENERAL DE C"/>
    <s v="COORDINACIÓN DE CERCANÍA Y CORRESPONSABILIDAD SOCIAL"/>
    <x v="2"/>
    <x v="24"/>
    <x v="4"/>
    <s v="NO"/>
    <s v="SI"/>
    <x v="121"/>
    <x v="121"/>
    <n v="0"/>
    <x v="0"/>
    <n v="3853743.78"/>
    <n v="3489091"/>
    <n v="3900000"/>
    <n v="3900000"/>
    <n v="2780362"/>
    <n v="2780362"/>
    <n v="0"/>
    <n v="2780362"/>
    <n v="385766"/>
    <n v="2394596"/>
    <n v="3900000"/>
    <s v="Pago de maestros y personal de intendencia de escuelas"/>
  </r>
  <r>
    <s v="1.1-00-24"/>
    <s v="2.5.6"/>
    <s v="OTRO SERVICIOS EDUCATIVOS Y ACTIVIDADES INHERENTES"/>
    <s v="S"/>
    <s v="Definidos en el Presupuesto de Egresos y los que s"/>
    <s v="06_24"/>
    <n v="5"/>
    <s v="SOCIEDAD COHESIVA Y RESILENTE"/>
    <n v="25"/>
    <s v="TRANSFERENCIAS, ASIGNACIONES, SUBSIDIOS Y OTRAS AYUDAS"/>
    <s v="016_24"/>
    <x v="0"/>
    <x v="0"/>
    <s v="COORDINACIÓN GENERAL DE CONSTRUCCIÓN DE COMUNIDAD"/>
    <x v="0"/>
    <s v="DESPACHO DE LA COORDINACIÓN GENERAL DE C"/>
    <s v="COORDINACIÓN DE CERCANÍA Y CORRESPONSABILIDAD SOCIAL"/>
    <x v="2"/>
    <x v="24"/>
    <x v="4"/>
    <s v="NO"/>
    <s v="NO"/>
    <x v="121"/>
    <x v="121"/>
    <n v="17"/>
    <x v="35"/>
    <n v="298941.28000000003"/>
    <n v="298941.28000000003"/>
    <n v="400000"/>
    <n v="400000"/>
    <n v="160064"/>
    <n v="160064"/>
    <n v="0"/>
    <n v="160064"/>
    <n v="160064"/>
    <n v="0"/>
    <n v="0"/>
    <m/>
  </r>
  <r>
    <s v="1.1-00-24"/>
    <s v="2.7.1"/>
    <s v="OTROS ASUNTOS SOCIALES"/>
    <s v="S"/>
    <s v="Definidos en el Presupuesto de Egresos y los que s"/>
    <s v="06_24"/>
    <n v="5"/>
    <s v="SOCIEDAD COHESIVA Y RESILENTE"/>
    <n v="26"/>
    <s v="TRANSFERENCIAS, ASIGNACIONES, SUBSIDIOS Y OTRAS AYUDAS"/>
    <s v="016_24"/>
    <x v="0"/>
    <x v="0"/>
    <s v="COORDINACIÓN GENERAL DE CONSTRUCCIÓN DE COMUNIDAD"/>
    <x v="0"/>
    <s v="DESPACHO DE LA COORDINACIÓN GENERAL DE C"/>
    <s v="COORDINACIÓN DE CERCANÍA Y CORRESPONSABILIDAD SOCIAL"/>
    <x v="28"/>
    <x v="42"/>
    <x v="4"/>
    <s v="NO"/>
    <s v="NO"/>
    <x v="122"/>
    <x v="122"/>
    <n v="18"/>
    <x v="36"/>
    <n v="29847740.09"/>
    <n v="29847740.09"/>
    <n v="0"/>
    <n v="10000000"/>
    <n v="0"/>
    <n v="0"/>
    <n v="0"/>
    <n v="0"/>
    <n v="0"/>
    <n v="0"/>
    <n v="0"/>
    <m/>
  </r>
  <r>
    <s v="1.1-00-24"/>
    <s v="1.3.4"/>
    <s v="FUNCIÓN PÚBLICA"/>
    <s v="R"/>
    <s v="Solamente actividades específicas, distintas a las"/>
    <s v="02_24"/>
    <n v="1"/>
    <s v="CORRESPONSABILIDAD SOCIAL (TRANSVERSAL)"/>
    <n v="8"/>
    <s v="TRANSFERENCIAS, ASIGNACIONES, SUBSIDIOS Y OTRAS AYUDAS"/>
    <s v="007_24"/>
    <x v="0"/>
    <x v="0"/>
    <s v="SECRETARÍA GENERAL DEL AYUNTAMIENTO"/>
    <x v="8"/>
    <s v="JEFATURA DE GABINETE"/>
    <s v="JEFATURA DE GABINETE"/>
    <x v="21"/>
    <x v="57"/>
    <x v="4"/>
    <s v="NO"/>
    <s v="NO"/>
    <x v="122"/>
    <x v="122"/>
    <n v="9"/>
    <x v="37"/>
    <n v="700000"/>
    <n v="500000"/>
    <n v="750000"/>
    <n v="760500"/>
    <n v="0"/>
    <n v="0"/>
    <n v="0"/>
    <n v="0"/>
    <n v="0"/>
    <n v="0"/>
    <n v="500000"/>
    <s v="DEFINIR Fil"/>
  </r>
  <r>
    <s v="1.1-00-24"/>
    <s v="1.3.4"/>
    <s v="FUNCIÓN PÚBLICA"/>
    <s v="R"/>
    <s v="Solamente actividades específicas, distintas a las"/>
    <s v="02_24"/>
    <n v="1"/>
    <s v="CORRESPONSABILIDAD SOCIAL (TRANSVERSAL)"/>
    <n v="8"/>
    <s v="TRANSFERENCIAS, ASIGNACIONES, SUBSIDIOS Y OTRAS AYUDAS"/>
    <s v="007_24"/>
    <x v="0"/>
    <x v="0"/>
    <s v="SECRETARÍA GENERAL DEL AYUNTAMIENTO"/>
    <x v="0"/>
    <s v="DIRECCIÓN DE LA SECRETARÍA GENERAL"/>
    <s v="COORDINACIÓN DE CERCANÍA Y CORRESPONSABILIDAD SOCIAL"/>
    <x v="26"/>
    <x v="57"/>
    <x v="4"/>
    <s v="NO"/>
    <s v="NO"/>
    <x v="122"/>
    <x v="122"/>
    <n v="10"/>
    <x v="38"/>
    <n v="210000"/>
    <n v="0"/>
    <n v="210000"/>
    <n v="199500"/>
    <n v="0"/>
    <n v="0"/>
    <n v="0"/>
    <n v="0"/>
    <n v="0"/>
    <n v="0"/>
    <n v="0"/>
    <m/>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SI"/>
    <x v="122"/>
    <x v="122"/>
    <n v="0"/>
    <x v="0"/>
    <n v="260000"/>
    <n v="235000"/>
    <n v="910000"/>
    <n v="640000"/>
    <n v="330000"/>
    <n v="330000"/>
    <n v="0"/>
    <n v="330000"/>
    <n v="60000"/>
    <n v="270000"/>
    <n v="910000"/>
    <s v="Apoyos del presidente a asociaciones"/>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22"/>
    <x v="122"/>
    <n v="3"/>
    <x v="39"/>
    <n v="180000"/>
    <n v="165000"/>
    <n v="180000"/>
    <n v="180000"/>
    <n v="135000"/>
    <n v="135000"/>
    <n v="0"/>
    <n v="135000"/>
    <n v="0"/>
    <n v="135000"/>
    <n v="180000"/>
    <s v="ALDEA PASITOS"/>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22"/>
    <x v="122"/>
    <n v="4"/>
    <x v="40"/>
    <n v="0"/>
    <n v="0"/>
    <n v="300000"/>
    <n v="300000"/>
    <n v="0"/>
    <n v="0"/>
    <n v="0"/>
    <n v="0"/>
    <n v="0"/>
    <n v="0"/>
    <n v="300000"/>
    <s v="FESTIVAL DEL CINE EN GUADALAJARA"/>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22"/>
    <x v="122"/>
    <n v="5"/>
    <x v="41"/>
    <n v="1000000"/>
    <n v="1000000"/>
    <n v="1000000"/>
    <n v="1000000"/>
    <n v="0"/>
    <n v="0"/>
    <n v="0"/>
    <n v="0"/>
    <n v="0"/>
    <n v="0"/>
    <n v="1000000"/>
    <s v="TELETON"/>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4"/>
    <x v="4"/>
    <s v="NO"/>
    <s v="NO"/>
    <x v="122"/>
    <x v="122"/>
    <n v="6"/>
    <x v="42"/>
    <n v="70000"/>
    <n v="70000"/>
    <n v="70000"/>
    <n v="70000"/>
    <n v="70000"/>
    <n v="70000"/>
    <n v="0"/>
    <n v="70000"/>
    <n v="0"/>
    <n v="70000"/>
    <n v="0"/>
    <s v="MÉXICO DANZA"/>
  </r>
  <r>
    <s v="1.1-00-24"/>
    <s v="1.3.4"/>
    <s v="FUNCIÓN PÚBLICA"/>
    <s v="R"/>
    <s v="Solamente actividades específicas, distintas a las"/>
    <s v="02_24"/>
    <n v="1"/>
    <s v="CORRESPONSABILIDAD SOCIAL (TRANSVERSAL)"/>
    <n v="8"/>
    <s v="TRANSFERENCIAS, ASIGNACIONES, SUBSIDIOS Y OTRAS AYUDAS"/>
    <s v="007_24"/>
    <x v="0"/>
    <x v="0"/>
    <s v="SECRETARÍA GENERAL DEL AYUNTAMIENTO"/>
    <x v="0"/>
    <s v="DIRECCIÓN DE LA SECRETARÍA GENERAL"/>
    <s v="COORDINACIÓN DE CERCANÍA Y CORRESPONSABILIDAD SOCIAL"/>
    <x v="26"/>
    <x v="57"/>
    <x v="4"/>
    <s v="NO"/>
    <s v="NO"/>
    <x v="122"/>
    <x v="122"/>
    <s v="X"/>
    <x v="43"/>
    <n v="50000"/>
    <n v="0"/>
    <n v="0"/>
    <n v="0"/>
    <n v="0"/>
    <n v="0"/>
    <n v="0"/>
    <n v="0"/>
    <n v="0"/>
    <n v="0"/>
    <n v="0"/>
    <m/>
  </r>
  <r>
    <s v="1.1-00-24"/>
    <s v="1.3.4"/>
    <s v="FUNCIÓN PÚBLICA"/>
    <s v="E"/>
    <s v="Actividades del sector público, que realiza en for"/>
    <s v="01_24"/>
    <n v="1"/>
    <s v="CORRESPONSABILIDAD SOCIAL (TRANSVERSAL)"/>
    <n v="1"/>
    <s v="TRANSFERENCIAS, ASIGNACIONES, SUBSIDIOS Y OTRAS AYUDAS"/>
    <s v="001_24"/>
    <x v="0"/>
    <x v="0"/>
    <s v="PRESIDENCIA"/>
    <x v="19"/>
    <s v="SECRETARÍA PARTICULAR"/>
    <s v="PRESIDENCIA"/>
    <x v="38"/>
    <x v="58"/>
    <x v="4"/>
    <s v="NO"/>
    <s v="NO"/>
    <x v="123"/>
    <x v="123"/>
    <n v="0"/>
    <x v="0"/>
    <n v="1458174.06"/>
    <n v="1458174.06"/>
    <n v="1000000"/>
    <n v="1000000"/>
    <n v="0"/>
    <n v="0"/>
    <n v="0"/>
    <n v="0"/>
    <n v="0"/>
    <n v="0"/>
    <n v="1000000"/>
    <s v="Apoyo por desastres naturales"/>
  </r>
  <r>
    <s v="1.1-00-24"/>
    <s v="1.3.4"/>
    <s v="FUNCIÓN PÚBLICA"/>
    <s v="O"/>
    <s v="Actividades que realizan la función pública o cont"/>
    <s v="02_24"/>
    <n v="1"/>
    <s v="CORRESPONSABILIDAD SOCIAL (TRANSVERSAL)"/>
    <n v="7"/>
    <s v="SERVICIOS GENERALES"/>
    <s v="007_24"/>
    <x v="0"/>
    <x v="0"/>
    <s v="SECRETARÍA GENERAL DEL AYUNTAMIENTO"/>
    <x v="12"/>
    <s v="DIRECCIÓN DE LA SECRETARÍA GENERAL"/>
    <s v="SECRETARÍA GENERAL DEL AYUNTAMIENTO"/>
    <x v="26"/>
    <x v="36"/>
    <x v="0"/>
    <s v="NO"/>
    <s v="NO"/>
    <x v="124"/>
    <x v="124"/>
    <s v="X"/>
    <x v="44"/>
    <m/>
    <m/>
    <m/>
    <m/>
    <m/>
    <m/>
    <m/>
    <m/>
    <m/>
    <m/>
    <n v="4000000"/>
    <m/>
  </r>
  <r>
    <s v="1.1-00-24"/>
    <s v="1.3.4"/>
    <s v="FUNCIÓN PÚBLICA"/>
    <s v="M"/>
    <s v="Actividades de apoyo administrativo desarrolladas "/>
    <s v="04_24"/>
    <n v="6"/>
    <s v="GOBIERNO EFECTIVO"/>
    <n v="18"/>
    <s v="BIENES MUEBLES, INMUEBLES E INTANGIBLES"/>
    <s v="012_24"/>
    <x v="0"/>
    <x v="0"/>
    <s v="TESORERÍA MUNICIPAL"/>
    <x v="2"/>
    <s v="DIRECCIÓN DE PROCESOS ADMINISTRATIVOS Y"/>
    <s v="TESORERÍA"/>
    <x v="3"/>
    <x v="4"/>
    <x v="0"/>
    <s v="SI"/>
    <s v="NO"/>
    <x v="124"/>
    <x v="125"/>
    <n v="0"/>
    <x v="0"/>
    <n v="384189.25"/>
    <n v="7598"/>
    <n v="84344.75"/>
    <n v="0"/>
    <n v="0"/>
    <n v="0"/>
    <n v="0"/>
    <n v="0"/>
    <n v="0"/>
    <n v="0"/>
    <n v="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SI"/>
    <s v="NO"/>
    <x v="124"/>
    <x v="125"/>
    <n v="0"/>
    <x v="0"/>
    <n v="621837.72"/>
    <n v="621837.72"/>
    <n v="567187.25"/>
    <n v="1185000"/>
    <n v="432826.51"/>
    <n v="432826.51"/>
    <n v="329421.44"/>
    <n v="103405.07"/>
    <n v="19503.87000000001"/>
    <n v="83901.2"/>
    <n v="20000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SI"/>
    <s v="NO"/>
    <x v="124"/>
    <x v="125"/>
    <n v="0"/>
    <x v="0"/>
    <n v="162539.20000000001"/>
    <n v="162539.20000000001"/>
    <n v="0"/>
    <n v="0"/>
    <n v="0"/>
    <n v="0"/>
    <n v="0"/>
    <n v="0"/>
    <n v="0"/>
    <n v="0"/>
    <n v="500000"/>
    <n v="1000000"/>
  </r>
  <r>
    <s v="1.1-00-24"/>
    <s v="1.3.4"/>
    <s v="FUNCIÓN PÚBLICA"/>
    <s v="E"/>
    <s v="Actividades del sector público, que realiza en for"/>
    <s v="01_24"/>
    <n v="5"/>
    <s v="SOCIEDAD COHESIVA Y RESILENTE"/>
    <n v="2"/>
    <s v="SERVICIOS GENERALES"/>
    <s v="002_24"/>
    <x v="0"/>
    <x v="0"/>
    <s v="PRESIDENCIA"/>
    <x v="8"/>
    <s v="DIRECCIÓN GENERAL DE RELACIONES PÚBLICAS"/>
    <s v="JEFATURA DE GABINETE"/>
    <x v="14"/>
    <x v="16"/>
    <x v="0"/>
    <s v="NO"/>
    <s v="NO"/>
    <x v="125"/>
    <x v="126"/>
    <n v="0"/>
    <x v="0"/>
    <n v="0"/>
    <n v="0"/>
    <n v="0"/>
    <n v="0"/>
    <n v="0"/>
    <n v="0"/>
    <n v="0"/>
    <n v="0"/>
    <n v="0"/>
    <n v="0"/>
    <n v="50000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25"/>
    <x v="126"/>
    <n v="0"/>
    <x v="0"/>
    <n v="0"/>
    <n v="0"/>
    <n v="264480"/>
    <n v="0"/>
    <n v="264480"/>
    <n v="264480"/>
    <n v="135497.28"/>
    <n v="128982.72"/>
    <n v="6960"/>
    <n v="122022.72"/>
    <n v="200000"/>
    <m/>
  </r>
  <r>
    <s v="1.1-00-24"/>
    <s v="3.1.1"/>
    <s v="ASUNTOS ECONÓMICOS Y COMERCIALES EN GENERAL"/>
    <s v="E"/>
    <s v="Actividades del sector público, que realiza en for"/>
    <s v="09_24"/>
    <n v="8"/>
    <s v="DESARROLLO ECONÓMICO Y EMPLEO"/>
    <n v="42"/>
    <s v="BIENES MUEBLES, INMUEBLES E INTANGIBLES"/>
    <s v="026_24"/>
    <x v="0"/>
    <x v="0"/>
    <s v="COORDINACIÓN GENERAL DE DESARROLLO ECONÓMICO"/>
    <x v="6"/>
    <s v="DESPACHO DE LA COORDINACIÓN GENERAL DE D"/>
    <s v="COORDINACIÓN DE POTENCIA ECONÓMICA"/>
    <x v="19"/>
    <x v="20"/>
    <x v="0"/>
    <s v="NO"/>
    <s v="NO"/>
    <x v="125"/>
    <x v="126"/>
    <n v="0"/>
    <x v="0"/>
    <n v="0"/>
    <n v="0"/>
    <n v="0"/>
    <n v="100000"/>
    <n v="0"/>
    <n v="0"/>
    <n v="0"/>
    <n v="0"/>
    <n v="0"/>
    <n v="0"/>
    <n v="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26"/>
    <x v="127"/>
    <n v="0"/>
    <x v="0"/>
    <n v="20893.919999999998"/>
    <n v="0"/>
    <n v="0"/>
    <n v="0"/>
    <n v="0"/>
    <n v="0"/>
    <n v="0"/>
    <n v="0"/>
    <n v="0"/>
    <n v="0"/>
    <n v="0"/>
    <m/>
  </r>
  <r>
    <s v="1.1-00-24"/>
    <s v="1.7.1"/>
    <s v="POLICÍA"/>
    <s v="R"/>
    <s v="Solamente actividades específicas, distintas a las"/>
    <s v="08_24"/>
    <n v="7"/>
    <s v="SEGURIDAD CIUDADANA"/>
    <n v="40"/>
    <s v="BIENES MUEBLES, INMUEBLES E INTANGIBLES"/>
    <s v="025_24"/>
    <x v="0"/>
    <x v="0"/>
    <s v="COMISARÍA DE LA POLICÍA PREVENTIVA MUNICIPAL"/>
    <x v="3"/>
    <s v="DESPACHO DE LA COMISARÍA DE LA POLICÍA P"/>
    <s v="COORDINACIÓN DE PREVENCIÓN Y PROTECCIÓN CIUDADANA"/>
    <x v="4"/>
    <x v="5"/>
    <x v="0"/>
    <s v="SI"/>
    <s v="NO"/>
    <x v="127"/>
    <x v="128"/>
    <n v="0"/>
    <x v="0"/>
    <n v="1628"/>
    <n v="1627.01"/>
    <n v="0"/>
    <n v="0"/>
    <n v="0"/>
    <n v="0"/>
    <n v="0"/>
    <n v="0"/>
    <n v="0"/>
    <n v="0"/>
    <n v="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SI"/>
    <s v="NO"/>
    <x v="127"/>
    <x v="128"/>
    <n v="0"/>
    <x v="0"/>
    <n v="1229061.83"/>
    <n v="1190602.3"/>
    <n v="869388.94"/>
    <n v="645000"/>
    <n v="869388.94"/>
    <n v="869388.94"/>
    <n v="0"/>
    <n v="869388.94"/>
    <n v="0"/>
    <n v="869388.94"/>
    <n v="1000000"/>
    <s v="Equipo de computo para todo el municipio y revisar si quieren arrendamiento"/>
  </r>
  <r>
    <s v="1.1-00-24"/>
    <s v="1.3.4"/>
    <s v="FUNCIÓN PÚBLICA"/>
    <s v="M"/>
    <s v="Actividades de apoyo administrativo desarrolladas "/>
    <s v="04_24"/>
    <n v="6"/>
    <s v="GOBIERNO EFECTIVO"/>
    <n v="18"/>
    <s v="BIENES MUEBLES, INMUEBLES E INTANGIBLES"/>
    <s v="012_24"/>
    <x v="0"/>
    <x v="0"/>
    <s v="TESORERÍA MUNICIPAL"/>
    <x v="2"/>
    <s v="DIRECCIÓN DE PROCESOS ADMINISTRATIVOS Y"/>
    <s v="TESORERÍA"/>
    <x v="3"/>
    <x v="4"/>
    <x v="0"/>
    <s v="SI"/>
    <s v="NO"/>
    <x v="127"/>
    <x v="128"/>
    <n v="0"/>
    <x v="0"/>
    <n v="3852.81"/>
    <n v="3852.81"/>
    <n v="30000"/>
    <n v="0"/>
    <n v="0"/>
    <n v="0"/>
    <n v="0"/>
    <n v="0"/>
    <n v="0"/>
    <n v="0"/>
    <n v="20000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28"/>
    <x v="129"/>
    <n v="0"/>
    <x v="0"/>
    <n v="13618.4"/>
    <n v="13618.4"/>
    <n v="0"/>
    <n v="0"/>
    <n v="0"/>
    <n v="0"/>
    <n v="0"/>
    <n v="0"/>
    <n v="0"/>
    <n v="0"/>
    <n v="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20"/>
    <s v="DESPACHO DE LA COORDINACIÓN GENERAL DE G"/>
    <s v="COORDINACIÓN DE ATENCION DE TRAMITES DE SERVICIOS "/>
    <x v="39"/>
    <x v="7"/>
    <x v="0"/>
    <s v="NO"/>
    <s v="NO"/>
    <x v="128"/>
    <x v="129"/>
    <n v="31"/>
    <x v="45"/>
    <n v="0"/>
    <n v="0"/>
    <n v="249342"/>
    <n v="1135081"/>
    <n v="240584"/>
    <n v="240584"/>
    <n v="0"/>
    <n v="240584"/>
    <n v="67164"/>
    <n v="173420"/>
    <n v="4000000"/>
    <m/>
  </r>
  <r>
    <s v="1.1-00-24"/>
    <s v="1.3.4"/>
    <s v="FUNCIÓN PÚBLICA"/>
    <s v="S"/>
    <s v="Definidos en el Presupuesto de Egresos y los que s"/>
    <s v="02_24"/>
    <n v="1"/>
    <s v="CORRESPONSABILIDAD SOCIAL (TRANSVERSAL)"/>
    <n v="14"/>
    <s v="BIENES MUEBLES, INMUEBLES E INTANGIBLES"/>
    <s v="010_24"/>
    <x v="0"/>
    <x v="0"/>
    <s v="SECRETARÍA GENERAL DEL AYUNTAMIENTO"/>
    <x v="0"/>
    <s v="DIRECCIÓN GENERAL DE CULTURA DE LA PAZ Y"/>
    <s v="COORDINACIÓN DE CERCANÍA Y CORRESPONSABILIDAD SOCIAL"/>
    <x v="0"/>
    <x v="0"/>
    <x v="0"/>
    <s v="NO"/>
    <s v="NO"/>
    <x v="128"/>
    <x v="129"/>
    <n v="0"/>
    <x v="0"/>
    <n v="0"/>
    <n v="0"/>
    <n v="25000"/>
    <n v="0"/>
    <n v="24821.68"/>
    <n v="24821.68"/>
    <n v="0"/>
    <n v="24821.68"/>
    <n v="0"/>
    <n v="24821.68"/>
    <n v="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28"/>
    <x v="129"/>
    <n v="0"/>
    <x v="0"/>
    <n v="0"/>
    <n v="0"/>
    <n v="56991"/>
    <n v="68041"/>
    <n v="35517.79"/>
    <n v="35517.79"/>
    <n v="0"/>
    <n v="35517.79"/>
    <n v="0"/>
    <n v="35517.79"/>
    <n v="50000"/>
    <m/>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28"/>
    <x v="129"/>
    <n v="0"/>
    <x v="0"/>
    <n v="0"/>
    <n v="0"/>
    <n v="32000"/>
    <n v="0"/>
    <n v="29889.72"/>
    <n v="29889.72"/>
    <n v="0"/>
    <n v="29889.72"/>
    <n v="0"/>
    <n v="29889.72"/>
    <n v="3000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29"/>
    <x v="130"/>
    <n v="0"/>
    <x v="0"/>
    <n v="28433.919999999998"/>
    <n v="22065.52"/>
    <n v="14704.71"/>
    <n v="0"/>
    <n v="14704.71"/>
    <n v="14704.71"/>
    <n v="9.9999999983992893E-3"/>
    <n v="14704.7"/>
    <n v="0"/>
    <n v="14704.7"/>
    <n v="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29"/>
    <x v="130"/>
    <n v="0"/>
    <x v="0"/>
    <n v="108130.56"/>
    <n v="108130.56"/>
    <n v="150000"/>
    <n v="0"/>
    <n v="29232"/>
    <n v="0"/>
    <n v="0"/>
    <n v="0"/>
    <n v="0"/>
    <n v="0"/>
    <n v="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30"/>
    <x v="131"/>
    <n v="0"/>
    <x v="0"/>
    <n v="237054.45"/>
    <n v="237054.44"/>
    <n v="1269.28"/>
    <n v="147400"/>
    <n v="1269.28"/>
    <n v="1269.28"/>
    <n v="0"/>
    <n v="1269.28"/>
    <n v="0"/>
    <n v="1269.28"/>
    <n v="0"/>
    <m/>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31"/>
    <x v="132"/>
    <n v="0"/>
    <x v="0"/>
    <n v="73486"/>
    <n v="73486"/>
    <n v="227000"/>
    <n v="200000"/>
    <n v="224576"/>
    <n v="224576"/>
    <n v="0"/>
    <n v="224576"/>
    <n v="0"/>
    <n v="224576"/>
    <n v="50000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31"/>
    <x v="132"/>
    <n v="0"/>
    <x v="0"/>
    <n v="3780301.57"/>
    <n v="3746086.21"/>
    <n v="5578129"/>
    <n v="2000000"/>
    <n v="1869164.84"/>
    <n v="1869164.84"/>
    <n v="0"/>
    <n v="1869164.84"/>
    <n v="0"/>
    <n v="1869164.84"/>
    <n v="4000000"/>
    <m/>
  </r>
  <r>
    <s v="1.1-00-24"/>
    <s v="3.1.1"/>
    <s v="ASUNTOS ECONÓMICOS Y COMERCIALES EN GENERAL"/>
    <s v="E"/>
    <s v="Actividades del sector público, que realiza en for"/>
    <s v="09_24"/>
    <n v="8"/>
    <s v="DESARROLLO ECONÓMICO Y EMPLEO"/>
    <n v="42"/>
    <s v="BIENES MUEBLES, INMUEBLES E INTANGIBLES"/>
    <s v="026_24"/>
    <x v="0"/>
    <x v="0"/>
    <s v="COORDINACIÓN GENERAL DE DESARROLLO ECONÓMICO"/>
    <x v="6"/>
    <s v="DESPACHO DE LA COORDINACIÓN GENERAL DE D"/>
    <s v="COORDINACIÓN DE POTENCIA ECONÓMICA"/>
    <x v="17"/>
    <x v="20"/>
    <x v="0"/>
    <s v="NO"/>
    <s v="NO"/>
    <x v="131"/>
    <x v="132"/>
    <n v="0"/>
    <x v="0"/>
    <n v="187410.41"/>
    <n v="187410.41"/>
    <n v="250000"/>
    <n v="250000"/>
    <n v="214174.8"/>
    <n v="143414.79999999999"/>
    <n v="0"/>
    <n v="143414.79999999999"/>
    <n v="0"/>
    <n v="143414.79999999999"/>
    <n v="150000"/>
    <s v="revisar"/>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32"/>
    <x v="133"/>
    <n v="0"/>
    <x v="0"/>
    <n v="3677.2"/>
    <n v="3677.2"/>
    <n v="55000"/>
    <n v="100000"/>
    <n v="43420.77"/>
    <n v="16262.85"/>
    <n v="8770.84"/>
    <n v="7492.01"/>
    <n v="0"/>
    <n v="7492.01"/>
    <n v="10000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32"/>
    <x v="133"/>
    <n v="0"/>
    <x v="0"/>
    <n v="990060.77"/>
    <n v="656038.77"/>
    <n v="975112"/>
    <n v="1005112"/>
    <n v="846685.16"/>
    <n v="830851.16"/>
    <n v="0"/>
    <n v="830851.16"/>
    <n v="446546.64"/>
    <n v="384304.52"/>
    <n v="100000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SI"/>
    <s v="NO"/>
    <x v="133"/>
    <x v="134"/>
    <n v="0"/>
    <x v="0"/>
    <n v="3380000"/>
    <n v="3380000"/>
    <n v="1670012"/>
    <n v="0"/>
    <n v="1665000"/>
    <n v="1665000"/>
    <n v="0"/>
    <n v="1665000"/>
    <n v="1665000"/>
    <n v="0"/>
    <n v="0"/>
    <m/>
  </r>
  <r>
    <s v="2.6-05-24"/>
    <s v="1.3.4"/>
    <s v="FUNCIÓN PÚBLICA"/>
    <s v="E"/>
    <s v="Actividades del sector público, que realiza en for"/>
    <s v="05_24"/>
    <n v="6"/>
    <s v="GOBIERNO EFECTIVO"/>
    <n v="21"/>
    <s v="BIENES MUEBLES, INMUEBLES E INTANGIBLES"/>
    <s v="015_24"/>
    <x v="1"/>
    <x v="5"/>
    <s v="OFICIALÍA MAYOR"/>
    <x v="1"/>
    <s v="DIRECCIÓN GENERAL DE ADMINISTRACIÓN"/>
    <s v="OFICIALÍA MAYOR"/>
    <x v="1"/>
    <x v="2"/>
    <x v="0"/>
    <s v="SI"/>
    <s v="NO"/>
    <x v="133"/>
    <x v="134"/>
    <n v="0"/>
    <x v="0"/>
    <n v="0"/>
    <n v="0"/>
    <n v="460000"/>
    <n v="0"/>
    <n v="459900"/>
    <n v="459900"/>
    <n v="0"/>
    <n v="459900"/>
    <n v="0"/>
    <n v="459900"/>
    <m/>
    <m/>
  </r>
  <r>
    <s v="1.1-00-24"/>
    <s v="1.3.4"/>
    <s v="FUNCIÓN PÚBLICA"/>
    <s v="E"/>
    <s v="Actividades del sector público, que realiza en for"/>
    <s v="07_24"/>
    <n v="3"/>
    <s v="INFRAESTRUCTURA Y SERVICIOS PÚBLICOS"/>
    <n v="33"/>
    <s v="BIENES MUEBLES, INMUEBLES E INTANGIBLES"/>
    <s v="019_24"/>
    <x v="0"/>
    <x v="0"/>
    <s v="GABINETE INTEGRAL DE INFRAESTRUCTURA Y SERVICIOS PÚBLICOS"/>
    <x v="5"/>
    <s v="DIRECCIÓN ADMINISTRATIVA DE INFRAESTRUCT"/>
    <s v="COORDINACIÓN DE FORTALECIMIENTO A LOS SERVICIOS PÚBLICOS MUNICIPALES"/>
    <x v="7"/>
    <x v="8"/>
    <x v="0"/>
    <s v="NO"/>
    <s v="NO"/>
    <x v="134"/>
    <x v="135"/>
    <n v="0"/>
    <x v="0"/>
    <n v="102605.1"/>
    <n v="102605.1"/>
    <n v="34442.42"/>
    <n v="70064.399999999994"/>
    <n v="34442.42"/>
    <n v="34442.42"/>
    <n v="0"/>
    <n v="34442.42"/>
    <n v="0"/>
    <n v="34442.42"/>
    <n v="196000"/>
    <m/>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34"/>
    <x v="135"/>
    <n v="0"/>
    <x v="0"/>
    <n v="0"/>
    <n v="0"/>
    <n v="13000"/>
    <n v="0"/>
    <n v="12191.6"/>
    <n v="12191.6"/>
    <n v="0"/>
    <n v="12191.6"/>
    <n v="0"/>
    <n v="12191.6"/>
    <n v="0"/>
    <m/>
  </r>
  <r>
    <s v="1.1-00-24"/>
    <s v="2.2.7"/>
    <s v="DESARROLLO REGIONAL"/>
    <s v="E"/>
    <s v="Actividades del sector público, que realiza en for"/>
    <s v="07_24"/>
    <n v="2"/>
    <s v="GESTIÓN INTEGRAL DEL AGUA"/>
    <n v="36"/>
    <s v="BIENES MUEBLES, INMUEBLES E INTANGIBLES"/>
    <s v="022_24"/>
    <x v="0"/>
    <x v="0"/>
    <s v="GABINETE INTEGRAL DE INFRAESTRUCTURA Y SERVICIOS PÚBLICOS"/>
    <x v="5"/>
    <s v="DIRECCIÓN GENERAL DE AGUA POTABLE Y SANE"/>
    <s v="COORDINACIÓN DE FORTALECIMIENTO A LOS SERVICIOS PÚBLICOS MUNICIPALES"/>
    <x v="18"/>
    <x v="21"/>
    <x v="0"/>
    <s v="NO"/>
    <s v="NO"/>
    <x v="134"/>
    <x v="135"/>
    <n v="0"/>
    <x v="0"/>
    <n v="0"/>
    <n v="0"/>
    <n v="128500"/>
    <n v="128500"/>
    <n v="0"/>
    <n v="0"/>
    <n v="0"/>
    <n v="0"/>
    <n v="0"/>
    <n v="0"/>
    <n v="0"/>
    <m/>
  </r>
  <r>
    <s v="1.1-00-24"/>
    <s v="1.3.4"/>
    <s v="FUNCIÓN PÚBLICA"/>
    <s v="E"/>
    <s v="Actividades del sector público, que realiza en for"/>
    <s v="09_24"/>
    <n v="3"/>
    <s v="INFRAESTRUCTURA Y SERVICIOS PÚBLICOS"/>
    <n v="43"/>
    <s v="SERVICIOS GENERALES"/>
    <s v="027_24"/>
    <x v="0"/>
    <x v="0"/>
    <s v="COORDINACIÓN GENERAL DE DESARROLLO ECONÓMICO"/>
    <x v="5"/>
    <s v="DIRECCIÓN DE RASTRO MUNICIPAL"/>
    <s v="COORDINACIÓN DE FORTALECIMIENTO A LOS SERVICIOS PÚBLICOS MUNICIPALES"/>
    <x v="8"/>
    <x v="9"/>
    <x v="0"/>
    <m/>
    <m/>
    <x v="135"/>
    <x v="0"/>
    <m/>
    <x v="3"/>
    <m/>
    <m/>
    <m/>
    <m/>
    <m/>
    <m/>
    <m/>
    <m/>
    <m/>
    <m/>
    <n v="20000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35"/>
    <x v="136"/>
    <n v="0"/>
    <x v="0"/>
    <n v="0"/>
    <n v="0"/>
    <n v="40000"/>
    <n v="90000"/>
    <n v="0"/>
    <n v="0"/>
    <n v="0"/>
    <n v="0"/>
    <n v="0"/>
    <n v="0"/>
    <n v="0"/>
    <m/>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35"/>
    <x v="136"/>
    <n v="0"/>
    <x v="0"/>
    <n v="0"/>
    <n v="0"/>
    <n v="29000"/>
    <n v="0"/>
    <n v="25254"/>
    <n v="25254"/>
    <n v="0"/>
    <n v="25254"/>
    <n v="0"/>
    <n v="25254"/>
    <n v="0"/>
    <m/>
  </r>
  <r>
    <s v="1.1-00-24"/>
    <s v="1.3.4"/>
    <s v="FUNCIÓN PÚBLICA"/>
    <s v="E"/>
    <s v="Actividades del sector público, que realiza en for"/>
    <s v="07_24"/>
    <n v="3"/>
    <s v="INFRAESTRUCTURA Y SERVICIOS PÚBLICOS"/>
    <n v="33"/>
    <s v="BIENES MUEBLES, INMUEBLES E INTANGIBLES"/>
    <s v="019_24"/>
    <x v="0"/>
    <x v="0"/>
    <s v="GABINETE INTEGRAL DE INFRAESTRUCTURA Y SERVICIOS PÚBLICOS"/>
    <x v="5"/>
    <s v="DIRECCIÓN ADMINISTRATIVA DE INFRAESTRUCT"/>
    <s v="COORDINACIÓN DE FORTALECIMIENTO A LOS SERVICIOS PÚBLICOS MUNICIPALES"/>
    <x v="7"/>
    <x v="8"/>
    <x v="0"/>
    <s v="NO"/>
    <s v="NO"/>
    <x v="136"/>
    <x v="137"/>
    <n v="0"/>
    <x v="0"/>
    <n v="41050"/>
    <n v="41050"/>
    <n v="0"/>
    <n v="45765"/>
    <n v="0"/>
    <n v="0"/>
    <n v="0"/>
    <n v="0"/>
    <n v="0"/>
    <n v="0"/>
    <n v="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37"/>
    <x v="138"/>
    <n v="0"/>
    <x v="0"/>
    <n v="190820"/>
    <n v="176842"/>
    <n v="30000"/>
    <n v="400000"/>
    <n v="26448"/>
    <n v="26448"/>
    <n v="0"/>
    <n v="26448"/>
    <n v="0"/>
    <n v="26448"/>
    <n v="100000"/>
    <m/>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37"/>
    <x v="138"/>
    <n v="0"/>
    <x v="0"/>
    <n v="78913.64"/>
    <n v="78913.64"/>
    <n v="133632.64000000001"/>
    <n v="61745.64"/>
    <n v="123839.98"/>
    <n v="123839.98"/>
    <n v="0"/>
    <n v="123839.98"/>
    <n v="0"/>
    <n v="123839.98"/>
    <n v="150000"/>
    <m/>
  </r>
  <r>
    <s v="1.1-00-24"/>
    <s v="3.8.4"/>
    <s v="INNOVACIÓN"/>
    <s v="E"/>
    <s v="Actividades del sector público, que realiza en for"/>
    <s v="11_24"/>
    <n v="6"/>
    <s v="GOBIERNO EFECTIVO"/>
    <n v="50"/>
    <s v="BIENES MUEBLES, INMUEBLES E INTANGIBLES"/>
    <s v="031_24"/>
    <x v="0"/>
    <x v="0"/>
    <s v="COORDINACIÓN GENERAL DE GOBIERNO INTELIGENTE E INNOVACIÓN GUBERNAMENTAL"/>
    <x v="4"/>
    <s v="DESPACHO DE LA COORDINACIÓN GENERAL DE G"/>
    <s v="COORDINACIÓN DE INTELIGENCIA E INNOVACIÓN SOCIAL"/>
    <x v="6"/>
    <x v="33"/>
    <x v="0"/>
    <s v="NO"/>
    <s v="NO"/>
    <x v="138"/>
    <x v="139"/>
    <n v="0"/>
    <x v="0"/>
    <n v="3239497.2"/>
    <n v="0"/>
    <n v="3350680.95"/>
    <n v="1500000"/>
    <n v="3350680.95"/>
    <n v="3350680.95"/>
    <n v="0"/>
    <n v="3350680.95"/>
    <n v="356198.88000000035"/>
    <n v="2994482.07"/>
    <n v="3500000"/>
    <s v="monitoreo de gps"/>
  </r>
  <r>
    <s v="1.1-00-24"/>
    <s v="2.2.7"/>
    <s v="DESARROLLO REGIONAL"/>
    <s v="S"/>
    <s v="Definidos en el Presupuesto de Egresos y los que s"/>
    <s v="02_24"/>
    <n v="1"/>
    <s v="CORRESPONSABILIDAD SOCIAL (TRANSVERSAL)"/>
    <n v="16"/>
    <s v="BIENES MUEBLES, INMUEBLES E INTANGIBLES"/>
    <s v="010_24"/>
    <x v="0"/>
    <x v="0"/>
    <s v="SECRETARÍA GENERAL DEL AYUNTAMIENTO"/>
    <x v="0"/>
    <s v="DIRECCIÓN GENERAL DE CULTURA DE LA PAZ Y"/>
    <s v="COORDINACIÓN DE CERCANÍA Y CORRESPONSABILIDAD SOCIAL"/>
    <x v="2"/>
    <x v="3"/>
    <x v="0"/>
    <s v="NO"/>
    <s v="NO"/>
    <x v="138"/>
    <x v="139"/>
    <n v="0"/>
    <x v="0"/>
    <n v="0"/>
    <n v="0"/>
    <n v="10000"/>
    <n v="10000"/>
    <n v="6960"/>
    <n v="6960"/>
    <n v="0"/>
    <n v="6960"/>
    <n v="0"/>
    <n v="6960"/>
    <n v="0"/>
    <m/>
  </r>
  <r>
    <s v="1.1-00-24"/>
    <s v="1.7.2"/>
    <s v="PROTECCIÓN CIVIL"/>
    <s v="E"/>
    <s v="Actividades del sector público, que realiza en for"/>
    <s v="02_24"/>
    <n v="3"/>
    <s v="INFRAESTRUCTURA Y SERVICIOS PÚBLICOS"/>
    <n v="12"/>
    <s v="BIENES MUEBLES, INMUEBLES E INTANGIBLES"/>
    <s v="009_24"/>
    <x v="0"/>
    <x v="0"/>
    <s v="SECRETARÍA GENERAL DEL AYUNTAMIENTO"/>
    <x v="3"/>
    <s v="DIRECCIÓN GENERAL ADJUNTA DE PROTECCIÓN"/>
    <s v="COORDINACIÓN DE PREVENCIÓN Y PROTECCIÓN CIUDADANA"/>
    <x v="5"/>
    <x v="26"/>
    <x v="0"/>
    <s v="NO"/>
    <s v="NO"/>
    <x v="138"/>
    <x v="139"/>
    <n v="0"/>
    <x v="0"/>
    <n v="71050"/>
    <n v="71050"/>
    <n v="100000"/>
    <n v="100000"/>
    <n v="86721.600000000006"/>
    <n v="86721.600000000006"/>
    <n v="0"/>
    <n v="86721.600000000006"/>
    <n v="0"/>
    <n v="86721.600000000006"/>
    <n v="0"/>
    <s v="PROYECTO DE RADIOS Y CABINA"/>
  </r>
  <r>
    <s v="1.1-00-24"/>
    <s v="1.3.4"/>
    <s v="FUNCIÓN PÚBLICA"/>
    <s v="S"/>
    <s v="Definidos en el Presupuesto de Egresos y los que s"/>
    <s v="02_24"/>
    <n v="1"/>
    <s v="CORRESPONSABILIDAD SOCIAL (TRANSVERSAL)"/>
    <n v="14"/>
    <s v="BIENES MUEBLES, INMUEBLES E INTANGIBLES"/>
    <s v="010_24"/>
    <x v="0"/>
    <x v="0"/>
    <s v="SECRETARÍA GENERAL DEL AYUNTAMIENTO"/>
    <x v="0"/>
    <s v="DIRECCIÓN GENERAL DE CULTURA DE LA PAZ Y"/>
    <s v="COORDINACIÓN DE CERCANÍA Y CORRESPONSABILIDAD SOCIAL"/>
    <x v="0"/>
    <x v="0"/>
    <x v="0"/>
    <s v="NO"/>
    <s v="NO"/>
    <x v="138"/>
    <x v="139"/>
    <n v="0"/>
    <x v="0"/>
    <n v="0"/>
    <n v="0"/>
    <n v="0"/>
    <n v="10000"/>
    <n v="0"/>
    <n v="0"/>
    <n v="0"/>
    <n v="0"/>
    <n v="0"/>
    <n v="0"/>
    <n v="0"/>
    <m/>
  </r>
  <r>
    <s v="2.6-05-24"/>
    <s v="3.8.4"/>
    <s v="INNOVACIÓN"/>
    <s v="E"/>
    <s v="Actividades del sector público, que realiza en for"/>
    <s v="11_24"/>
    <n v="6"/>
    <s v="GOBIERNO EFECTIVO"/>
    <n v="49"/>
    <s v="BIENES MUEBLES, INMUEBLES E INTANGIBLES"/>
    <s v="031_24"/>
    <x v="1"/>
    <x v="5"/>
    <s v="COORDINACIÓN GENERAL DE GOBIERNO INTELIGENTE E INNOVACIÓN GUBERNAMENTAL"/>
    <x v="4"/>
    <s v="DESPACHO DE LA COORDINACIÓN GENERAL DE G"/>
    <s v="COORDINACIÓN DE INTELIGENCIA E INNOVACIÓN SOCIAL"/>
    <x v="6"/>
    <x v="7"/>
    <x v="0"/>
    <s v="NO"/>
    <s v="NO"/>
    <x v="138"/>
    <x v="139"/>
    <n v="0"/>
    <x v="0"/>
    <n v="0"/>
    <n v="0"/>
    <n v="50000"/>
    <n v="0"/>
    <n v="46479.23"/>
    <n v="46479.23"/>
    <n v="0"/>
    <n v="46479.23"/>
    <n v="0"/>
    <n v="46479.23"/>
    <n v="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39"/>
    <x v="140"/>
    <n v="0"/>
    <x v="0"/>
    <n v="27747.200000000001"/>
    <n v="27747.200000000001"/>
    <n v="111805"/>
    <n v="81805"/>
    <n v="100630"/>
    <n v="100630"/>
    <n v="100630"/>
    <n v="0"/>
    <n v="0"/>
    <n v="0"/>
    <n v="500000"/>
    <s v="PLANTA DE LUZ AGAVES Y EQUIPO DE ESTERILIZACION"/>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40"/>
    <x v="141"/>
    <n v="0"/>
    <x v="0"/>
    <n v="42224"/>
    <n v="42224"/>
    <n v="0"/>
    <n v="0"/>
    <n v="0"/>
    <n v="0"/>
    <n v="0"/>
    <n v="0"/>
    <n v="0"/>
    <n v="0"/>
    <n v="0"/>
    <m/>
  </r>
  <r>
    <s v="1.1-00-24"/>
    <s v="1.3.4"/>
    <s v="FUNCIÓN PÚBLICA"/>
    <s v="E"/>
    <s v="Actividades del sector público, que realiza en for"/>
    <s v="07_24"/>
    <n v="3"/>
    <s v="INFRAESTRUCTURA Y SERVICIOS PÚBLICOS"/>
    <n v="33"/>
    <s v="BIENES MUEBLES, INMUEBLES E INTANGIBLES"/>
    <s v="019_24"/>
    <x v="0"/>
    <x v="0"/>
    <s v="GABINETE INTEGRAL DE INFRAESTRUCTURA Y SERVICIOS PÚBLICOS"/>
    <x v="5"/>
    <s v="DIRECCIÓN ADMINISTRATIVA DE INFRAESTRUCT"/>
    <s v="COORDINACIÓN DE FORTALECIMIENTO A LOS SERVICIOS PÚBLICOS MUNICIPALES"/>
    <x v="7"/>
    <x v="8"/>
    <x v="0"/>
    <s v="NO"/>
    <s v="NO"/>
    <x v="141"/>
    <x v="142"/>
    <n v="0"/>
    <x v="0"/>
    <n v="1890309.48"/>
    <n v="1890309.48"/>
    <n v="883586.88"/>
    <n v="1000000"/>
    <n v="883586.88"/>
    <n v="883586.88"/>
    <n v="0"/>
    <n v="883586.88"/>
    <n v="0"/>
    <n v="883586.88"/>
    <n v="2300000"/>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41"/>
    <x v="142"/>
    <n v="0"/>
    <x v="0"/>
    <n v="0"/>
    <n v="0"/>
    <n v="0"/>
    <n v="600000"/>
    <n v="0"/>
    <n v="0"/>
    <n v="0"/>
    <n v="0"/>
    <n v="0"/>
    <n v="0"/>
    <n v="0"/>
    <m/>
  </r>
  <r>
    <s v="1.1-00-24"/>
    <s v="2.7.1"/>
    <s v="OTROS ASUNTOS SOCIALES"/>
    <s v="E"/>
    <s v="Actividades del sector público, que realiza en for"/>
    <s v="10_24"/>
    <n v="4"/>
    <s v="DESARROLLO ECONÓMICO Y EMPLEO"/>
    <n v="48"/>
    <s v="BIENES MUEBLES, INMUEBLES E INTANGIBLES"/>
    <s v="030_24"/>
    <x v="0"/>
    <x v="0"/>
    <s v="COORDINACIÓN GENERAL DE GESTIÓN INTEGRAL DE LA CIUDAD"/>
    <x v="6"/>
    <s v="DIRECCIÓN DE PROYECTOS ESTRATEGICOS"/>
    <s v="COORDINACIÓN DE POTENCIA ECONÓMICA"/>
    <x v="11"/>
    <x v="12"/>
    <x v="0"/>
    <s v="NO"/>
    <s v="NO"/>
    <x v="141"/>
    <x v="142"/>
    <n v="0"/>
    <x v="0"/>
    <n v="0"/>
    <n v="0"/>
    <n v="100000"/>
    <n v="100000"/>
    <n v="0"/>
    <n v="0"/>
    <n v="0"/>
    <n v="0"/>
    <n v="0"/>
    <n v="0"/>
    <n v="0"/>
    <m/>
  </r>
  <r>
    <s v="1.1-00-24"/>
    <s v="1.3.4"/>
    <s v="FUNCIÓN PÚBLICA"/>
    <s v="S"/>
    <s v="Definidos en el Presupuesto de Egresos y los que s"/>
    <s v="02_24"/>
    <n v="1"/>
    <s v="CORRESPONSABILIDAD SOCIAL (TRANSVERSAL)"/>
    <n v="14"/>
    <s v="BIENES MUEBLES, INMUEBLES E INTANGIBLES"/>
    <s v="010_24"/>
    <x v="0"/>
    <x v="0"/>
    <s v="SECRETARÍA GENERAL DEL AYUNTAMIENTO"/>
    <x v="0"/>
    <s v="DIRECCIÓN GENERAL DE CULTURA DE LA PAZ Y"/>
    <s v="COORDINACIÓN DE CERCANÍA Y CORRESPONSABILIDAD SOCIAL"/>
    <x v="0"/>
    <x v="0"/>
    <x v="0"/>
    <s v="NO"/>
    <s v="NO"/>
    <x v="141"/>
    <x v="142"/>
    <n v="0"/>
    <x v="0"/>
    <n v="0"/>
    <n v="0"/>
    <n v="78000"/>
    <n v="0"/>
    <n v="63892.800000000003"/>
    <n v="63892.800000000003"/>
    <n v="0"/>
    <n v="63892.800000000003"/>
    <n v="0"/>
    <n v="63892.800000000003"/>
    <n v="50000"/>
    <s v="revisar"/>
  </r>
  <r>
    <s v="1.1-00-24"/>
    <s v="3.1.1"/>
    <s v="ASUNTOS ECONÓMICOS Y COMERCIALES EN GENERAL"/>
    <s v="E"/>
    <s v="Actividades del sector público, que realiza en for"/>
    <s v="09_24"/>
    <n v="8"/>
    <s v="DESARROLLO ECONÓMICO Y EMPLEO"/>
    <n v="42"/>
    <s v="BIENES MUEBLES, INMUEBLES E INTANGIBLES"/>
    <s v="026_24"/>
    <x v="0"/>
    <x v="0"/>
    <s v="COORDINACIÓN GENERAL DE DESARROLLO ECONÓMICO"/>
    <x v="6"/>
    <s v="DESPACHO DE LA COORDINACIÓN GENERAL DE D"/>
    <s v="COORDINACIÓN DE POTENCIA ECONÓMICA"/>
    <x v="19"/>
    <x v="20"/>
    <x v="0"/>
    <s v="NO"/>
    <s v="NO"/>
    <x v="141"/>
    <x v="142"/>
    <n v="0"/>
    <x v="0"/>
    <n v="148480"/>
    <n v="148480"/>
    <n v="170000"/>
    <n v="150000"/>
    <n v="167040"/>
    <n v="167040"/>
    <n v="0"/>
    <n v="167040"/>
    <n v="0"/>
    <n v="167040"/>
    <n v="170000"/>
    <s v="revisar"/>
  </r>
  <r>
    <s v="1.1-00-24"/>
    <s v="2.5.6"/>
    <s v="OTRO SERVICIOS EDUCATIVOS Y ACTIVIDADES INHERENTES"/>
    <s v="S"/>
    <s v="Definidos en el Presupuesto de Egresos y los que s"/>
    <s v="06_24"/>
    <n v="5"/>
    <s v="SOCIEDAD COHESIVA Y RESILENTE"/>
    <n v="25"/>
    <s v="BIENES MUEBLES, INMUEBLES E INTANGIBLES"/>
    <s v="016_24"/>
    <x v="0"/>
    <x v="0"/>
    <s v="COORDINACIÓN GENERAL DE CONSTRUCCIÓN DE COMUNIDAD"/>
    <x v="0"/>
    <s v="DESPACHO DE LA COORDINACIÓN GENERAL DE C"/>
    <s v="COORDINACIÓN DE CERCANÍA Y CORRESPONSABILIDAD SOCIAL"/>
    <x v="2"/>
    <x v="24"/>
    <x v="0"/>
    <s v="NO"/>
    <s v="NO"/>
    <x v="141"/>
    <x v="142"/>
    <n v="0"/>
    <x v="0"/>
    <n v="186600"/>
    <n v="186600"/>
    <n v="250000"/>
    <n v="250000"/>
    <n v="58777.55"/>
    <n v="58777.55"/>
    <n v="0"/>
    <n v="58777.55"/>
    <n v="0"/>
    <n v="58777.55"/>
    <n v="500000"/>
    <s v="Apoyo con matieral a las escuelas"/>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41"/>
    <x v="142"/>
    <n v="0"/>
    <x v="0"/>
    <n v="2611.6799999999998"/>
    <n v="2611.6799999999998"/>
    <n v="0"/>
    <n v="0"/>
    <n v="0"/>
    <n v="0"/>
    <n v="0"/>
    <n v="0"/>
    <n v="0"/>
    <n v="0"/>
    <n v="0"/>
    <m/>
  </r>
  <r>
    <s v="1.1-00-24"/>
    <s v="2.2.7"/>
    <s v="DESARROLLO REGIONAL"/>
    <s v="S"/>
    <s v="Definidos en el Presupuesto de Egresos y los que s"/>
    <s v="02_24"/>
    <n v="1"/>
    <s v="CORRESPONSABILIDAD SOCIAL (TRANSVERSAL)"/>
    <n v="16"/>
    <s v="BIENES MUEBLES, INMUEBLES E INTANGIBLES"/>
    <s v="010_24"/>
    <x v="0"/>
    <x v="0"/>
    <s v="SECRETARÍA GENERAL DEL AYUNTAMIENTO"/>
    <x v="0"/>
    <s v="DIRECCIÓN GENERAL DE CULTURA DE LA PAZ Y"/>
    <s v="COORDINACIÓN DE CERCANÍA Y CORRESPONSABILIDAD SOCIAL"/>
    <x v="2"/>
    <x v="3"/>
    <x v="0"/>
    <s v="NO"/>
    <s v="NO"/>
    <x v="141"/>
    <x v="142"/>
    <n v="0"/>
    <x v="0"/>
    <n v="0"/>
    <n v="0"/>
    <n v="40000"/>
    <n v="70000"/>
    <n v="34985.599999999999"/>
    <n v="34985.599999999999"/>
    <n v="0"/>
    <n v="34985.599999999999"/>
    <n v="0"/>
    <n v="34985.599999999999"/>
    <n v="0"/>
    <s v="revisar"/>
  </r>
  <r>
    <s v="1.1-00-24"/>
    <s v="1.7.2"/>
    <s v="PROTECCIÓN CIVIL"/>
    <s v="E"/>
    <s v="Actividades del sector público, que realiza en for"/>
    <s v="02_24"/>
    <n v="3"/>
    <s v="INFRAESTRUCTURA Y SERVICIOS PÚBLICOS"/>
    <n v="12"/>
    <s v="BIENES MUEBLES, INMUEBLES E INTANGIBLES"/>
    <s v="009_24"/>
    <x v="0"/>
    <x v="0"/>
    <s v="SECRETARÍA GENERAL DEL AYUNTAMIENTO"/>
    <x v="3"/>
    <s v="DIRECCIÓN GENERAL ADJUNTA DE PROTECCIÓN"/>
    <s v="COORDINACIÓN DE PREVENCIÓN Y PROTECCIÓN CIUDADANA"/>
    <x v="5"/>
    <x v="26"/>
    <x v="0"/>
    <s v="NO"/>
    <s v="NO"/>
    <x v="142"/>
    <x v="143"/>
    <n v="0"/>
    <x v="0"/>
    <n v="1581950"/>
    <n v="1581950"/>
    <n v="2000000"/>
    <n v="1000000"/>
    <n v="1230252.73"/>
    <n v="1230252.73"/>
    <n v="490445.67999999993"/>
    <n v="739807.05"/>
    <n v="0"/>
    <n v="739807.05"/>
    <n v="2000000"/>
    <m/>
  </r>
  <r>
    <s v="1.1-00-24"/>
    <s v="2.3.1"/>
    <s v="PRESTACIÓN DE SERVICIOS DE SALUD A LA COMUNIDAD"/>
    <s v="E"/>
    <s v="Actividades del sector público, que realiza en for"/>
    <s v="07_24"/>
    <n v="3"/>
    <s v="INFRAESTRUCTURA Y SERVICIOS PÚBLICOS"/>
    <n v="39"/>
    <s v="BIENES MUEBLES, INMUEBLES E INTANGIBLES"/>
    <s v="024_24"/>
    <x v="0"/>
    <x v="0"/>
    <s v="GABINETE INTEGRAL DE INFRAESTRUCTURA Y SERVICIOS PÚBLICOS"/>
    <x v="3"/>
    <s v="DIRECCIÓN GENERAL DE SALUD PÚBLICA"/>
    <s v="COORDINACIÓN DE PREVENCIÓN Y PROTECCIÓN CIUDADANA"/>
    <x v="10"/>
    <x v="11"/>
    <x v="0"/>
    <s v="NO"/>
    <s v="NO"/>
    <x v="142"/>
    <x v="143"/>
    <n v="0"/>
    <x v="0"/>
    <n v="66575.839999999997"/>
    <n v="66575.839999999997"/>
    <n v="42000"/>
    <n v="92000"/>
    <n v="31320"/>
    <n v="31320"/>
    <n v="0"/>
    <n v="31320"/>
    <n v="0"/>
    <n v="31320"/>
    <n v="50000"/>
    <m/>
  </r>
  <r>
    <s v="1.1-00-24"/>
    <s v="2.1.5"/>
    <s v="PROTECCIÓN DE LA DIVERSIDAD BIOLÓGICA Y DEL PAISAJE"/>
    <s v="R"/>
    <s v="Solamente actividades específicas, distintas a las"/>
    <s v="17_24"/>
    <n v="4"/>
    <s v="CIUDAD SUSTENTABLE"/>
    <n v="56"/>
    <s v="BIENES MUEBLES, INMUEBLES E INTANGIBLES"/>
    <s v="037_24"/>
    <x v="0"/>
    <x v="0"/>
    <s v="UNIDAD DE ACOPIO Y SALUD ANIMAL MUNICIPAL (UNASAM)"/>
    <x v="5"/>
    <s v="UNIDAD DE ACOPIO Y SALUD ANIMAL MUNICIPA"/>
    <s v="COORDINACIÓN DE FORTALECIMIENTO A LOS SERVICIOS PÚBLICOS MUNICIPALES"/>
    <x v="15"/>
    <x v="17"/>
    <x v="0"/>
    <s v="NO"/>
    <s v="NO"/>
    <x v="142"/>
    <x v="143"/>
    <n v="0"/>
    <x v="0"/>
    <n v="0"/>
    <n v="0"/>
    <n v="1500000"/>
    <n v="1500000"/>
    <n v="1148400"/>
    <n v="1148400"/>
    <n v="1148400"/>
    <n v="0"/>
    <n v="0"/>
    <n v="0"/>
    <n v="200000"/>
    <m/>
  </r>
  <r>
    <s v="2.5-02-24"/>
    <s v="3.8.4"/>
    <s v="INNOVACIÓN"/>
    <s v="E"/>
    <s v="Actividades del sector público, que realiza en for"/>
    <s v="11_24"/>
    <n v="6"/>
    <s v="GOBIERNO EFECTIVO"/>
    <n v="50"/>
    <s v="BIENES MUEBLES, INMUEBLES E INTANGIBLES"/>
    <s v="031_24"/>
    <x v="0"/>
    <x v="4"/>
    <s v="COORDINACIÓN GENERAL DE GOBIERNO INTELIGENTE E INNOVACIÓN GUBERNAMENTAL"/>
    <x v="4"/>
    <s v="DESPACHO DE LA COORDINACIÓN GENERAL DE G"/>
    <s v="COORDINACIÓN DE INTELIGENCIA E INNOVACIÓN SOCIAL"/>
    <x v="6"/>
    <x v="33"/>
    <x v="0"/>
    <s v="NO"/>
    <s v="NO"/>
    <x v="142"/>
    <x v="143"/>
    <n v="0"/>
    <x v="46"/>
    <n v="70723059.019999996"/>
    <n v="70723059.019999996"/>
    <n v="70724000"/>
    <n v="70724000"/>
    <n v="70723059.019999996"/>
    <n v="70723059.019999996"/>
    <n v="0"/>
    <n v="70723059.019999996"/>
    <n v="0"/>
    <n v="70723059.019999996"/>
    <n v="40000000"/>
    <s v="Equipamiento del c4"/>
  </r>
  <r>
    <s v="1.1-00-24"/>
    <s v="3.8.4"/>
    <s v="INNOVACIÓN"/>
    <s v="E"/>
    <s v="Actividades del sector público, que realiza en for"/>
    <s v="11_24"/>
    <n v="6"/>
    <s v="GOBIERNO EFECTIVO"/>
    <n v="50"/>
    <s v="BIENES MUEBLES, INMUEBLES E INTANGIBLES"/>
    <s v="031_24"/>
    <x v="0"/>
    <x v="0"/>
    <s v="COORDINACIÓN GENERAL DE GOBIERNO INTELIGENTE E INNOVACIÓN GUBERNAMENTAL"/>
    <x v="4"/>
    <s v="DESPACHO DE LA COORDINACIÓN GENERAL DE G"/>
    <s v="COORDINACIÓN DE INTELIGENCIA E INNOVACIÓN SOCIAL"/>
    <x v="6"/>
    <x v="33"/>
    <x v="0"/>
    <s v="NO"/>
    <s v="NO"/>
    <x v="142"/>
    <x v="143"/>
    <s v="SISTEMA CONTABLE"/>
    <x v="0"/>
    <n v="0"/>
    <n v="0"/>
    <n v="4378873.0999999996"/>
    <n v="0"/>
    <n v="4378873.0999999996"/>
    <n v="4378860.8"/>
    <n v="0"/>
    <n v="4378860.8"/>
    <n v="4378860.8"/>
    <n v="0"/>
    <n v="250000"/>
    <m/>
  </r>
  <r>
    <s v="1.1-00-24"/>
    <s v="2.7.1"/>
    <s v="OTROS ASUNTOS SOCIALES"/>
    <s v="E"/>
    <s v="Actividades del sector público, que realiza en for"/>
    <s v="10_24"/>
    <n v="4"/>
    <s v="CIUDAD SUSTENTABLE"/>
    <n v="48"/>
    <s v="BIENES MUEBLES, INMUEBLES E INTANGIBLES"/>
    <s v="030_24"/>
    <x v="0"/>
    <x v="0"/>
    <s v="COORDINACIÓN GENERAL DE GESTIÓN INTEGRAL DE LA CIUDAD"/>
    <x v="9"/>
    <s v="DIRECCIÓN DE PROYECTOS ESTRATEGICOS"/>
    <s v="COORDINACIÓN DE GESTIÓN DEL TERRITORIO Y OBRAS PÚBLICAS"/>
    <x v="16"/>
    <x v="19"/>
    <x v="0"/>
    <s v="NO"/>
    <s v="NO"/>
    <x v="143"/>
    <x v="144"/>
    <n v="0"/>
    <x v="0"/>
    <n v="0"/>
    <n v="0"/>
    <n v="50000"/>
    <n v="50000"/>
    <n v="0"/>
    <n v="0"/>
    <n v="0"/>
    <n v="0"/>
    <n v="0"/>
    <n v="0"/>
    <n v="200000"/>
    <s v="Reforestación"/>
  </r>
  <r>
    <s v="1.1-00-24"/>
    <s v="1.3.4"/>
    <s v="FUNCIÓN PÚBLICA"/>
    <s v="M"/>
    <s v="Actividades de apoyo administrativo desarrolladas "/>
    <s v="04_24"/>
    <n v="6"/>
    <s v="GOBIERNO EFECTIVO"/>
    <n v="19"/>
    <s v="BIENES MUEBLES, INMUEBLES E INTANGIBLES"/>
    <s v="013_24"/>
    <x v="0"/>
    <x v="0"/>
    <s v="TESORERÍA MUNICIPAL"/>
    <x v="2"/>
    <s v="DIRECCIÓN GENERAL DE FINANZAS"/>
    <s v="TESORERÍA"/>
    <x v="29"/>
    <x v="43"/>
    <x v="0"/>
    <s v="NO"/>
    <s v="NO"/>
    <x v="144"/>
    <x v="145"/>
    <n v="38"/>
    <x v="47"/>
    <n v="4224116.51"/>
    <n v="1750138.99"/>
    <n v="10676213.33"/>
    <n v="0"/>
    <n v="10429104.27"/>
    <n v="10429104.27"/>
    <n v="0"/>
    <n v="10429104.27"/>
    <n v="0"/>
    <n v="10429104.27"/>
    <n v="0"/>
    <m/>
  </r>
  <r>
    <s v="1.1-00-24"/>
    <s v="1.3.4"/>
    <s v="FUNCIÓN PÚBLICA"/>
    <s v="O"/>
    <s v="Actividades que realizan la función pública o cont"/>
    <s v="02_24"/>
    <n v="1"/>
    <s v="CORRESPONSABILIDAD SOCIAL (TRANSVERSAL)"/>
    <n v="7"/>
    <s v="BIENES MUEBLES, INMUEBLES E INTANGIBLES"/>
    <s v="007_24"/>
    <x v="0"/>
    <x v="0"/>
    <s v="SECRETARÍA GENERAL DEL AYUNTAMIENTO"/>
    <x v="12"/>
    <s v="DIRECCIÓN DE LA SECRETARÍA GENERAL"/>
    <s v="SECRETARÍA GENERAL DEL AYUNTAMIENTO"/>
    <x v="26"/>
    <x v="36"/>
    <x v="0"/>
    <s v="NO"/>
    <s v="NO"/>
    <x v="144"/>
    <x v="145"/>
    <n v="0"/>
    <x v="0"/>
    <n v="34325555.600000001"/>
    <n v="30202068.09"/>
    <n v="0"/>
    <n v="0"/>
    <n v="0"/>
    <n v="0"/>
    <n v="0"/>
    <n v="0"/>
    <n v="0"/>
    <n v="0"/>
    <n v="10000000"/>
    <m/>
  </r>
  <r>
    <s v="1.1-14-24"/>
    <s v="1.3.4"/>
    <s v="FUNCIÓN PÚBLICA"/>
    <s v="O"/>
    <s v="Actividades que realizan la función pública o cont"/>
    <s v="02_24"/>
    <n v="1"/>
    <s v="CORRESPONSABILIDAD SOCIAL (TRANSVERSAL)"/>
    <n v="7"/>
    <s v="BIENES MUEBLES, INMUEBLES E INTANGIBLES"/>
    <s v="007_24"/>
    <x v="1"/>
    <x v="18"/>
    <s v="SECRETARÍA GENERAL DEL AYUNTAMIENTO"/>
    <x v="12"/>
    <s v="DIRECCIÓN DE LA SECRETARÍA GENERAL"/>
    <s v="SECRETARÍA GENERAL DEL AYUNTAMIENTO"/>
    <x v="26"/>
    <x v="36"/>
    <x v="0"/>
    <s v="NO"/>
    <s v="NO"/>
    <x v="144"/>
    <x v="145"/>
    <n v="0"/>
    <x v="0"/>
    <n v="0"/>
    <n v="0"/>
    <n v="53832695.100000001"/>
    <n v="0"/>
    <n v="50860130.490000002"/>
    <n v="50860130.490000002"/>
    <n v="0"/>
    <n v="50860130.490000002"/>
    <n v="0"/>
    <n v="50860130.490000002"/>
    <m/>
    <m/>
  </r>
  <r>
    <s v="1.1-00-24"/>
    <s v="3.8.4"/>
    <s v="INNOVACIÓN"/>
    <s v="E"/>
    <s v="Actividades del sector público, que realiza en for"/>
    <s v="11_24"/>
    <n v="6"/>
    <s v="GOBIERNO EFECTIVO"/>
    <n v="49"/>
    <s v="BIENES MUEBLES, INMUEBLES E INTANGIBLES"/>
    <s v="031_24"/>
    <x v="0"/>
    <x v="0"/>
    <s v="COORDINACIÓN GENERAL DE GOBIERNO INTELIGENTE E INNOVACIÓN GUBERNAMENTAL"/>
    <x v="4"/>
    <s v="DESPACHO DE LA COORDINACIÓN GENERAL DE G"/>
    <s v="COORDINACIÓN DE INTELIGENCIA E INNOVACIÓN SOCIAL"/>
    <x v="6"/>
    <x v="7"/>
    <x v="0"/>
    <s v="NO"/>
    <s v="NO"/>
    <x v="145"/>
    <x v="146"/>
    <n v="0"/>
    <x v="0"/>
    <n v="0"/>
    <n v="3239497.2"/>
    <n v="171000"/>
    <n v="0"/>
    <n v="160729.99"/>
    <n v="160729.99"/>
    <n v="160729.99"/>
    <n v="0"/>
    <n v="0"/>
    <n v="0"/>
    <n v="20130000"/>
    <s v="RH y catastro"/>
  </r>
  <r>
    <s v="1.1-00-24"/>
    <s v="3.8.4"/>
    <s v="INNOVACIÓN"/>
    <s v="E"/>
    <s v="Actividades del sector público, que realiza en for"/>
    <s v="11_24"/>
    <n v="6"/>
    <s v="GOBIERNO EFECTIVO"/>
    <n v="50"/>
    <s v="BIENES MUEBLES, INMUEBLES E INTANGIBLES"/>
    <s v="004_24"/>
    <x v="0"/>
    <x v="0"/>
    <s v="COORDINACIÓN GENERAL DE GOBIERNO INTELIGENTE E INNOVACIÓN GUBERNAMENTAL"/>
    <x v="4"/>
    <s v="DESPACHO DE LA COORDINACIÓN GENERAL DE G"/>
    <s v="COORDINACIÓN DE INTELIGENCIA E INNOVACIÓN SOCIAL"/>
    <x v="6"/>
    <x v="33"/>
    <x v="0"/>
    <s v="NO"/>
    <s v="NO"/>
    <x v="145"/>
    <x v="146"/>
    <m/>
    <x v="48"/>
    <n v="0"/>
    <n v="0"/>
    <n v="0"/>
    <m/>
    <m/>
    <m/>
    <m/>
    <m/>
    <m/>
    <n v="0"/>
    <n v="15000000"/>
    <s v="Tesoreria"/>
  </r>
  <r>
    <s v="1.1-00-24"/>
    <s v="3.8.4"/>
    <s v="INNOVACIÓN"/>
    <s v="E"/>
    <s v="Actividades del sector público, que realiza en for"/>
    <s v="11_24"/>
    <n v="6"/>
    <s v="GOBIERNO EFECTIVO"/>
    <n v="50"/>
    <s v="BIENES MUEBLES, INMUEBLES E INTANGIBLES"/>
    <s v="031_24"/>
    <x v="0"/>
    <x v="0"/>
    <s v="COORDINACIÓN GENERAL DE GOBIERNO INTELIGENTE E INNOVACIÓN GUBERNAMENTAL"/>
    <x v="4"/>
    <s v="DESPACHO DE LA COORDINACIÓN GENERAL DE G"/>
    <s v="COORDINACIÓN DE INTELIGENCIA E INNOVACIÓN SOCIAL"/>
    <x v="6"/>
    <x v="33"/>
    <x v="0"/>
    <s v="NO"/>
    <s v="NO"/>
    <x v="145"/>
    <x v="146"/>
    <n v="0"/>
    <x v="0"/>
    <n v="6020779.5999999996"/>
    <n v="6020779.5599999996"/>
    <n v="8515264.6999999993"/>
    <n v="4000000"/>
    <n v="8515264.6999999993"/>
    <n v="8515264.6999999993"/>
    <n v="2.9999999329447746E-2"/>
    <n v="8515264.6699999999"/>
    <n v="501731.62999999989"/>
    <n v="8013533.04"/>
    <n v="6000000"/>
    <s v="Tlajoapp (4,800,000.00 todo el año) Póliza de soporte APA Perspective (1,319,616.99 todo el año) Proyectos de SW (20,000,000)"/>
  </r>
  <r>
    <s v="1.1-00-24"/>
    <s v="1.3.4"/>
    <s v="FUNCIÓN PÚBLICA"/>
    <s v="E"/>
    <s v="Actividades del sector público, que realiza en for"/>
    <s v="05_24"/>
    <n v="6"/>
    <s v="GOBIERNO EFECTIVO"/>
    <n v="21"/>
    <s v="BIENES MUEBLES, INMUEBLES E INTANGIBLES"/>
    <s v="015_24"/>
    <x v="0"/>
    <x v="0"/>
    <s v="OFICIALÍA MAYOR"/>
    <x v="1"/>
    <s v="DIRECCIÓN GENERAL DE ADMINISTRACIÓN"/>
    <s v="OFICIALÍA MAYOR"/>
    <x v="1"/>
    <x v="2"/>
    <x v="0"/>
    <s v="NO"/>
    <s v="NO"/>
    <x v="145"/>
    <x v="146"/>
    <n v="0"/>
    <x v="0"/>
    <n v="0"/>
    <n v="0"/>
    <n v="1800"/>
    <n v="0"/>
    <n v="1670"/>
    <n v="1670"/>
    <n v="0"/>
    <n v="1670"/>
    <n v="0"/>
    <n v="1670"/>
    <n v="0"/>
    <m/>
  </r>
  <r>
    <s v="1.1-00-24"/>
    <s v="1.3.4"/>
    <s v="FUNCIÓN PÚBLICA"/>
    <s v="M"/>
    <s v="Actividades de apoyo administrativo desarrolladas "/>
    <s v="04_24"/>
    <n v="6"/>
    <s v="GOBIERNO EFECTIVO"/>
    <n v="18"/>
    <s v="BIENES MUEBLES, INMUEBLES E INTANGIBLES"/>
    <s v="012_24"/>
    <x v="0"/>
    <x v="0"/>
    <s v="TESORERÍA MUNICIPAL"/>
    <x v="2"/>
    <s v="DIRECCIÓN DE PROCESOS ADMINISTRATIVOS Y"/>
    <s v="TESORERÍA"/>
    <x v="3"/>
    <x v="4"/>
    <x v="0"/>
    <s v="NO"/>
    <s v="NO"/>
    <x v="145"/>
    <x v="146"/>
    <n v="0"/>
    <x v="0"/>
    <n v="7540"/>
    <n v="7540"/>
    <n v="0"/>
    <n v="0"/>
    <n v="0"/>
    <n v="0"/>
    <n v="0"/>
    <n v="0"/>
    <n v="0"/>
    <n v="0"/>
    <n v="1008000"/>
    <m/>
  </r>
  <r>
    <s v="1.1-00-24"/>
    <s v="3.8.4"/>
    <s v="INNOVACIÓN"/>
    <s v="E"/>
    <s v="Actividades del sector público, que realiza en for"/>
    <s v="11_24"/>
    <n v="6"/>
    <s v="GOBIERNO EFECTIVO"/>
    <n v="50"/>
    <s v="BIENES MUEBLES, INMUEBLES E INTANGIBLES"/>
    <s v="031_24"/>
    <x v="0"/>
    <x v="0"/>
    <s v="COORDINACIÓN GENERAL DE GOBIERNO INTELIGENTE E INNOVACIÓN GUBERNAMENTAL"/>
    <x v="4"/>
    <s v="DESPACHO DE LA COORDINACIÓN GENERAL DE G"/>
    <s v="COORDINACIÓN DE INTELIGENCIA E INNOVACIÓN SOCIAL"/>
    <x v="6"/>
    <x v="33"/>
    <x v="0"/>
    <s v="NO"/>
    <s v="NO"/>
    <x v="146"/>
    <x v="147"/>
    <n v="0"/>
    <x v="0"/>
    <n v="8047461.0199999996"/>
    <n v="8047461.0199999996"/>
    <n v="13212168.699999999"/>
    <n v="3000000"/>
    <n v="12993448.92"/>
    <n v="12993448.92"/>
    <n v="44021.990000000224"/>
    <n v="12949426.93"/>
    <n v="0"/>
    <n v="12949426.93"/>
    <n v="8000000"/>
    <s v="zetech (718,898), fiber channel (129,222.4), veeam backup (337,420.8), microsoft (2,296,398), adobe (70,640.52) Fortinet (100,000) Azure de Microsoft para Geomática (250,000) y tlajoapp Apple (1,749) más la inflación"/>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7"/>
    <x v="148"/>
    <n v="0"/>
    <x v="0"/>
    <n v="67172967.090000004"/>
    <n v="8151633.8799999999"/>
    <n v="115868770.33"/>
    <n v="0"/>
    <n v="19561927"/>
    <n v="19561927"/>
    <n v="706943.98999999836"/>
    <n v="18854983.010000002"/>
    <n v="0"/>
    <n v="18854983.010000002"/>
    <m/>
    <m/>
  </r>
  <r>
    <s v="1.1-00-24"/>
    <s v="1.3.4"/>
    <s v="FUNCIÓN PÚBLICA"/>
    <s v="K"/>
    <s v="Proyectos de inversión sujetos a registro en la Ca"/>
    <s v="07_24"/>
    <n v="3"/>
    <s v="INFRAESTRUCTURA Y SERVICIOS PÚBLICOS"/>
    <n v="38"/>
    <s v="INVERSION PUBLICA"/>
    <s v="023_24"/>
    <x v="0"/>
    <x v="0"/>
    <s v="GABINETE INTEGRAL DE INFRAESTRUCTURA Y SERVICIOS PÚBLICOS"/>
    <x v="9"/>
    <s v="DIRECCIÓN GENERAL DE OBRAS PÚBLICAS"/>
    <s v="COORDINACIÓN DE GESTIÓN DEL TERRITORIO Y OBRAS PÚBLICAS"/>
    <x v="22"/>
    <x v="59"/>
    <x v="5"/>
    <s v="NO"/>
    <s v="NO"/>
    <x v="147"/>
    <x v="148"/>
    <n v="0"/>
    <x v="0"/>
    <n v="3998966.69"/>
    <n v="3998966.68"/>
    <n v="5000000"/>
    <n v="0"/>
    <n v="4743995.82"/>
    <n v="4743995.82"/>
    <n v="0"/>
    <n v="4743995.82"/>
    <n v="0"/>
    <n v="4743995.82"/>
    <m/>
    <m/>
  </r>
  <r>
    <s v="2.5-02-24"/>
    <s v="1.3.4"/>
    <s v="FUNCIÓN PÚBLICA"/>
    <s v="K"/>
    <s v="Proyectos de inversión sujetos a registro en la Ca"/>
    <s v="07_24"/>
    <n v="3"/>
    <s v="INFRAESTRUCTURA Y SERVICIOS PÚBLICOS"/>
    <n v="37"/>
    <s v="INVERSION PUBLICA"/>
    <s v="023_24"/>
    <x v="0"/>
    <x v="4"/>
    <s v="GABINETE INTEGRAL DE INFRAESTRUCTURA Y SERVICIOS PÚBLICOS"/>
    <x v="9"/>
    <s v="DIRECCIÓN GENERAL DE OBRAS PÚBLICAS"/>
    <s v="COORDINACIÓN DE GESTIÓN DEL TERRITORIO Y OBRAS PÚBLICAS"/>
    <x v="22"/>
    <x v="30"/>
    <x v="5"/>
    <s v="NO"/>
    <s v="NO"/>
    <x v="147"/>
    <x v="148"/>
    <n v="0"/>
    <x v="0"/>
    <n v="32240246.460000001"/>
    <n v="32240246.460000001"/>
    <n v="36222388.590000004"/>
    <n v="10000000"/>
    <n v="36222388.590000004"/>
    <n v="36222388.590000004"/>
    <n v="1665663.3100000024"/>
    <n v="34556725.280000001"/>
    <n v="0"/>
    <n v="34556725.280000001"/>
    <m/>
    <m/>
  </r>
  <r>
    <s v="2.5-02-24"/>
    <s v="1.3.4"/>
    <s v="FUNCIÓN PÚBLICA"/>
    <s v="K"/>
    <s v="Proyectos de inversión sujetos a registro en la Ca"/>
    <s v="07_24"/>
    <n v="3"/>
    <s v="INFRAESTRUCTURA Y SERVICIOS PÚBLICOS"/>
    <n v="37"/>
    <s v="INVERSION PUBLICA"/>
    <s v="023_24"/>
    <x v="0"/>
    <x v="4"/>
    <s v="GABINETE INTEGRAL DE INFRAESTRUCTURA Y SERVICIOS PÚBLICOS"/>
    <x v="9"/>
    <s v="DIRECCIÓN GENERAL DE OBRAS PÚBLICAS"/>
    <s v="COORDINACIÓN DE GESTIÓN DEL TERRITORIO Y OBRAS PÚBLICAS"/>
    <x v="22"/>
    <x v="30"/>
    <x v="5"/>
    <s v="NO"/>
    <s v="NO"/>
    <x v="147"/>
    <x v="148"/>
    <n v="19"/>
    <x v="49"/>
    <n v="24417490.75"/>
    <n v="24417490.75"/>
    <n v="73000000"/>
    <n v="73000000"/>
    <n v="72999256.519999996"/>
    <n v="72999256.519999996"/>
    <n v="16025111.399999999"/>
    <n v="56974145.119999997"/>
    <n v="0"/>
    <n v="56974145.119999997"/>
    <m/>
    <m/>
  </r>
  <r>
    <s v="2.5-01-24"/>
    <s v="1.3.4"/>
    <s v="FUNCIÓN PÚBLICA"/>
    <s v="K"/>
    <s v="Proyectos de inversión sujetos a registro en la Ca"/>
    <s v="07_24"/>
    <n v="3"/>
    <s v="INFRAESTRUCTURA Y SERVICIOS PÚBLICOS"/>
    <n v="37"/>
    <s v="INVERSION PUBLICA"/>
    <s v="023_24"/>
    <x v="0"/>
    <x v="19"/>
    <s v="GABINETE INTEGRAL DE INFRAESTRUCTURA Y SERVICIOS PÚBLICOS"/>
    <x v="9"/>
    <s v="DIRECCIÓN GENERAL DE OBRAS PÚBLICAS"/>
    <s v="COORDINACIÓN DE GESTIÓN DEL TERRITORIO Y OBRAS PÚBLICAS"/>
    <x v="22"/>
    <x v="30"/>
    <x v="5"/>
    <s v="NO"/>
    <s v="NO"/>
    <x v="147"/>
    <x v="148"/>
    <n v="0"/>
    <x v="0"/>
    <n v="3584500"/>
    <n v="3584228.54"/>
    <n v="0"/>
    <n v="3200000"/>
    <n v="0"/>
    <n v="0"/>
    <n v="0"/>
    <n v="0"/>
    <n v="0"/>
    <n v="0"/>
    <m/>
    <m/>
  </r>
  <r>
    <s v="1.1-01-24"/>
    <s v="1.3.4"/>
    <s v="FUNCIÓN PÚBLICA"/>
    <s v="K"/>
    <s v="Proyectos de inversión sujetos a registro en la Ca"/>
    <s v="07_24"/>
    <n v="3"/>
    <s v="INFRAESTRUCTURA Y SERVICIOS PÚBLICOS"/>
    <n v="37"/>
    <s v="INVERSION PUBLICA"/>
    <s v="023_24"/>
    <x v="1"/>
    <x v="20"/>
    <s v="GABINETE INTEGRAL DE INFRAESTRUCTURA Y SERVICIOS PÚBLICOS"/>
    <x v="9"/>
    <s v="DIRECCIÓN GENERAL DE OBRAS PÚBLICAS"/>
    <s v="COORDINACIÓN DE GESTIÓN DEL TERRITORIO Y OBRAS PÚBLICAS"/>
    <x v="22"/>
    <x v="30"/>
    <x v="5"/>
    <s v="NO"/>
    <s v="NO"/>
    <x v="147"/>
    <x v="148"/>
    <n v="0"/>
    <x v="0"/>
    <n v="0"/>
    <n v="0"/>
    <n v="21000000"/>
    <n v="0"/>
    <n v="2495367.37"/>
    <n v="2495367.37"/>
    <n v="140.68000000016764"/>
    <n v="2495226.69"/>
    <n v="0"/>
    <n v="2495226.69"/>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8"/>
    <x v="149"/>
    <n v="0"/>
    <x v="0"/>
    <n v="0"/>
    <n v="0"/>
    <n v="76627251.540000007"/>
    <n v="0"/>
    <n v="34736241.32"/>
    <n v="34736241.32"/>
    <n v="11072821.460000001"/>
    <n v="23663419.859999999"/>
    <n v="0"/>
    <n v="23663419.859999999"/>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8"/>
    <x v="149"/>
    <n v="20"/>
    <x v="50"/>
    <n v="70368847.269999996"/>
    <n v="70368847.260000005"/>
    <n v="56816248.5"/>
    <n v="28408125.199999999"/>
    <n v="56816248.5"/>
    <n v="56816248.5"/>
    <n v="17044874.549999997"/>
    <n v="39771373.950000003"/>
    <n v="0"/>
    <n v="39771373.950000003"/>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8"/>
    <x v="149"/>
    <n v="33"/>
    <x v="51"/>
    <n v="0"/>
    <n v="0"/>
    <n v="60734400"/>
    <n v="0"/>
    <n v="20783234.690000001"/>
    <n v="20783234.690000001"/>
    <n v="10126900.640000001"/>
    <n v="10656334.050000001"/>
    <n v="0"/>
    <n v="10656334.050000001"/>
    <m/>
    <m/>
  </r>
  <r>
    <s v="1.1-00-24"/>
    <s v="1.3.4"/>
    <s v="FUNCIÓN PÚBLICA"/>
    <s v="K"/>
    <s v="Proyectos de inversión sujetos a registro en la Ca"/>
    <s v="07_24"/>
    <n v="3"/>
    <s v="INFRAESTRUCTURA Y SERVICIOS PÚBLICOS"/>
    <n v="38"/>
    <s v="INVERSION PUBLICA"/>
    <s v="023_24"/>
    <x v="0"/>
    <x v="0"/>
    <s v="GABINETE INTEGRAL DE INFRAESTRUCTURA Y SERVICIOS PÚBLICOS"/>
    <x v="9"/>
    <s v="DIRECCIÓN GENERAL DE OBRAS PÚBLICAS"/>
    <s v="COORDINACIÓN DE GESTIÓN DEL TERRITORIO Y OBRAS PÚBLICAS"/>
    <x v="22"/>
    <x v="59"/>
    <x v="5"/>
    <s v="NO"/>
    <s v="NO"/>
    <x v="148"/>
    <x v="149"/>
    <n v="0"/>
    <x v="0"/>
    <n v="17550875.18"/>
    <n v="17500470.329999998"/>
    <n v="3500000"/>
    <n v="0"/>
    <n v="3244639.19"/>
    <n v="3244639.19"/>
    <n v="154969.44999999972"/>
    <n v="3089669.74"/>
    <n v="0"/>
    <n v="3089669.74"/>
    <n v="73722636"/>
    <m/>
  </r>
  <r>
    <s v="2.5-02-24"/>
    <s v="1.3.4"/>
    <s v="FUNCIÓN PÚBLICA"/>
    <s v="K"/>
    <s v="Proyectos de inversión sujetos a registro en la Ca"/>
    <s v="07_24"/>
    <n v="3"/>
    <s v="INFRAESTRUCTURA Y SERVICIOS PÚBLICOS"/>
    <n v="37"/>
    <s v="INVERSION PUBLICA"/>
    <s v="023_24"/>
    <x v="0"/>
    <x v="4"/>
    <s v="GABINETE INTEGRAL DE INFRAESTRUCTURA Y SERVICIOS PÚBLICOS"/>
    <x v="9"/>
    <s v="DIRECCIÓN GENERAL DE OBRAS PÚBLICAS"/>
    <s v="COORDINACIÓN DE GESTIÓN DEL TERRITORIO Y OBRAS PÚBLICAS"/>
    <x v="22"/>
    <x v="30"/>
    <x v="5"/>
    <s v="NO"/>
    <s v="NO"/>
    <x v="148"/>
    <x v="149"/>
    <n v="0"/>
    <x v="0"/>
    <n v="65612734.740000002"/>
    <n v="65612734.740000002"/>
    <n v="78856411.219999999"/>
    <n v="9999999.0500000007"/>
    <n v="78856369.670000002"/>
    <n v="78856369.670000002"/>
    <n v="6093399.2699999958"/>
    <n v="72762970.400000006"/>
    <n v="0"/>
    <n v="72762970.400000006"/>
    <n v="126371757"/>
    <m/>
  </r>
  <r>
    <s v="2.5-01-24"/>
    <s v="1.3.4"/>
    <s v="FUNCIÓN PÚBLICA"/>
    <s v="K"/>
    <s v="Proyectos de inversión sujetos a registro en la Ca"/>
    <s v="07_24"/>
    <n v="3"/>
    <s v="INFRAESTRUCTURA Y SERVICIOS PÚBLICOS"/>
    <n v="37"/>
    <s v="INVERSION PUBLICA"/>
    <s v="023_24"/>
    <x v="0"/>
    <x v="19"/>
    <s v="GABINETE INTEGRAL DE INFRAESTRUCTURA Y SERVICIOS PÚBLICOS"/>
    <x v="9"/>
    <s v="DIRECCIÓN GENERAL DE OBRAS PÚBLICAS"/>
    <s v="COORDINACIÓN DE GESTIÓN DEL TERRITORIO Y OBRAS PÚBLICAS"/>
    <x v="22"/>
    <x v="30"/>
    <x v="5"/>
    <s v="NO"/>
    <s v="NO"/>
    <x v="148"/>
    <x v="149"/>
    <n v="0"/>
    <x v="0"/>
    <n v="67705780.079999998"/>
    <n v="67705780.049999997"/>
    <n v="111063039"/>
    <n v="31103392"/>
    <n v="93060342.129999995"/>
    <n v="93060342.129999995"/>
    <n v="25515455.699999988"/>
    <n v="67544886.430000007"/>
    <n v="0"/>
    <n v="67544886.430000007"/>
    <n v="112663039"/>
    <m/>
  </r>
  <r>
    <s v="2.5-01-24"/>
    <s v="1.3.4"/>
    <s v="FUNCIÓN PÚBLICA"/>
    <s v="K"/>
    <s v="Proyectos de inversión sujetos a registro en la Ca"/>
    <s v="07_24"/>
    <n v="3"/>
    <s v="INFRAESTRUCTURA Y SERVICIOS PÚBLICOS"/>
    <n v="37"/>
    <s v="INVERSION PUBLICA"/>
    <s v="023_24"/>
    <x v="0"/>
    <x v="19"/>
    <s v="GABINETE INTEGRAL DE INFRAESTRUCTURA Y SERVICIOS PÚBLICOS"/>
    <x v="9"/>
    <s v="DIRECCIÓN GENERAL DE OBRAS PÚBLICAS"/>
    <s v="COORDINACIÓN DE GESTIÓN DEL TERRITORIO Y OBRAS PÚBLICAS"/>
    <x v="22"/>
    <x v="30"/>
    <x v="5"/>
    <s v="NO"/>
    <s v="NO"/>
    <x v="148"/>
    <x v="149"/>
    <n v="39"/>
    <x v="52"/>
    <n v="4000000"/>
    <n v="3999303.73"/>
    <n v="2248650"/>
    <n v="0"/>
    <n v="0"/>
    <n v="0"/>
    <n v="0"/>
    <n v="0"/>
    <n v="0"/>
    <n v="0"/>
    <n v="0"/>
    <m/>
  </r>
  <r>
    <s v="1.1-01-24"/>
    <s v="1.3.4"/>
    <s v="FUNCIÓN PÚBLICA"/>
    <s v="K"/>
    <s v="Proyectos de inversión sujetos a registro en la Ca"/>
    <s v="07_24"/>
    <n v="3"/>
    <s v="INFRAESTRUCTURA Y SERVICIOS PÚBLICOS"/>
    <n v="37"/>
    <s v="INVERSION PUBLICA"/>
    <s v="023_24"/>
    <x v="1"/>
    <x v="20"/>
    <s v="GABINETE INTEGRAL DE INFRAESTRUCTURA Y SERVICIOS PÚBLICOS"/>
    <x v="9"/>
    <s v="DIRECCIÓN GENERAL DE OBRAS PÚBLICAS"/>
    <s v="COORDINACIÓN DE GESTIÓN DEL TERRITORIO Y OBRAS PÚBLICAS"/>
    <x v="22"/>
    <x v="30"/>
    <x v="5"/>
    <s v="NO"/>
    <s v="NO"/>
    <x v="148"/>
    <x v="149"/>
    <n v="0"/>
    <x v="0"/>
    <n v="0"/>
    <n v="0"/>
    <n v="0"/>
    <n v="0"/>
    <n v="0"/>
    <n v="0"/>
    <n v="0"/>
    <n v="0"/>
    <n v="0"/>
    <n v="0"/>
    <m/>
    <m/>
  </r>
  <r>
    <s v="1.5-03-24"/>
    <s v="1.3.4"/>
    <s v="FUNCIÓN PÚBLICA"/>
    <s v="K"/>
    <s v="Proyectos de inversión sujetos a registro en la Ca"/>
    <s v="07_24"/>
    <n v="3"/>
    <s v="INFRAESTRUCTURA Y SERVICIOS PÚBLICOS"/>
    <n v="37"/>
    <s v="INVERSION PUBLICA"/>
    <s v="023_24"/>
    <x v="1"/>
    <x v="21"/>
    <s v="GABINETE INTEGRAL DE INFRAESTRUCTURA Y SERVICIOS PÚBLICOS"/>
    <x v="9"/>
    <s v="DIRECCIÓN GENERAL DE OBRAS PÚBLICAS"/>
    <s v="COORDINACIÓN DE GESTIÓN DEL TERRITORIO Y OBRAS PÚBLICAS"/>
    <x v="22"/>
    <x v="30"/>
    <x v="5"/>
    <s v="NO"/>
    <s v="NO"/>
    <x v="148"/>
    <x v="149"/>
    <n v="0"/>
    <x v="0"/>
    <n v="0"/>
    <n v="0"/>
    <n v="9100000"/>
    <n v="0"/>
    <n v="0"/>
    <n v="0"/>
    <n v="0"/>
    <n v="0"/>
    <n v="0"/>
    <n v="0"/>
    <m/>
    <m/>
  </r>
  <r>
    <s v="2.5-03-24"/>
    <s v="1.3.4"/>
    <s v="FUNCIÓN PÚBLICA"/>
    <s v="K"/>
    <s v="Proyectos de inversión sujetos a registro en la Ca"/>
    <s v="07_24"/>
    <n v="3"/>
    <s v="INFRAESTRUCTURA Y SERVICIOS PÚBLICOS"/>
    <n v="37"/>
    <s v="INVERSION PUBLICA"/>
    <s v="023_24"/>
    <x v="1"/>
    <x v="22"/>
    <s v="GABINETE INTEGRAL DE INFRAESTRUCTURA Y SERVICIOS PÚBLICOS"/>
    <x v="9"/>
    <s v="DIRECCIÓN GENERAL DE OBRAS PÚBLICAS"/>
    <s v="COORDINACIÓN DE GESTIÓN DEL TERRITORIO Y OBRAS PÚBLICAS"/>
    <x v="22"/>
    <x v="30"/>
    <x v="5"/>
    <s v="NO"/>
    <s v="NO"/>
    <x v="148"/>
    <x v="149"/>
    <n v="0"/>
    <x v="0"/>
    <n v="0"/>
    <n v="0"/>
    <n v="9100000"/>
    <n v="0"/>
    <n v="0"/>
    <n v="0"/>
    <n v="0"/>
    <n v="0"/>
    <n v="0"/>
    <n v="0"/>
    <m/>
    <m/>
  </r>
  <r>
    <s v="1.1-15-24"/>
    <s v="1.3.4"/>
    <s v="FUNCIÓN PÚBLICA"/>
    <s v="K"/>
    <s v="Proyectos de inversión sujetos a registro en la Ca"/>
    <s v="07_24"/>
    <n v="3"/>
    <s v="INFRAESTRUCTURA Y SERVICIOS PÚBLICOS"/>
    <n v="37"/>
    <s v="INVERSION PUBLICA"/>
    <s v="023_24"/>
    <x v="1"/>
    <x v="23"/>
    <s v="GABINETE INTEGRAL DE INFRAESTRUCTURA Y SERVICIOS PÚBLICOS"/>
    <x v="9"/>
    <s v="DIRECCIÓN GENERAL DE OBRAS PÚBLICAS"/>
    <s v="COORDINACIÓN DE GESTIÓN DEL TERRITORIO Y OBRAS PÚBLICAS"/>
    <x v="22"/>
    <x v="30"/>
    <x v="5"/>
    <s v="NO"/>
    <s v="NO"/>
    <x v="148"/>
    <x v="149"/>
    <n v="0"/>
    <x v="0"/>
    <n v="0"/>
    <n v="0"/>
    <n v="6997427.8099999996"/>
    <n v="0"/>
    <n v="0"/>
    <n v="0"/>
    <n v="0"/>
    <n v="0"/>
    <n v="0"/>
    <n v="0"/>
    <m/>
    <m/>
  </r>
  <r>
    <s v="1.1-00-24"/>
    <s v="1.3.4"/>
    <s v="FUNCIÓN PÚBLICA"/>
    <s v="M"/>
    <s v="Actividades de apoyo administrativo desarrolladas "/>
    <s v="04_24"/>
    <n v="6"/>
    <s v="GOBIERNO EFECTIVO"/>
    <n v="18"/>
    <s v="INVERSION PUBLICA"/>
    <s v="012_24"/>
    <x v="0"/>
    <x v="0"/>
    <s v="TESORERÍA MUNICIPAL"/>
    <x v="2"/>
    <s v="DIRECCIÓN DE PROCESOS ADMINISTRATIVOS Y"/>
    <s v="TESORERÍA"/>
    <x v="3"/>
    <x v="4"/>
    <x v="5"/>
    <s v="NO"/>
    <s v="NO"/>
    <x v="148"/>
    <x v="149"/>
    <s v="X"/>
    <x v="47"/>
    <n v="34168648.600000001"/>
    <n v="28299479.25"/>
    <n v="0"/>
    <n v="0"/>
    <n v="0"/>
    <n v="0"/>
    <n v="0"/>
    <n v="0"/>
    <n v="0"/>
    <n v="0"/>
    <n v="0"/>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0"/>
    <x v="0"/>
    <n v="10186470.58"/>
    <n v="10186470.57"/>
    <n v="55932702.420000002"/>
    <n v="21369154.550000001"/>
    <n v="24228070.25"/>
    <n v="24228070.25"/>
    <n v="3515684.9800000004"/>
    <n v="20712385.27"/>
    <n v="0"/>
    <n v="20712385.27"/>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0"/>
    <x v="53"/>
    <m/>
    <m/>
    <m/>
    <m/>
    <m/>
    <m/>
    <m/>
    <m/>
    <m/>
    <m/>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0"/>
    <x v="0"/>
    <m/>
    <m/>
    <m/>
    <m/>
    <m/>
    <m/>
    <m/>
    <m/>
    <m/>
    <m/>
    <n v="607242568"/>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0"/>
    <x v="3"/>
    <m/>
    <m/>
    <m/>
    <m/>
    <m/>
    <m/>
    <m/>
    <m/>
    <m/>
    <m/>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33"/>
    <x v="51"/>
    <n v="0"/>
    <n v="0"/>
    <n v="34265600"/>
    <n v="0"/>
    <n v="34265599.469999999"/>
    <n v="34265599.469999999"/>
    <n v="11097867.509999998"/>
    <n v="23167731.960000001"/>
    <n v="0"/>
    <n v="23167731.960000001"/>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41"/>
    <x v="0"/>
    <n v="0"/>
    <n v="0"/>
    <n v="104800000"/>
    <n v="0"/>
    <n v="0"/>
    <n v="0"/>
    <n v="0"/>
    <n v="0"/>
    <n v="0"/>
    <n v="0"/>
    <m/>
    <m/>
  </r>
  <r>
    <s v="1.1-00-24"/>
    <s v="1.3.4"/>
    <s v="FUNCIÓN PÚBLICA"/>
    <s v="K"/>
    <s v="Proyectos de inversión sujetos a registro en la Ca"/>
    <s v="07_24"/>
    <n v="3"/>
    <s v="INFRAESTRUCTURA Y SERVICIOS PÚBLICOS"/>
    <n v="37"/>
    <s v="INVERSION PUBLICA"/>
    <s v="023_24"/>
    <x v="0"/>
    <x v="0"/>
    <s v="GABINETE INTEGRAL DE INFRAESTRUCTURA Y SERVICIOS PÚBLICOS"/>
    <x v="9"/>
    <s v="DIRECCIÓN GENERAL DE OBRAS PÚBLICAS"/>
    <s v="COORDINACIÓN DE GESTIÓN DEL TERRITORIO Y OBRAS PÚBLICAS"/>
    <x v="22"/>
    <x v="30"/>
    <x v="5"/>
    <s v="NO"/>
    <s v="NO"/>
    <x v="149"/>
    <x v="150"/>
    <n v="42"/>
    <x v="0"/>
    <n v="0"/>
    <n v="0"/>
    <n v="47143707.329999998"/>
    <n v="0"/>
    <n v="0"/>
    <n v="0"/>
    <n v="0"/>
    <n v="0"/>
    <n v="0"/>
    <n v="0"/>
    <m/>
    <m/>
  </r>
  <r>
    <s v="1.1-00-24"/>
    <s v="1.3.4"/>
    <s v="FUNCIÓN PÚBLICA"/>
    <s v="K"/>
    <s v="Proyectos de inversión sujetos a registro en la Ca"/>
    <s v="07_24"/>
    <n v="3"/>
    <s v="INFRAESTRUCTURA Y SERVICIOS PÚBLICOS"/>
    <n v="38"/>
    <s v="INVERSION PUBLICA"/>
    <s v="023_24"/>
    <x v="0"/>
    <x v="0"/>
    <s v="GABINETE INTEGRAL DE INFRAESTRUCTURA Y SERVICIOS PÚBLICOS"/>
    <x v="9"/>
    <s v="DIRECCIÓN GENERAL DE OBRAS PÚBLICAS"/>
    <s v="COORDINACIÓN DE GESTIÓN DEL TERRITORIO Y OBRAS PÚBLICAS"/>
    <x v="22"/>
    <x v="59"/>
    <x v="5"/>
    <s v="NO"/>
    <s v="NO"/>
    <x v="149"/>
    <x v="150"/>
    <n v="0"/>
    <x v="0"/>
    <n v="27730027.27"/>
    <n v="27730027.27"/>
    <n v="21500000"/>
    <n v="30000000"/>
    <n v="12099443.810000001"/>
    <n v="12099443.810000001"/>
    <n v="858279.22000000067"/>
    <n v="11241164.59"/>
    <n v="0"/>
    <n v="11241164.59"/>
    <m/>
    <m/>
  </r>
  <r>
    <s v="2.5-02-24"/>
    <s v="1.3.4"/>
    <s v="FUNCIÓN PÚBLICA"/>
    <s v="K"/>
    <s v="Proyectos de inversión sujetos a registro en la Ca"/>
    <s v="07_24"/>
    <n v="3"/>
    <s v="INFRAESTRUCTURA Y SERVICIOS PÚBLICOS"/>
    <n v="37"/>
    <s v="INVERSION PUBLICA"/>
    <s v="023_24"/>
    <x v="0"/>
    <x v="4"/>
    <s v="GABINETE INTEGRAL DE INFRAESTRUCTURA Y SERVICIOS PÚBLICOS"/>
    <x v="9"/>
    <s v="DIRECCIÓN GENERAL DE OBRAS PÚBLICAS"/>
    <s v="COORDINACIÓN DE GESTIÓN DEL TERRITORIO Y OBRAS PÚBLICAS"/>
    <x v="22"/>
    <x v="30"/>
    <x v="5"/>
    <s v="NO"/>
    <s v="NO"/>
    <x v="149"/>
    <x v="150"/>
    <n v="0"/>
    <x v="0"/>
    <n v="46822219.18"/>
    <n v="46822219.18"/>
    <n v="9274794.4000000004"/>
    <n v="10000000"/>
    <n v="9274794.4000000004"/>
    <n v="9274794.4000000004"/>
    <n v="7606.3499999996275"/>
    <n v="9267188.0500000007"/>
    <n v="0"/>
    <n v="9267188.0500000007"/>
    <n v="0"/>
    <m/>
  </r>
  <r>
    <s v="2.5-01-24"/>
    <s v="1.3.4"/>
    <s v="FUNCIÓN PÚBLICA"/>
    <s v="K"/>
    <s v="Proyectos de inversión sujetos a registro en la Ca"/>
    <s v="07_24"/>
    <n v="3"/>
    <s v="INFRAESTRUCTURA Y SERVICIOS PÚBLICOS"/>
    <n v="37"/>
    <s v="INVERSION PUBLICA"/>
    <s v="023_24"/>
    <x v="0"/>
    <x v="19"/>
    <s v="GABINETE INTEGRAL DE INFRAESTRUCTURA Y SERVICIOS PÚBLICOS"/>
    <x v="9"/>
    <s v="DIRECCIÓN GENERAL DE OBRAS PÚBLICAS"/>
    <s v="COORDINACIÓN DE GESTIÓN DEL TERRITORIO Y OBRAS PÚBLICAS"/>
    <x v="22"/>
    <x v="30"/>
    <x v="5"/>
    <s v="NO"/>
    <s v="NO"/>
    <x v="149"/>
    <x v="150"/>
    <n v="0"/>
    <x v="0"/>
    <n v="51800335.920000002"/>
    <n v="51779315.490000002"/>
    <n v="0"/>
    <n v="25000000"/>
    <n v="0"/>
    <n v="0"/>
    <n v="0"/>
    <n v="0"/>
    <n v="0"/>
    <n v="0"/>
    <m/>
    <m/>
  </r>
  <r>
    <s v="2.5-06-24"/>
    <s v="1.3.4"/>
    <s v="FUNCIÓN PÚBLICA"/>
    <s v="K"/>
    <s v="Proyectos de inversión sujetos a registro en la Ca"/>
    <s v="07_24"/>
    <n v="3"/>
    <s v="INFRAESTRUCTURA Y SERVICIOS PÚBLICOS"/>
    <n v="37"/>
    <s v="INVERSION PUBLICA"/>
    <s v="023_24"/>
    <x v="1"/>
    <x v="24"/>
    <s v="GABINETE INTEGRAL DE INFRAESTRUCTURA Y SERVICIOS PÚBLICOS"/>
    <x v="9"/>
    <s v="DIRECCIÓN GENERAL DE OBRAS PÚBLICAS"/>
    <s v="COORDINACIÓN DE GESTIÓN DEL TERRITORIO Y OBRAS PÚBLICAS"/>
    <x v="22"/>
    <x v="30"/>
    <x v="5"/>
    <s v="NO"/>
    <s v="NO"/>
    <x v="149"/>
    <x v="150"/>
    <n v="0"/>
    <x v="0"/>
    <n v="0"/>
    <n v="0"/>
    <n v="300839.18"/>
    <n v="0"/>
    <n v="287784.63"/>
    <n v="287784.63"/>
    <n v="12.119999999995343"/>
    <n v="287772.51"/>
    <n v="0"/>
    <n v="287772.51"/>
    <m/>
    <m/>
  </r>
  <r>
    <s v="1.1-00-24"/>
    <s v="1.3.4"/>
    <s v="FUNCIÓN PÚBLICA"/>
    <s v="M"/>
    <s v="Actividades de apoyo administrativo desarrolladas "/>
    <s v="04_24"/>
    <n v="6"/>
    <s v="GOBIERNO EFECTIVO"/>
    <n v="18"/>
    <s v="INVERSION PUBLICA"/>
    <s v="012_24"/>
    <x v="0"/>
    <x v="0"/>
    <s v="TESORERÍA MUNICIPAL"/>
    <x v="2"/>
    <s v="DIRECCIÓN DE PROCESOS ADMINISTRATIVOS Y"/>
    <s v="TESORERÍA"/>
    <x v="3"/>
    <x v="4"/>
    <x v="5"/>
    <s v="NO"/>
    <s v="SI"/>
    <x v="150"/>
    <x v="151"/>
    <n v="11"/>
    <x v="54"/>
    <n v="23580360"/>
    <n v="21615330"/>
    <n v="25545390"/>
    <n v="25108346.399999999"/>
    <n v="19650300"/>
    <n v="19650300"/>
    <n v="0"/>
    <n v="19650300"/>
    <n v="0"/>
    <n v="19650300"/>
    <n v="23580360"/>
    <s v="Plantas de tratamiento a 15 años"/>
  </r>
  <r>
    <s v="1.1-00-24"/>
    <s v="1.3.4"/>
    <s v="FUNCIÓN PÚBLICA"/>
    <s v="M"/>
    <s v="Actividades de apoyo administrativo desarrolladas "/>
    <s v="04_24"/>
    <n v="6"/>
    <s v="GOBIERNO EFECTIVO"/>
    <n v="18"/>
    <s v="INVERSION PUBLICA"/>
    <s v="012_24"/>
    <x v="0"/>
    <x v="0"/>
    <s v="TESORERÍA MUNICIPAL"/>
    <x v="2"/>
    <s v="DIRECCIÓN DE PROCESOS ADMINISTRATIVOS Y"/>
    <s v="TESORERÍA"/>
    <x v="3"/>
    <x v="4"/>
    <x v="5"/>
    <s v="NO"/>
    <s v="SI"/>
    <x v="150"/>
    <x v="151"/>
    <n v="12"/>
    <x v="12"/>
    <n v="75751651.719999999"/>
    <n v="74178870.290000007"/>
    <n v="80000000"/>
    <n v="70000000"/>
    <n v="57987586.920000002"/>
    <n v="57987586.920000002"/>
    <n v="0"/>
    <n v="57987586.920000002"/>
    <n v="0"/>
    <n v="57987586.920000002"/>
    <n v="85600000"/>
    <s v="Pago del CAT"/>
  </r>
  <r>
    <s v="2.5-02-24"/>
    <s v="1.3.4"/>
    <s v="FUNCIÓN PÚBLICA"/>
    <s v="M"/>
    <s v="Actividades de apoyo administrativo desarrolladas "/>
    <s v="04_24"/>
    <n v="6"/>
    <s v="GOBIERNO EFECTIVO"/>
    <n v="19"/>
    <s v="DEUDA PUBLICA"/>
    <s v="013_24"/>
    <x v="0"/>
    <x v="4"/>
    <s v="TESORERÍA MUNICIPAL"/>
    <x v="2"/>
    <s v="DIRECCIÓN GENERAL DE FINANZAS"/>
    <s v="TESORERÍA"/>
    <x v="29"/>
    <x v="43"/>
    <x v="6"/>
    <s v="NO"/>
    <s v="SI"/>
    <x v="151"/>
    <x v="152"/>
    <n v="0"/>
    <x v="0"/>
    <n v="28381279.719999999"/>
    <n v="28381279.719999999"/>
    <n v="0"/>
    <n v="0"/>
    <n v="0"/>
    <n v="0"/>
    <n v="0"/>
    <n v="0"/>
    <n v="0"/>
    <n v="0"/>
    <n v="0"/>
    <m/>
  </r>
  <r>
    <s v="1.5-01-24"/>
    <s v="1.3.4"/>
    <s v="FUNCIÓN PÚBLICA"/>
    <s v="M"/>
    <s v="Actividades de apoyo administrativo desarrolladas "/>
    <s v="04_24"/>
    <n v="6"/>
    <s v="GOBIERNO EFECTIVO"/>
    <n v="19"/>
    <s v="DEUDA PUBLICA"/>
    <s v="013_24"/>
    <x v="0"/>
    <x v="1"/>
    <s v="TESORERÍA MUNICIPAL"/>
    <x v="2"/>
    <s v="DIRECCIÓN GENERAL DE FINANZAS"/>
    <s v="TESORERÍA"/>
    <x v="29"/>
    <x v="43"/>
    <x v="6"/>
    <s v="NO"/>
    <s v="SI"/>
    <x v="151"/>
    <x v="152"/>
    <n v="0"/>
    <x v="0"/>
    <n v="15141504.83"/>
    <n v="15141504.83"/>
    <n v="43989196.579999998"/>
    <n v="43522784.549999997"/>
    <n v="32329227.809999999"/>
    <n v="32329227.809999999"/>
    <n v="0"/>
    <n v="32329227.809999999"/>
    <n v="0"/>
    <n v="32329227.809999999"/>
    <n v="38364867.060000002"/>
    <s v="deuda de los 2 creditos, uno termina en junio 2025"/>
  </r>
  <r>
    <s v="2.5-02-24"/>
    <s v="1.3.4"/>
    <s v="FUNCIÓN PÚBLICA"/>
    <s v="M"/>
    <s v="Actividades de apoyo administrativo desarrolladas "/>
    <s v="04_24"/>
    <n v="6"/>
    <s v="GOBIERNO EFECTIVO"/>
    <n v="19"/>
    <s v="DEUDA PUBLICA"/>
    <s v="013_24"/>
    <x v="0"/>
    <x v="4"/>
    <s v="TESORERÍA MUNICIPAL"/>
    <x v="2"/>
    <s v="DIRECCIÓN GENERAL DE FINANZAS"/>
    <s v="TESORERÍA"/>
    <x v="29"/>
    <x v="43"/>
    <x v="6"/>
    <s v="NO"/>
    <s v="SI"/>
    <x v="152"/>
    <x v="153"/>
    <n v="0"/>
    <x v="0"/>
    <n v="17104464.09"/>
    <n v="17104464.09"/>
    <n v="0"/>
    <n v="0"/>
    <n v="0"/>
    <n v="0"/>
    <n v="0"/>
    <n v="0"/>
    <n v="0"/>
    <n v="0"/>
    <n v="0"/>
    <m/>
  </r>
  <r>
    <s v="1.5-01-24"/>
    <s v="1.3.4"/>
    <s v="FUNCIÓN PÚBLICA"/>
    <s v="M"/>
    <s v="Actividades de apoyo administrativo desarrolladas "/>
    <s v="04_24"/>
    <n v="6"/>
    <s v="GOBIERNO EFECTIVO"/>
    <n v="19"/>
    <s v="DEUDA PUBLICA"/>
    <s v="013_24"/>
    <x v="0"/>
    <x v="1"/>
    <s v="TESORERÍA MUNICIPAL"/>
    <x v="2"/>
    <s v="DIRECCIÓN GENERAL DE FINANZAS"/>
    <s v="TESORERÍA"/>
    <x v="29"/>
    <x v="43"/>
    <x v="6"/>
    <s v="NO"/>
    <s v="SI"/>
    <x v="152"/>
    <x v="153"/>
    <n v="0"/>
    <x v="0"/>
    <n v="8187007.1900000004"/>
    <n v="7990511.0300000003"/>
    <n v="19300000"/>
    <n v="26300000"/>
    <n v="13583826.539999999"/>
    <n v="13583826.539999999"/>
    <n v="0"/>
    <n v="13583826.539999999"/>
    <n v="0"/>
    <n v="13583826.539999999"/>
    <n v="10000000"/>
    <s v="deuda de los 2 creditos, uno termina en junio 2025"/>
  </r>
  <r>
    <s v="1.1-00-24"/>
    <s v="1.7.2"/>
    <s v="PROTECCIÓN CIVIL"/>
    <s v="E"/>
    <s v="Actividades del sector público, que realiza en for"/>
    <s v="02_24"/>
    <n v="3"/>
    <s v="INFRAESTRUCTURA Y SERVICIOS PÚBLICOS"/>
    <n v="11"/>
    <s v="MATERIALES Y SUMINISTROS"/>
    <s v="009_24"/>
    <x v="0"/>
    <x v="0"/>
    <s v="SECRETARÍA GENERAL DEL AYUNTAMIENTO"/>
    <x v="3"/>
    <s v="DIRECCIÓN GENERAL ADJUNTA DE PROTECCIÓN"/>
    <s v="COORDINACIÓN DE PREVENCIÓN Y PROTECCIÓN CIUDADANA"/>
    <x v="5"/>
    <x v="6"/>
    <x v="3"/>
    <s v="NO"/>
    <s v="NO"/>
    <x v="153"/>
    <x v="103"/>
    <n v="0"/>
    <x v="0"/>
    <n v="126.97"/>
    <n v="126.97"/>
    <n v="1000"/>
    <n v="1000"/>
    <n v="0"/>
    <n v="0"/>
    <n v="0"/>
    <n v="0"/>
    <n v="0"/>
    <n v="0"/>
    <n v="50000"/>
    <m/>
  </r>
  <r>
    <s v="1.1-00-24"/>
    <s v="2.2.4"/>
    <s v="ALUMBRADO PÚBLICO"/>
    <s v="E"/>
    <s v="Actividades del sector público, que realiza en for"/>
    <s v="07_24"/>
    <n v="3"/>
    <s v="INFRAESTRUCTURA Y SERVICIOS PÚBLICOS"/>
    <n v="34"/>
    <s v="SERVICIOS GENERALES"/>
    <s v="020_24"/>
    <x v="0"/>
    <x v="0"/>
    <s v="GABINETE INTEGRAL DE INFRAESTRUCTURA Y SERVICIOS PÚBLICOS"/>
    <x v="5"/>
    <s v="DIRECCIÓN DE ALUMBRADO PÚBLICO"/>
    <s v="COORDINACIÓN DE FORTALECIMIENTO A LOS SERVICIOS PÚBLICOS MUNICIPALES"/>
    <x v="20"/>
    <x v="22"/>
    <x v="3"/>
    <s v="NO"/>
    <s v="SI"/>
    <x v="153"/>
    <x v="0"/>
    <n v="0"/>
    <x v="0"/>
    <n v="16500159.109999999"/>
    <n v="16500159.109999999"/>
    <n v="15452580.07"/>
    <n v="8000000"/>
    <n v="0"/>
    <n v="0"/>
    <n v="0"/>
    <n v="0"/>
    <n v="0"/>
    <n v="0"/>
    <n v="20000000"/>
    <s v="LUMINARIAS"/>
  </r>
  <r>
    <s v="1.1-00-24"/>
    <s v="3.1.1"/>
    <s v="ASUNTOS ECONÓMICOS Y COMERCIALES EN GENERAL"/>
    <s v="E"/>
    <s v="Actividades del sector público, que realiza en for"/>
    <s v="09_24"/>
    <n v="8"/>
    <s v="DESARROLLO ECONÓMICO Y EMPLEO"/>
    <n v="42"/>
    <s v="SERVICIOS GENERALES"/>
    <s v="026_24"/>
    <x v="0"/>
    <x v="0"/>
    <s v="COORDINACIÓN GENERAL DE DESARROLLO ECONÓMICO"/>
    <x v="6"/>
    <s v="DESPACHO DE LA COORDINACIÓN GENERAL DE D"/>
    <s v="COORDINACIÓN DE POTENCIA ECONÓMICA"/>
    <x v="19"/>
    <x v="20"/>
    <x v="3"/>
    <s v="NO"/>
    <s v="NO"/>
    <x v="153"/>
    <x v="103"/>
    <n v="0"/>
    <x v="0"/>
    <n v="0"/>
    <n v="0"/>
    <n v="0"/>
    <n v="42000"/>
    <n v="0"/>
    <n v="0"/>
    <n v="0"/>
    <n v="0"/>
    <n v="0"/>
    <n v="0"/>
    <n v="30000"/>
    <m/>
  </r>
  <r>
    <s v="1.1-00-24"/>
    <s v="1.7.1"/>
    <s v="POLICÍA"/>
    <s v="R"/>
    <s v="Solamente actividades específicas, distintas a las"/>
    <s v="08_24"/>
    <n v="7"/>
    <s v="SEGURIDAD CIUDADANA"/>
    <n v="41"/>
    <s v="SERVICIOS GENERALES"/>
    <s v="025_24"/>
    <x v="0"/>
    <x v="0"/>
    <s v="COMISARÍA DE LA POLICÍA PREVENTIVA MUNICIPAL"/>
    <x v="3"/>
    <s v="COMISARIA DE LA POLICIA PREVENTIVA MUNICIPAL"/>
    <m/>
    <x v="4"/>
    <x v="5"/>
    <x v="3"/>
    <s v="NO"/>
    <s v="NO"/>
    <x v="153"/>
    <x v="111"/>
    <m/>
    <x v="3"/>
    <m/>
    <m/>
    <m/>
    <m/>
    <m/>
    <m/>
    <m/>
    <m/>
    <m/>
    <m/>
    <n v="50000"/>
    <m/>
  </r>
  <r>
    <s v="1.1-00-24"/>
    <s v="1.3.4"/>
    <s v="FUNCIÓN PÚBLICA"/>
    <s v="E"/>
    <s v="Actividades del sector público, que realiza en for"/>
    <s v="07_24"/>
    <n v="3"/>
    <s v="INFRAESTRUCTURA Y SERVICIOS PÚBLICOS"/>
    <n v="33"/>
    <s v="MATERIALES Y SUMINISTROS"/>
    <s v="019_24"/>
    <x v="0"/>
    <x v="0"/>
    <s v="GABINETE INTEGRAL DE INFRAESTRUCTURA Y SERVICIOS PÚBLICOS"/>
    <x v="5"/>
    <s v="DIRECCIÓN ADMINISTRATIVA DE INFRAESTRUCT"/>
    <s v="COORDINACIÓN DE FORTALECIMIENTO A LOS SERVICIOS PÚBLICOS MUNICIPALES"/>
    <x v="7"/>
    <x v="8"/>
    <x v="3"/>
    <m/>
    <m/>
    <x v="153"/>
    <x v="0"/>
    <m/>
    <x v="3"/>
    <n v="0"/>
    <n v="0"/>
    <n v="0"/>
    <m/>
    <m/>
    <m/>
    <m/>
    <m/>
    <m/>
    <n v="0"/>
    <n v="0"/>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4">
  <r>
    <s v="1.1-00-24"/>
    <s v="1.3.4"/>
    <s v="FUNCIÓN PÚBLICA"/>
    <s v="S"/>
    <s v="Definidos en el Presupuesto de Egresos y los que s"/>
    <s v="02_24"/>
    <n v="1"/>
    <s v="CORRESPONSABILIDAD SOCIAL (TRANSVERSAL)"/>
    <n v="14"/>
    <s v="BIENES MUEBLES, INMUEBLES E INTANGIBLES"/>
    <s v="010_24"/>
    <x v="0"/>
    <x v="0"/>
    <x v="0"/>
    <x v="0"/>
    <s v="DIRECCIÓN GENERAL DE CULTURA DE LA PAZ Y"/>
    <s v="COORDINACIÓN DE CERCANÍA Y CORRESPONSABILIDAD SOCIAL"/>
    <s v="DIRECCIÓN DE RED DE BASES"/>
    <x v="0"/>
    <x v="0"/>
    <s v="NO"/>
    <s v="NO"/>
    <n v="0"/>
    <m/>
    <n v="0"/>
    <s v="SIN DESCRIPCIÓN PARA DESTINOS 00"/>
    <n v="0"/>
    <n v="0"/>
    <n v="0"/>
    <n v="125000"/>
    <n v="0"/>
    <n v="0"/>
    <n v="0"/>
    <n v="0"/>
    <n v="0"/>
    <n v="0"/>
    <n v="0"/>
    <s v="revisar"/>
    <m/>
    <n v="0"/>
    <n v="0"/>
    <n v="0"/>
    <n v="0"/>
    <n v="0"/>
    <n v="0"/>
    <n v="125000"/>
    <n v="-125000"/>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111"/>
    <s v="DIETAS"/>
    <n v="0"/>
    <s v="SIN DESCRIPCIÓN PARA DESTINOS 00"/>
    <n v="12732416.939999999"/>
    <n v="12218750.189999999"/>
    <n v="1986144.84"/>
    <n v="12975991.18"/>
    <n v="1986144.84"/>
    <n v="1986144.84"/>
    <n v="0"/>
    <n v="1986144.84"/>
    <n v="0"/>
    <n v="1986144.84"/>
    <n v="2065590.6336000001"/>
    <s v="aumento del 4%"/>
    <m/>
    <n v="0"/>
    <n v="1986144.84"/>
    <n v="0"/>
    <n v="0"/>
    <n v="0"/>
    <n v="0"/>
    <n v="10989846.34"/>
    <n v="-10989846.34"/>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111"/>
    <s v="DIETAS"/>
    <n v="0"/>
    <s v="SIN DESCRIPCIÓN PARA DESTINOS 00"/>
    <n v="0"/>
    <n v="0"/>
    <n v="6997225.9000000004"/>
    <n v="0"/>
    <n v="3052210.04"/>
    <n v="3052210.04"/>
    <n v="0"/>
    <n v="3052210.04"/>
    <n v="0"/>
    <n v="3052210.04"/>
    <n v="7277114.9360000007"/>
    <s v="aumento del 4%"/>
    <m/>
    <n v="0"/>
    <n v="3052210.04"/>
    <n v="3945015.8600000003"/>
    <n v="6997225.9000000004"/>
    <n v="0"/>
    <n v="0"/>
    <n v="0"/>
    <n v="6997225.9000000004"/>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111"/>
    <s v="DIETAS"/>
    <n v="0"/>
    <s v="SIN DESCRIPCIÓN PARA DESTINOS 00"/>
    <n v="0"/>
    <n v="0"/>
    <n v="3992620.44"/>
    <n v="0"/>
    <n v="3992620.44"/>
    <n v="3992620.44"/>
    <n v="0"/>
    <n v="3992620.44"/>
    <n v="0"/>
    <n v="3992620.44"/>
    <n v="4152325.2576000001"/>
    <s v="aumento del 4%"/>
    <m/>
    <n v="0"/>
    <n v="3992620.44"/>
    <n v="0"/>
    <n v="0"/>
    <n v="3992620.44"/>
    <n v="0"/>
    <n v="0"/>
    <n v="3992620.44"/>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131"/>
    <s v="SUELDO BASE AL PERSONAL PERMANENTE"/>
    <n v="13"/>
    <s v="PLANTILLA"/>
    <n v="0"/>
    <n v="0"/>
    <n v="55136596.079999998"/>
    <n v="66640393.869999997"/>
    <n v="55136596.079999998"/>
    <n v="55136596.079999998"/>
    <n v="0"/>
    <n v="55136596.079999998"/>
    <n v="0"/>
    <n v="55136596.079999998"/>
    <n v="57342059.923200004"/>
    <s v="aumento del 4%"/>
    <m/>
    <n v="0"/>
    <n v="55136596.079999998"/>
    <n v="0"/>
    <n v="0"/>
    <n v="0"/>
    <n v="0"/>
    <n v="11503797.789999999"/>
    <n v="-11503797.789999999"/>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131"/>
    <s v="SUELDO BASE AL PERSONAL PERMANENTE"/>
    <n v="13"/>
    <s v="PLANTILLA"/>
    <n v="683481550.22000003"/>
    <n v="664393684.21000004"/>
    <n v="708116760.38"/>
    <n v="677552010.19000006"/>
    <n v="454318519.20999998"/>
    <n v="454318519.20999998"/>
    <n v="0"/>
    <n v="454318519.20999998"/>
    <n v="950"/>
    <n v="454317569.20999998"/>
    <n v="736441430.79519999"/>
    <s v="aumento del 4%"/>
    <m/>
    <n v="0"/>
    <n v="454317569.20999998"/>
    <n v="253798241.17000002"/>
    <n v="30564745.93"/>
    <n v="4.26"/>
    <n v="0"/>
    <n v="0"/>
    <n v="30564750.190000001"/>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211"/>
    <s v="HONORARIOS ASIMILABLES A SALARIOS"/>
    <n v="0"/>
    <s v="SIN DESCRIPCIÓN PARA DESTINOS 00"/>
    <n v="1160699.94"/>
    <n v="1160699.94"/>
    <n v="1270435.26"/>
    <n v="0"/>
    <n v="1270435.26"/>
    <n v="1270435.26"/>
    <n v="0"/>
    <n v="1270435.26"/>
    <n v="0"/>
    <n v="1270435.26"/>
    <n v="1321252.6703999999"/>
    <s v="aumento del 4%"/>
    <m/>
    <n v="0"/>
    <n v="1270435.26"/>
    <n v="0"/>
    <n v="0"/>
    <n v="1270435.26"/>
    <n v="0"/>
    <n v="0"/>
    <n v="1270435.26"/>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221"/>
    <s v="SUELDOS BASE AL PERSONAL EVENTUAL"/>
    <n v="14"/>
    <s v="EVENTUAL"/>
    <n v="0"/>
    <n v="0"/>
    <n v="10136308.68"/>
    <n v="52109314.159999996"/>
    <n v="10136308.68"/>
    <n v="10136308.68"/>
    <n v="0"/>
    <n v="10136308.68"/>
    <n v="0"/>
    <n v="10136308.68"/>
    <n v="10541761.0272"/>
    <s v="aumento del 4%"/>
    <m/>
    <n v="0"/>
    <n v="10136308.68"/>
    <n v="0"/>
    <n v="0"/>
    <n v="20286199.98"/>
    <n v="0"/>
    <n v="62259205.460000001"/>
    <n v="-41973005.479999997"/>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221"/>
    <s v="SUELDOS BASE AL PERSONAL EVENTUAL"/>
    <n v="14"/>
    <s v="EVENTUAL"/>
    <n v="0"/>
    <n v="0"/>
    <n v="22797697.030000001"/>
    <n v="0"/>
    <n v="0"/>
    <n v="0"/>
    <n v="0"/>
    <n v="0"/>
    <n v="0"/>
    <n v="0"/>
    <n v="23709604.911200002"/>
    <s v="aumento del 4%"/>
    <m/>
    <n v="0"/>
    <n v="0"/>
    <n v="22797697.030000001"/>
    <n v="25297697.030000001"/>
    <n v="0"/>
    <n v="0"/>
    <n v="2500000"/>
    <n v="22797697.030000001"/>
  </r>
  <r>
    <s v="1.6-01-24"/>
    <s v="1.3.4"/>
    <s v="FUNCIÓN PÚBLICA"/>
    <s v="E"/>
    <s v="Actividades del sector público, que realiza en for"/>
    <s v="05_24"/>
    <n v="6"/>
    <s v="GOBIERNO EFECTIVO"/>
    <n v="21"/>
    <s v="SERVICIOS PERSONALES"/>
    <s v="015_24"/>
    <x v="0"/>
    <x v="2"/>
    <x v="1"/>
    <x v="1"/>
    <s v="DIRECCIÓN GENERAL DE ADMINISTRACIÓN"/>
    <s v="OFICIALÍA MAYOR"/>
    <s v="DIRECCIÓN DE ADMINISTRACIÓN"/>
    <x v="2"/>
    <x v="1"/>
    <s v="NO"/>
    <s v="NO"/>
    <n v="1221"/>
    <s v="SUELDOS BASE AL PERSONAL EVENTUAL"/>
    <n v="14"/>
    <s v="EVENTUAL"/>
    <n v="0"/>
    <n v="0"/>
    <n v="0"/>
    <n v="0"/>
    <n v="0"/>
    <n v="0"/>
    <n v="0"/>
    <n v="0"/>
    <n v="0"/>
    <n v="0"/>
    <n v="0"/>
    <s v="aumento del 4%"/>
    <m/>
    <n v="0"/>
    <n v="0"/>
    <n v="0"/>
    <n v="0"/>
    <n v="0"/>
    <n v="0"/>
    <n v="0"/>
    <n v="0"/>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221"/>
    <s v="SUELDOS BASE AL PERSONAL EVENTUAL"/>
    <n v="14"/>
    <s v="EVENTUAL"/>
    <n v="113625761.84"/>
    <n v="108809696.02"/>
    <n v="103949357.40000001"/>
    <n v="67987848.969999999"/>
    <n v="94736335.030000001"/>
    <n v="94736335.030000001"/>
    <n v="0"/>
    <n v="94736335.030000001"/>
    <n v="289593.8599999994"/>
    <n v="94446741.170000002"/>
    <n v="108107331.69600001"/>
    <s v="aumento del 4%"/>
    <m/>
    <n v="28525"/>
    <n v="94418216.170000002"/>
    <n v="9213022.3700000048"/>
    <n v="37388978.770000003"/>
    <n v="2.74"/>
    <n v="0"/>
    <n v="1427473.08"/>
    <n v="35961508.43"/>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231"/>
    <s v="RETRIBUCIONES POR SERVICIOS DE CARÁCTER SOCIAL"/>
    <n v="0"/>
    <s v="SIN DESCRIPCIÓN PARA DESTINOS 00"/>
    <n v="0"/>
    <n v="0"/>
    <n v="0"/>
    <n v="26400"/>
    <n v="0"/>
    <n v="0"/>
    <n v="0"/>
    <n v="0"/>
    <n v="0"/>
    <n v="0"/>
    <n v="0"/>
    <s v="aumento del 4%"/>
    <m/>
    <n v="0"/>
    <n v="0"/>
    <n v="0"/>
    <n v="0"/>
    <n v="0"/>
    <n v="0"/>
    <n v="26400"/>
    <n v="-26400"/>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231"/>
    <s v="RETRIBUCIONES POR SERVICIOS DE CARÁCTER SOCIAL"/>
    <n v="0"/>
    <s v="SIN DESCRIPCIÓN PARA DESTINOS 00"/>
    <n v="0"/>
    <n v="0"/>
    <n v="26400"/>
    <n v="0"/>
    <n v="0"/>
    <n v="0"/>
    <n v="0"/>
    <n v="0"/>
    <n v="0"/>
    <n v="0"/>
    <n v="27456"/>
    <s v="aumento del 4%"/>
    <m/>
    <n v="0"/>
    <n v="0"/>
    <n v="26400"/>
    <n v="26400"/>
    <n v="0"/>
    <n v="0"/>
    <n v="0"/>
    <n v="26400"/>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1"/>
    <s v="PRIMAS VACACIONALES"/>
    <n v="13"/>
    <s v="PLANTILLA"/>
    <n v="283501.65999999997"/>
    <n v="283501.65999999997"/>
    <n v="23260.11"/>
    <n v="10516224.880000001"/>
    <n v="23260.11"/>
    <n v="23260.11"/>
    <n v="0"/>
    <n v="23260.11"/>
    <n v="0"/>
    <n v="23260.11"/>
    <n v="24190.5144"/>
    <s v="aumento del 4%"/>
    <m/>
    <n v="0"/>
    <n v="23260.11"/>
    <n v="0"/>
    <n v="0"/>
    <n v="2.83"/>
    <n v="0"/>
    <n v="10492967.6"/>
    <n v="-10492964.77"/>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1"/>
    <s v="PRIMAS VACACIONALES"/>
    <n v="14"/>
    <s v="EVENTUAL"/>
    <n v="0"/>
    <n v="0"/>
    <n v="20486.72"/>
    <n v="1512329.12"/>
    <n v="20486.72"/>
    <n v="20486.72"/>
    <n v="0"/>
    <n v="20486.72"/>
    <n v="0"/>
    <n v="20486.72"/>
    <n v="21306.188800000004"/>
    <s v="aumento del 4%"/>
    <m/>
    <n v="0"/>
    <n v="20486.72"/>
    <n v="0"/>
    <n v="0"/>
    <n v="184513.6"/>
    <n v="0"/>
    <n v="1676356"/>
    <n v="-1491842.4"/>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1"/>
    <s v="PRIMAS VACACIONALES"/>
    <n v="13"/>
    <s v="PLANTILLA"/>
    <n v="20447574.010000002"/>
    <n v="20447574.010000002"/>
    <n v="12757703.050000001"/>
    <n v="0"/>
    <n v="11251211.109999999"/>
    <n v="11251211.109999999"/>
    <n v="0"/>
    <n v="11251211.109999999"/>
    <n v="110271.96999999881"/>
    <n v="11140939.140000001"/>
    <n v="13268011.172000002"/>
    <s v="aumento del 4%"/>
    <m/>
    <n v="94821.580000000075"/>
    <n v="11046117.560000001"/>
    <n v="1506491.9400000013"/>
    <n v="10757703.050000001"/>
    <n v="2000000"/>
    <n v="0"/>
    <n v="0"/>
    <n v="12757703.050000001"/>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1"/>
    <s v="PRIMAS VACACIONALES"/>
    <n v="14"/>
    <s v="EVENTUAL"/>
    <n v="0"/>
    <n v="0"/>
    <n v="1479595.2"/>
    <n v="0"/>
    <n v="1474030.21"/>
    <n v="1474030.21"/>
    <n v="0"/>
    <n v="1474030.21"/>
    <n v="1037.2099999999627"/>
    <n v="1472993"/>
    <n v="1538779.0079999999"/>
    <s v="aumento del 4%"/>
    <m/>
    <n v="0"/>
    <n v="1472993"/>
    <n v="5564.9899999999907"/>
    <n v="1663121.59"/>
    <n v="0"/>
    <n v="0"/>
    <n v="183526.39"/>
    <n v="1479595.2"/>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321"/>
    <s v="PRIMAS VACACIONALES"/>
    <n v="14"/>
    <s v="EVENTUAL"/>
    <n v="0"/>
    <n v="0"/>
    <n v="1496757.97"/>
    <n v="0"/>
    <n v="1022373.61"/>
    <n v="1022373.61"/>
    <n v="0"/>
    <n v="1022373.61"/>
    <n v="51629.939999999944"/>
    <n v="970743.67"/>
    <n v="1556628.2888"/>
    <s v="aumento del 4%"/>
    <m/>
    <n v="5150.3500000000931"/>
    <n v="965593.32"/>
    <n v="474384.36"/>
    <n v="1300000"/>
    <n v="196757.97"/>
    <n v="0"/>
    <n v="0"/>
    <n v="1496757.97"/>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2"/>
    <s v="GRATIFICACIÓN DE FIN DE AÑO"/>
    <n v="13"/>
    <s v="PLANTILLA"/>
    <n v="0"/>
    <n v="0"/>
    <n v="218306.17"/>
    <n v="105162275.34"/>
    <n v="218306.17"/>
    <n v="218306.17"/>
    <n v="0"/>
    <n v="218306.17"/>
    <n v="0"/>
    <n v="218306.17"/>
    <n v="227038.41680000004"/>
    <s v="aumento del 4%"/>
    <m/>
    <n v="0"/>
    <n v="218306.17"/>
    <n v="0"/>
    <n v="0"/>
    <n v="8306.08"/>
    <n v="0"/>
    <n v="104952275.25"/>
    <n v="-104943969.17"/>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2"/>
    <s v="GRATIFICACIÓN DE FIN DE AÑO"/>
    <n v="14"/>
    <s v="EVENTUAL"/>
    <n v="0"/>
    <n v="0"/>
    <n v="62676.46"/>
    <n v="15123264.68"/>
    <n v="62676.46"/>
    <n v="62676.46"/>
    <n v="0"/>
    <n v="62676.46"/>
    <n v="0"/>
    <n v="62676.46"/>
    <n v="65183.518400000001"/>
    <s v="aumento del 4%"/>
    <m/>
    <n v="0"/>
    <n v="62676.46"/>
    <n v="0"/>
    <n v="0"/>
    <n v="0"/>
    <n v="0"/>
    <n v="15060588.220000001"/>
    <n v="-15060588.220000001"/>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2"/>
    <s v="GRATIFICACIÓN DE FIN DE AÑO"/>
    <n v="13"/>
    <s v="PLANTILLA"/>
    <n v="117396555.38"/>
    <n v="117396555.38"/>
    <n v="107591325.45"/>
    <n v="0"/>
    <n v="31504058.390000001"/>
    <n v="31504058.390000001"/>
    <n v="0"/>
    <n v="31504058.390000001"/>
    <n v="1459812.8000000007"/>
    <n v="30044245.59"/>
    <n v="111894978.46800001"/>
    <s v="aumento del 4%"/>
    <m/>
    <n v="1313083.8299999982"/>
    <n v="28731161.760000002"/>
    <n v="76087267.060000002"/>
    <n v="107599629.75"/>
    <n v="0"/>
    <n v="0"/>
    <n v="8304.2999999999993"/>
    <n v="107591325.45"/>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22"/>
    <s v="GRATIFICACIÓN DE FIN DE AÑO"/>
    <n v="14"/>
    <s v="EVENTUAL"/>
    <n v="0"/>
    <n v="0"/>
    <n v="0"/>
    <n v="0"/>
    <n v="0"/>
    <n v="0"/>
    <n v="0"/>
    <n v="0"/>
    <n v="0"/>
    <n v="0"/>
    <n v="0"/>
    <s v="aumento del 4%"/>
    <m/>
    <n v="0"/>
    <n v="0"/>
    <n v="0"/>
    <n v="0"/>
    <n v="0"/>
    <n v="0"/>
    <n v="0"/>
    <n v="0"/>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322"/>
    <s v="GRATIFICACIÓN DE FIN DE AÑO"/>
    <n v="14"/>
    <s v="EVENTUAL"/>
    <n v="0"/>
    <n v="0"/>
    <n v="16905722.420000002"/>
    <n v="0"/>
    <n v="13552905.35"/>
    <n v="13552905.35"/>
    <n v="0"/>
    <n v="13552905.35"/>
    <n v="703990.94999999925"/>
    <n v="12848914.4"/>
    <n v="17581951.316800002"/>
    <s v="aumento del 4%"/>
    <m/>
    <n v="70652.780000001192"/>
    <n v="12778261.619999999"/>
    <n v="3352817.0700000022"/>
    <n v="20898342.859999999"/>
    <n v="0"/>
    <n v="0"/>
    <n v="3992620.44"/>
    <n v="16905722.420000002"/>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31"/>
    <s v="HORAS EXTRAORDINARIAS"/>
    <n v="0"/>
    <s v="SIN DESCRIPCIÓN PARA DESTINOS 00"/>
    <n v="700000"/>
    <n v="629301.63"/>
    <n v="210546.86"/>
    <n v="700000"/>
    <n v="210546.86"/>
    <n v="210546.86"/>
    <n v="0"/>
    <n v="210546.86"/>
    <n v="0"/>
    <n v="210546.86"/>
    <n v="218968.73439999999"/>
    <s v="aumento del 4%"/>
    <m/>
    <n v="0"/>
    <n v="210546.86"/>
    <n v="0"/>
    <n v="0"/>
    <n v="0"/>
    <n v="0"/>
    <n v="489453.14"/>
    <n v="-489453.14"/>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31"/>
    <s v="HORAS EXTRAORDINARIAS"/>
    <n v="0"/>
    <s v="SIN DESCRIPCIÓN PARA DESTINOS 00"/>
    <n v="0"/>
    <n v="0"/>
    <n v="228292.44"/>
    <n v="0"/>
    <n v="28206.54"/>
    <n v="28206.54"/>
    <n v="0"/>
    <n v="28206.54"/>
    <n v="0"/>
    <n v="28206.54"/>
    <n v="237424.13760000002"/>
    <s v="aumento del 4%"/>
    <m/>
    <n v="0"/>
    <n v="28206.54"/>
    <n v="200085.9"/>
    <n v="228292.44"/>
    <n v="0"/>
    <n v="0"/>
    <n v="0"/>
    <n v="228292.44"/>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331"/>
    <s v="HORAS EXTRAORDINARIAS"/>
    <n v="0"/>
    <s v="SIN DESCRIPCIÓN PARA DESTINOS 00"/>
    <n v="0"/>
    <n v="0"/>
    <n v="261160.7"/>
    <n v="0"/>
    <n v="261160.7"/>
    <n v="261160.7"/>
    <n v="0"/>
    <n v="261160.7"/>
    <n v="0"/>
    <n v="261160.7"/>
    <n v="271607.12800000003"/>
    <s v="aumento del 4%"/>
    <m/>
    <n v="0"/>
    <n v="261160.7"/>
    <n v="0"/>
    <n v="0"/>
    <n v="261160.7"/>
    <n v="0"/>
    <n v="0"/>
    <n v="261160.7"/>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41"/>
    <s v="COMPENSACIONES"/>
    <n v="0"/>
    <s v="SIN DESCRIPCIÓN PARA DESTINOS 00"/>
    <n v="2500000"/>
    <n v="2330137.6000000001"/>
    <n v="124381.8"/>
    <n v="7500000"/>
    <n v="124381.8"/>
    <n v="124381.8"/>
    <n v="0"/>
    <n v="124381.8"/>
    <n v="0"/>
    <n v="124381.8"/>
    <n v="129357.07200000001"/>
    <s v="aumento del 4%"/>
    <m/>
    <n v="0"/>
    <n v="124381.8"/>
    <n v="0"/>
    <n v="0"/>
    <n v="0"/>
    <n v="0"/>
    <n v="7375618.2000000002"/>
    <n v="-7375618.2000000002"/>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341"/>
    <s v="COMPENSACIONES"/>
    <n v="0"/>
    <s v="SIN DESCRIPCIÓN PARA DESTINOS 00"/>
    <n v="0"/>
    <n v="0"/>
    <n v="6920373.2000000002"/>
    <n v="0"/>
    <n v="461762"/>
    <n v="461762"/>
    <n v="0"/>
    <n v="461762"/>
    <n v="0"/>
    <n v="461762"/>
    <n v="7197188.1280000005"/>
    <s v="aumento del 4%"/>
    <m/>
    <n v="0"/>
    <n v="461762"/>
    <n v="6458611.2000000002"/>
    <n v="6920373.2000000002"/>
    <n v="0"/>
    <n v="0"/>
    <n v="0"/>
    <n v="6920373.2000000002"/>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341"/>
    <s v="COMPENSACIONES"/>
    <n v="0"/>
    <s v="SIN DESCRIPCIÓN PARA DESTINOS 00"/>
    <n v="0"/>
    <n v="0"/>
    <n v="455245"/>
    <n v="0"/>
    <n v="455245"/>
    <n v="455245"/>
    <n v="0"/>
    <n v="455245"/>
    <n v="0"/>
    <n v="455245"/>
    <n v="473454.8"/>
    <s v="aumento del 4%"/>
    <m/>
    <n v="0"/>
    <n v="455245"/>
    <n v="0"/>
    <n v="0"/>
    <n v="455245"/>
    <n v="0"/>
    <n v="0"/>
    <n v="455245"/>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11"/>
    <s v="CUOTAS AL IMSS POR ENFERMEDADES Y MATERNIDAD (Modalidad 38)"/>
    <n v="13"/>
    <s v="PLANTILLA"/>
    <n v="4385025.49"/>
    <n v="4385025.49"/>
    <n v="3421977.46"/>
    <n v="45430103.369999997"/>
    <n v="3369105.78"/>
    <n v="3369105.78"/>
    <n v="0"/>
    <n v="3369105.78"/>
    <n v="0"/>
    <n v="3369105.78"/>
    <n v="3558856.5584"/>
    <s v="aumento del 4%"/>
    <m/>
    <n v="0"/>
    <n v="3369105.78"/>
    <n v="52871.680000000168"/>
    <n v="0"/>
    <n v="42.74"/>
    <n v="0"/>
    <n v="42008168.649999999"/>
    <n v="-42008125.909999996"/>
  </r>
  <r>
    <s v="1.1-00-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11"/>
    <s v="CUOTAS AL IMSS POR ENFERMEDADES Y MATERNIDAD (Modalidad 38)"/>
    <n v="14"/>
    <s v="EVENTUAL"/>
    <n v="0"/>
    <n v="0"/>
    <n v="1264922.69"/>
    <n v="6533249.9100000001"/>
    <n v="1264922.69"/>
    <n v="1264922.69"/>
    <n v="0"/>
    <n v="1264922.69"/>
    <n v="0"/>
    <n v="1264922.69"/>
    <n v="1315519.5976"/>
    <s v="aumento del 4%"/>
    <m/>
    <n v="0"/>
    <n v="1264922.69"/>
    <n v="0"/>
    <n v="0"/>
    <n v="797098.75"/>
    <n v="0"/>
    <n v="6065425.9699999997"/>
    <n v="-5268327.22"/>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11"/>
    <s v="CUOTAS AL IMSS POR ENFERMEDADES Y MATERNIDAD (Modalidad 38)"/>
    <n v="13"/>
    <s v="PLANTILLA"/>
    <n v="45204864.159999996"/>
    <n v="40400571.310000002"/>
    <n v="43081348.140000001"/>
    <n v="0"/>
    <n v="27543606.690000001"/>
    <n v="27543606.690000001"/>
    <n v="0"/>
    <n v="27543606.690000001"/>
    <n v="0"/>
    <n v="27543606.690000001"/>
    <n v="44804602.0656"/>
    <s v="aumento del 4%"/>
    <m/>
    <n v="0"/>
    <n v="27543606.690000001"/>
    <n v="15537741.449999999"/>
    <n v="43081390.539999999"/>
    <n v="0"/>
    <n v="0"/>
    <n v="42.4"/>
    <n v="43081348.140000001"/>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11"/>
    <s v="CUOTAS AL IMSS POR ENFERMEDADES Y MATERNIDAD (Modalidad 38)"/>
    <n v="14"/>
    <s v="EVENTUAL"/>
    <n v="0"/>
    <n v="0"/>
    <n v="1959014.55"/>
    <n v="0"/>
    <n v="1959014.55"/>
    <n v="1959014.55"/>
    <n v="0"/>
    <n v="1959014.55"/>
    <n v="0"/>
    <n v="1959014.55"/>
    <n v="2037375.1320000002"/>
    <s v="aumento del 4%"/>
    <m/>
    <n v="0"/>
    <n v="1959014.55"/>
    <n v="0"/>
    <n v="1959014.55"/>
    <n v="0"/>
    <n v="0"/>
    <n v="0"/>
    <n v="1959014.55"/>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411"/>
    <s v="CUOTAS AL IMSS POR ENFERMEDADES Y MATERNIDAD (Modalidad 38)"/>
    <n v="14"/>
    <s v="EVENTUAL"/>
    <n v="0"/>
    <n v="0"/>
    <n v="4106411.08"/>
    <n v="0"/>
    <n v="3085568.55"/>
    <n v="3085568.55"/>
    <n v="0"/>
    <n v="3085568.55"/>
    <n v="0"/>
    <n v="3085568.55"/>
    <n v="4270667.5232000006"/>
    <s v="aumento del 4%"/>
    <m/>
    <n v="0"/>
    <n v="3085568.55"/>
    <n v="1020842.5300000003"/>
    <n v="3350953.81"/>
    <n v="755457.27"/>
    <n v="0"/>
    <n v="0"/>
    <n v="4106411.08"/>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21"/>
    <s v="CUOTAS PARA LA VIVIENDA (IPEJAL 3%)"/>
    <n v="13"/>
    <s v="PLANTILLA"/>
    <n v="0"/>
    <n v="0"/>
    <n v="1647769.43"/>
    <n v="22715052.239999998"/>
    <n v="1647769.43"/>
    <n v="1647769.43"/>
    <n v="0"/>
    <n v="1647769.43"/>
    <n v="0"/>
    <n v="1647769.43"/>
    <n v="1713680.2072000001"/>
    <s v="aumento del 4%"/>
    <m/>
    <n v="0"/>
    <n v="1647769.43"/>
    <n v="0"/>
    <n v="0"/>
    <n v="0"/>
    <n v="0"/>
    <n v="21067282.809999999"/>
    <n v="-21067282.809999999"/>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21"/>
    <s v="CUOTAS PARA LA VIVIENDA (IPEJAL 3%)"/>
    <n v="14"/>
    <s v="EVENTUAL"/>
    <n v="0"/>
    <n v="0"/>
    <n v="462325.63"/>
    <n v="3266624.41"/>
    <n v="461419.27"/>
    <n v="461419.27"/>
    <n v="0"/>
    <n v="461419.27"/>
    <n v="0"/>
    <n v="461419.27"/>
    <n v="480818.65520000004"/>
    <s v="aumento del 4%"/>
    <m/>
    <n v="0"/>
    <n v="461419.27"/>
    <n v="906.35999999998603"/>
    <n v="0"/>
    <n v="0.38"/>
    <n v="0"/>
    <n v="2804299.16"/>
    <n v="-2804298.78"/>
  </r>
  <r>
    <s v="1.5-01-24"/>
    <s v="1.3.4"/>
    <s v="FUNCIÓN PÚBLICA"/>
    <s v="E"/>
    <s v="Actividades del sector público, que realiza en for"/>
    <s v="05_24"/>
    <n v="6"/>
    <s v="GOBIERNO EFECTIVO"/>
    <n v="21"/>
    <s v="SERVICIOS PERSONALES"/>
    <s v="015_24"/>
    <x v="0"/>
    <x v="1"/>
    <x v="1"/>
    <x v="1"/>
    <s v="DIRECCIÓN GENERAL DE ADMINISTRACIÓN"/>
    <s v="OFICIALÍA MAYOR"/>
    <s v="DIRECCIÓN DE ADMINISTRACIÓN"/>
    <x v="2"/>
    <x v="1"/>
    <s v="NO"/>
    <s v="NO"/>
    <n v="1421"/>
    <s v="CUOTAS PARA LA VIVIENDA (IPEJAL 3%)"/>
    <n v="13"/>
    <s v="PLANTILLA"/>
    <n v="0"/>
    <n v="0"/>
    <n v="0"/>
    <n v="0"/>
    <n v="0"/>
    <n v="0"/>
    <n v="0"/>
    <n v="0"/>
    <n v="0"/>
    <n v="0"/>
    <n v="0"/>
    <s v="aumento del 4%"/>
    <m/>
    <n v="0"/>
    <n v="0"/>
    <n v="0"/>
    <n v="0"/>
    <n v="0"/>
    <n v="0"/>
    <n v="0"/>
    <n v="0"/>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21"/>
    <s v="CUOTAS PARA LA VIVIENDA (IPEJAL 3%)"/>
    <n v="13"/>
    <s v="PLANTILLA"/>
    <n v="24377499.100000001"/>
    <n v="23773465.690000001"/>
    <n v="21639111"/>
    <n v="0"/>
    <n v="13147629.6"/>
    <n v="13147629.6"/>
    <n v="0"/>
    <n v="13147629.6"/>
    <n v="0"/>
    <n v="13147629.6"/>
    <n v="22504675.440000001"/>
    <s v="aumento del 4%"/>
    <m/>
    <n v="0"/>
    <n v="13147629.6"/>
    <n v="8491481.4000000004"/>
    <n v="21639111"/>
    <n v="0"/>
    <n v="0"/>
    <n v="0"/>
    <n v="21639111"/>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21"/>
    <s v="CUOTAS PARA LA VIVIENDA (IPEJAL 3%)"/>
    <n v="14"/>
    <s v="EVENTUAL"/>
    <n v="0"/>
    <n v="0"/>
    <n v="0"/>
    <n v="0"/>
    <n v="0"/>
    <n v="0"/>
    <n v="0"/>
    <n v="0"/>
    <n v="0"/>
    <n v="0"/>
    <n v="0"/>
    <s v="aumento del 4%"/>
    <m/>
    <n v="0"/>
    <n v="0"/>
    <n v="0"/>
    <n v="0"/>
    <n v="0"/>
    <n v="0"/>
    <n v="0"/>
    <n v="0"/>
  </r>
  <r>
    <s v="1.6-01-24"/>
    <s v="1.3.4"/>
    <s v="FUNCIÓN PÚBLICA"/>
    <s v="E"/>
    <s v="Actividades del sector público, que realiza en for"/>
    <s v="05_24"/>
    <n v="6"/>
    <s v="GOBIERNO EFECTIVO"/>
    <n v="21"/>
    <s v="SERVICIOS PERSONALES"/>
    <s v="015_24"/>
    <x v="0"/>
    <x v="2"/>
    <x v="1"/>
    <x v="1"/>
    <s v="DIRECCIÓN GENERAL DE ADMINISTRACIÓN"/>
    <s v="OFICIALÍA MAYOR"/>
    <s v="DIRECCIÓN DE ADMINISTRACIÓN"/>
    <x v="2"/>
    <x v="1"/>
    <s v="NO"/>
    <s v="NO"/>
    <n v="1421"/>
    <s v="CUOTAS PARA LA VIVIENDA (IPEJAL 3%)"/>
    <n v="14"/>
    <s v="EVENTUAL"/>
    <n v="0"/>
    <n v="0"/>
    <n v="0"/>
    <n v="0"/>
    <n v="0"/>
    <n v="0"/>
    <n v="0"/>
    <n v="0"/>
    <n v="0"/>
    <n v="0"/>
    <n v="0"/>
    <s v="aumento del 4%"/>
    <m/>
    <n v="0"/>
    <n v="0"/>
    <n v="0"/>
    <n v="0"/>
    <n v="0"/>
    <n v="0"/>
    <n v="0"/>
    <n v="0"/>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421"/>
    <s v="CUOTAS PARA LA VIVIENDA (IPEJAL 3%)"/>
    <n v="14"/>
    <s v="EVENTUAL"/>
    <n v="0"/>
    <n v="0"/>
    <n v="3202848.53"/>
    <n v="0"/>
    <n v="2685560.27"/>
    <n v="2685560.27"/>
    <n v="0"/>
    <n v="2685560.27"/>
    <n v="0"/>
    <n v="2685560.27"/>
    <n v="3330962.4712"/>
    <s v="aumento del 4%"/>
    <m/>
    <n v="0"/>
    <n v="2685560.27"/>
    <n v="517288.25999999978"/>
    <n v="3202848.53"/>
    <n v="0"/>
    <n v="0"/>
    <n v="0"/>
    <n v="3202848.53"/>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31"/>
    <s v="APORTACIONES AL SISTEMA DE RETIRO SEDAR"/>
    <n v="13"/>
    <s v="PLANTILLA"/>
    <n v="0"/>
    <n v="0"/>
    <n v="1693329.93"/>
    <n v="15143370.32"/>
    <n v="1693329.93"/>
    <n v="1693329.93"/>
    <n v="0"/>
    <n v="1693329.93"/>
    <n v="0"/>
    <n v="1693329.93"/>
    <n v="1761063.1272"/>
    <s v="aumento del 4%"/>
    <m/>
    <n v="0"/>
    <n v="1693329.93"/>
    <n v="0"/>
    <n v="0"/>
    <n v="45.18"/>
    <n v="0"/>
    <n v="13450085.57"/>
    <n v="-13450040.390000001"/>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31"/>
    <s v="APORTACIONES AL SISTEMA DE RETIRO SEDAR"/>
    <n v="14"/>
    <s v="EVENTUAL"/>
    <n v="0"/>
    <n v="0"/>
    <n v="514513.31"/>
    <n v="2177747.44"/>
    <n v="514513.31"/>
    <n v="514513.31"/>
    <n v="0"/>
    <n v="514513.31"/>
    <n v="0"/>
    <n v="514513.31"/>
    <n v="535093.84239999996"/>
    <s v="aumento del 4%"/>
    <m/>
    <n v="0"/>
    <n v="514513.31"/>
    <n v="0"/>
    <n v="0"/>
    <n v="265702"/>
    <n v="0"/>
    <n v="1928936.13"/>
    <n v="-1663234.13"/>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31"/>
    <s v="APORTACIONES AL SISTEMA DE RETIRO SEDAR"/>
    <n v="13"/>
    <s v="PLANTILLA"/>
    <n v="16251666.07"/>
    <n v="15001786.550000001"/>
    <n v="13831257.02"/>
    <n v="0"/>
    <n v="8116519.4299999997"/>
    <n v="8116519.4299999997"/>
    <n v="0"/>
    <n v="8116519.4299999997"/>
    <n v="0"/>
    <n v="8116519.4299999997"/>
    <n v="14384507.300799999"/>
    <s v="aumento del 4%"/>
    <m/>
    <n v="0"/>
    <n v="8116519.4299999997"/>
    <n v="5714737.5899999999"/>
    <n v="13831302.199999999"/>
    <n v="0"/>
    <n v="0"/>
    <n v="45.18"/>
    <n v="13831257.02"/>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31"/>
    <s v="APORTACIONES AL SISTEMA DE RETIRO SEDAR"/>
    <n v="14"/>
    <s v="EVENTUAL"/>
    <n v="0"/>
    <n v="0"/>
    <n v="697726.57"/>
    <n v="0"/>
    <n v="697726.57"/>
    <n v="697726.57"/>
    <n v="0"/>
    <n v="697726.57"/>
    <n v="0"/>
    <n v="697726.57"/>
    <n v="725635.63280000002"/>
    <s v="aumento del 4%"/>
    <m/>
    <n v="0"/>
    <n v="697726.57"/>
    <n v="0"/>
    <n v="697726.57"/>
    <n v="0"/>
    <n v="0"/>
    <n v="0"/>
    <n v="697726.57"/>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431"/>
    <s v="APORTACIONES AL SISTEMA DE RETIRO SEDAR"/>
    <n v="14"/>
    <s v="EVENTUAL"/>
    <n v="0"/>
    <n v="0"/>
    <n v="1231209.56"/>
    <n v="0"/>
    <n v="753288.13"/>
    <n v="753288.13"/>
    <n v="0"/>
    <n v="753288.13"/>
    <n v="0"/>
    <n v="753288.13"/>
    <n v="1280457.9424000001"/>
    <s v="aumento del 4%"/>
    <m/>
    <n v="0"/>
    <n v="753288.13"/>
    <n v="477921.43000000005"/>
    <n v="980439.15"/>
    <n v="250770.41"/>
    <n v="0"/>
    <n v="0"/>
    <n v="1231209.56"/>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32"/>
    <s v="APORTACIONES AL SISTEMA DE RETIRO DE PENSIONES"/>
    <n v="13"/>
    <s v="PLANTILLA"/>
    <n v="106026219.72"/>
    <n v="106026219.72"/>
    <n v="9611981.8100000005"/>
    <n v="132504454.87"/>
    <n v="9611981.8100000005"/>
    <n v="9611981.8100000005"/>
    <n v="0"/>
    <n v="9611981.8100000005"/>
    <n v="0"/>
    <n v="9611981.8100000005"/>
    <n v="9996461.0824000016"/>
    <s v="aumento del 4%"/>
    <m/>
    <n v="0"/>
    <n v="9611981.8100000005"/>
    <n v="0"/>
    <n v="0"/>
    <n v="14.3"/>
    <n v="0"/>
    <n v="122892487.36"/>
    <n v="-122892473.06"/>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32"/>
    <s v="APORTACIONES AL SISTEMA DE RETIRO DE PENSIONES"/>
    <n v="14"/>
    <s v="EVENTUAL"/>
    <n v="0"/>
    <n v="0"/>
    <n v="4551856.1900000004"/>
    <n v="19055325.550000001"/>
    <n v="4546569.07"/>
    <n v="4546569.07"/>
    <n v="0"/>
    <n v="4546569.07"/>
    <n v="0"/>
    <n v="4546569.07"/>
    <n v="4733930.4376000008"/>
    <s v="aumento del 4%"/>
    <m/>
    <n v="0"/>
    <n v="4546569.07"/>
    <n v="5287.1200000001118"/>
    <n v="0"/>
    <n v="0"/>
    <n v="0"/>
    <n v="14503469.359999999"/>
    <n v="-14503469.359999999"/>
  </r>
  <r>
    <s v="1.5-01-24"/>
    <s v="1.3.4"/>
    <s v="FUNCIÓN PÚBLICA"/>
    <s v="E"/>
    <s v="Actividades del sector público, que realiza en for"/>
    <s v="05_24"/>
    <n v="6"/>
    <s v="GOBIERNO EFECTIVO"/>
    <n v="21"/>
    <s v="SERVICIOS PERSONALES"/>
    <s v="015_24"/>
    <x v="0"/>
    <x v="1"/>
    <x v="1"/>
    <x v="1"/>
    <s v="DIRECCIÓN GENERAL DE ADMINISTRACIÓN"/>
    <s v="OFICIALÍA MAYOR"/>
    <s v="DIRECCIÓN DE ADMINISTRACIÓN"/>
    <x v="2"/>
    <x v="1"/>
    <s v="NO"/>
    <s v="NO"/>
    <n v="1432"/>
    <s v="APORTACIONES AL SISTEMA DE RETIRO DE PENSIONES"/>
    <n v="13"/>
    <s v="PLANTILLA"/>
    <n v="0"/>
    <n v="0"/>
    <n v="0"/>
    <n v="0"/>
    <n v="0"/>
    <n v="0"/>
    <n v="0"/>
    <n v="0"/>
    <n v="0"/>
    <n v="0"/>
    <n v="0"/>
    <s v="aumento del 4%"/>
    <m/>
    <n v="0"/>
    <n v="0"/>
    <n v="0"/>
    <n v="0"/>
    <n v="0"/>
    <n v="0"/>
    <n v="0"/>
    <n v="0"/>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32"/>
    <s v="APORTACIONES AL SISTEMA DE RETIRO DE PENSIONES"/>
    <n v="13"/>
    <s v="PLANTILLA"/>
    <n v="126334223.59999999"/>
    <n v="126334223.59999999"/>
    <n v="124228154.03"/>
    <n v="0"/>
    <n v="78031402.079999998"/>
    <n v="78031402.079999998"/>
    <n v="0"/>
    <n v="78031402.079999998"/>
    <n v="0"/>
    <n v="78031402.079999998"/>
    <n v="129197280.1912"/>
    <s v="aumento del 4%"/>
    <m/>
    <n v="0"/>
    <n v="78031402.079999998"/>
    <n v="46196751.950000003"/>
    <n v="126228154.03"/>
    <n v="0"/>
    <n v="0"/>
    <n v="2000000"/>
    <n v="124228154.03"/>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32"/>
    <s v="APORTACIONES AL SISTEMA DE RETIRO DE PENSIONES"/>
    <n v="14"/>
    <s v="EVENTUAL"/>
    <n v="0"/>
    <n v="0"/>
    <n v="0"/>
    <n v="0"/>
    <n v="0"/>
    <n v="0"/>
    <n v="0"/>
    <n v="0"/>
    <n v="0"/>
    <n v="0"/>
    <n v="0"/>
    <s v="aumento del 4%"/>
    <m/>
    <n v="0"/>
    <n v="0"/>
    <n v="0"/>
    <n v="0"/>
    <n v="0"/>
    <n v="0"/>
    <n v="0"/>
    <n v="0"/>
  </r>
  <r>
    <s v="1.6-01-24"/>
    <s v="1.3.4"/>
    <s v="FUNCIÓN PÚBLICA"/>
    <s v="E"/>
    <s v="Actividades del sector público, que realiza en for"/>
    <s v="05_24"/>
    <n v="6"/>
    <s v="GOBIERNO EFECTIVO"/>
    <n v="21"/>
    <s v="SERVICIOS PERSONALES"/>
    <s v="015_24"/>
    <x v="0"/>
    <x v="2"/>
    <x v="1"/>
    <x v="1"/>
    <s v="DIRECCIÓN GENERAL DE ADMINISTRACIÓN"/>
    <s v="OFICIALÍA MAYOR"/>
    <s v="DIRECCIÓN DE ADMINISTRACIÓN"/>
    <x v="2"/>
    <x v="1"/>
    <s v="NO"/>
    <s v="NO"/>
    <n v="1432"/>
    <s v="APORTACIONES AL SISTEMA DE RETIRO DE PENSIONES"/>
    <n v="14"/>
    <s v="EVENTUAL"/>
    <n v="0"/>
    <n v="0"/>
    <n v="0"/>
    <n v="0"/>
    <n v="0"/>
    <n v="0"/>
    <n v="0"/>
    <n v="0"/>
    <n v="0"/>
    <n v="0"/>
    <n v="0"/>
    <s v="aumento del 4%"/>
    <m/>
    <n v="0"/>
    <n v="0"/>
    <n v="0"/>
    <n v="0"/>
    <n v="0"/>
    <n v="0"/>
    <n v="0"/>
    <n v="0"/>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432"/>
    <s v="APORTACIONES AL SISTEMA DE RETIRO DE PENSIONES"/>
    <n v="14"/>
    <s v="EVENTUAL"/>
    <n v="0"/>
    <n v="0"/>
    <n v="17828326.399999999"/>
    <n v="0"/>
    <n v="16005137.279999999"/>
    <n v="16005137.279999999"/>
    <n v="0"/>
    <n v="16005137.279999999"/>
    <n v="0"/>
    <n v="16005137.279999999"/>
    <n v="18541459.456"/>
    <s v="aumento del 4%"/>
    <m/>
    <n v="0"/>
    <n v="16005137.279999999"/>
    <n v="1823189.1199999992"/>
    <n v="16828326.399999999"/>
    <n v="1000000"/>
    <n v="0"/>
    <n v="0"/>
    <n v="17828326.399999999"/>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441"/>
    <s v="APORTACIONES PARA SEGUROS"/>
    <n v="0"/>
    <s v="SIN DESCRIPCIÓN PARA DESTINOS 00"/>
    <n v="13616211"/>
    <n v="13606210.52"/>
    <n v="11088589.48"/>
    <n v="13616211"/>
    <n v="11088589.48"/>
    <n v="11088589.48"/>
    <n v="0"/>
    <n v="11088589.48"/>
    <n v="0"/>
    <n v="11088589.48"/>
    <n v="11532133.0592"/>
    <s v="aumento del 4%"/>
    <m/>
    <n v="0"/>
    <n v="11088589.48"/>
    <n v="0"/>
    <n v="0"/>
    <n v="0"/>
    <n v="0"/>
    <n v="2527621.52"/>
    <n v="-2527621.52"/>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441"/>
    <s v="APORTACIONES PARA SEGUROS"/>
    <n v="0"/>
    <s v="SIN DESCRIPCIÓN PARA DESTINOS 00"/>
    <n v="0"/>
    <n v="0"/>
    <n v="2527621.52"/>
    <n v="0"/>
    <n v="0"/>
    <n v="0"/>
    <n v="0"/>
    <n v="0"/>
    <n v="0"/>
    <n v="0"/>
    <n v="2628726.3807999999"/>
    <s v="aumento del 4%"/>
    <m/>
    <n v="0"/>
    <n v="0"/>
    <n v="2527621.52"/>
    <n v="2527621.52"/>
    <n v="0"/>
    <n v="0"/>
    <n v="0"/>
    <n v="2527621.52"/>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521"/>
    <s v="INDEMNIZACIONES"/>
    <n v="0"/>
    <s v="SIN DESCRIPCIÓN PARA DESTINOS 00"/>
    <n v="0"/>
    <n v="0"/>
    <n v="1119343.1200000001"/>
    <n v="5373789"/>
    <n v="1119343.1200000001"/>
    <n v="1119343.1200000001"/>
    <n v="0"/>
    <n v="1119343.1200000001"/>
    <n v="0"/>
    <n v="1119343.1200000001"/>
    <n v="1164116.8448000001"/>
    <s v="aumento del 4%"/>
    <m/>
    <n v="0"/>
    <n v="1119343.1200000001"/>
    <n v="0"/>
    <n v="0"/>
    <n v="0"/>
    <n v="0"/>
    <n v="4254445.88"/>
    <n v="-4254445.88"/>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521"/>
    <s v="INDEMNIZACIONES"/>
    <n v="0"/>
    <s v="SIN DESCRIPCIÓN PARA DESTINOS 00"/>
    <n v="0"/>
    <n v="0"/>
    <n v="4254445.88"/>
    <n v="0"/>
    <n v="0"/>
    <n v="0"/>
    <n v="0"/>
    <n v="0"/>
    <n v="0"/>
    <n v="0"/>
    <n v="4424623.7152000004"/>
    <s v="aumento del 4%"/>
    <m/>
    <n v="0"/>
    <n v="0"/>
    <n v="4254445.88"/>
    <n v="4254445.88"/>
    <n v="0"/>
    <n v="0"/>
    <n v="0"/>
    <n v="4254445.88"/>
  </r>
  <r>
    <s v="1.1-00-24"/>
    <s v="1.3.4"/>
    <s v="FUNCIÓN PÚBLICA"/>
    <s v="E"/>
    <s v="Actividades del sector público, que realiza en for"/>
    <s v="05_24"/>
    <n v="6"/>
    <s v="GOBIERNO EFECTIVO"/>
    <n v="24"/>
    <s v="SERVICIOS PERSONALES"/>
    <s v="015_24"/>
    <x v="0"/>
    <x v="0"/>
    <x v="1"/>
    <x v="1"/>
    <s v="DIRECCIÓN GENERAL DE ADMINISTRACIÓN"/>
    <s v="OFICIALÍA MAYOR"/>
    <s v="DIRECCIÓN DE ADMINISTRACIÓN"/>
    <x v="1"/>
    <x v="1"/>
    <s v="NO"/>
    <s v="NO"/>
    <n v="1591"/>
    <s v="OTRAS PRESTACIONES SOCIALES Y ECONÓMICAS"/>
    <n v="0"/>
    <s v="SIN DESCRIPCIÓN PARA DESTINOS 00"/>
    <n v="0"/>
    <n v="0"/>
    <n v="7894713.7000000002"/>
    <n v="38357222.049999997"/>
    <n v="7894713.7000000002"/>
    <n v="7894713.7000000002"/>
    <n v="0"/>
    <n v="7894713.7000000002"/>
    <n v="0"/>
    <n v="7894713.7000000002"/>
    <n v="8210502.2480000006"/>
    <s v="aumento del 4%"/>
    <m/>
    <n v="0"/>
    <n v="7894713.7000000002"/>
    <n v="0"/>
    <n v="0"/>
    <n v="0.16"/>
    <n v="0"/>
    <n v="30462508.510000002"/>
    <n v="-30462508.350000001"/>
  </r>
  <r>
    <s v="1.5-01-24"/>
    <s v="1.3.4"/>
    <s v="FUNCIÓN PÚBLICA"/>
    <s v="E"/>
    <s v="Actividades del sector público, que realiza en for"/>
    <s v="05_24"/>
    <n v="6"/>
    <s v="GOBIERNO EFECTIVO"/>
    <n v="21"/>
    <s v="SERVICIOS PERSONALES"/>
    <s v="015_24"/>
    <x v="0"/>
    <x v="1"/>
    <x v="1"/>
    <x v="1"/>
    <s v="DIRECCIÓN GENERAL DE ADMINISTRACIÓN"/>
    <s v="OFICIALÍA MAYOR"/>
    <s v="DIRECCIÓN DE ADMINISTRACIÓN"/>
    <x v="2"/>
    <x v="1"/>
    <s v="NO"/>
    <s v="NO"/>
    <n v="1591"/>
    <s v="OTRAS PRESTACIONES SOCIALES Y ECONÓMICAS"/>
    <n v="0"/>
    <s v="SIN DESCRIPCIÓN PARA DESTINOS 00"/>
    <n v="0"/>
    <n v="0"/>
    <n v="0"/>
    <n v="0"/>
    <n v="0"/>
    <n v="0"/>
    <n v="0"/>
    <n v="0"/>
    <n v="0"/>
    <n v="0"/>
    <n v="0"/>
    <s v="aumento del 4%"/>
    <m/>
    <n v="0"/>
    <n v="0"/>
    <n v="0"/>
    <n v="0"/>
    <n v="0"/>
    <n v="0"/>
    <n v="0"/>
    <n v="0"/>
  </r>
  <r>
    <s v="1.5-01-24"/>
    <s v="1.3.4"/>
    <s v="FUNCIÓN PÚBLICA"/>
    <s v="E"/>
    <s v="Actividades del sector público, que realiza en for"/>
    <s v="05_24"/>
    <n v="6"/>
    <s v="GOBIERNO EFECTIVO"/>
    <n v="24"/>
    <s v="SERVICIOS PERSONALES"/>
    <s v="015_24"/>
    <x v="0"/>
    <x v="1"/>
    <x v="1"/>
    <x v="1"/>
    <s v="DIRECCIÓN GENERAL DE ADMINISTRACIÓN"/>
    <s v="OFICIALÍA MAYOR"/>
    <s v="DIRECCIÓN DE ADMINISTRACIÓN"/>
    <x v="1"/>
    <x v="1"/>
    <s v="NO"/>
    <s v="NO"/>
    <n v="1591"/>
    <s v="OTRAS PRESTACIONES SOCIALES Y ECONÓMICAS"/>
    <n v="0"/>
    <s v="SIN DESCRIPCIÓN PARA DESTINOS 00"/>
    <n v="0"/>
    <n v="0"/>
    <n v="42784458.119999997"/>
    <n v="0"/>
    <n v="30364723.190000001"/>
    <n v="30364723.190000001"/>
    <n v="42770.860000003129"/>
    <n v="30321952.329999998"/>
    <n v="5994262.0699999966"/>
    <n v="24327690.260000002"/>
    <n v="44495836.444799997"/>
    <s v="aumento del 4%"/>
    <m/>
    <n v="0"/>
    <n v="24327690.260000002"/>
    <n v="12419734.929999996"/>
    <n v="32784458.120000001"/>
    <n v="10000000"/>
    <n v="0"/>
    <n v="0"/>
    <n v="42784458.119999997"/>
  </r>
  <r>
    <s v="1.6-01-24"/>
    <s v="1.3.4"/>
    <s v="FUNCIÓN PÚBLICA"/>
    <s v="E"/>
    <s v="Actividades del sector público, que realiza en for"/>
    <s v="05_24"/>
    <n v="6"/>
    <s v="GOBIERNO EFECTIVO"/>
    <n v="24"/>
    <s v="SERVICIOS PERSONALES"/>
    <s v="015_24"/>
    <x v="0"/>
    <x v="2"/>
    <x v="1"/>
    <x v="1"/>
    <s v="DIRECCIÓN GENERAL DE ADMINISTRACIÓN"/>
    <s v="OFICIALÍA MAYOR"/>
    <s v="DIRECCIÓN DE ADMINISTRACIÓN"/>
    <x v="1"/>
    <x v="1"/>
    <s v="NO"/>
    <s v="NO"/>
    <n v="1591"/>
    <s v="OTRAS PRESTACIONES SOCIALES Y ECONÓMICAS"/>
    <n v="0"/>
    <s v="SIN DESCRIPCIÓN PARA DESTINOS 00"/>
    <n v="106413993.95999999"/>
    <n v="103095827.09999999"/>
    <n v="63756599.289999999"/>
    <n v="73756599.450000003"/>
    <n v="51102041"/>
    <n v="51102041"/>
    <n v="5164234.8800000027"/>
    <n v="45937806.119999997"/>
    <n v="126506.47999999672"/>
    <n v="45811299.640000001"/>
    <n v="66306863.261600003"/>
    <s v="aumento del 4%"/>
    <m/>
    <n v="0"/>
    <n v="45811299.640000001"/>
    <n v="12654558.289999999"/>
    <n v="0"/>
    <n v="0"/>
    <n v="0"/>
    <n v="10000000.16"/>
    <n v="-10000000.16"/>
  </r>
  <r>
    <s v="2.6-01-24"/>
    <s v="1.3.4"/>
    <s v="FUNCIÓN PÚBLICA"/>
    <s v="E"/>
    <s v="Actividades del sector público, que realiza en for"/>
    <s v="05_24"/>
    <n v="6"/>
    <s v="GOBIERNO EFECTIVO"/>
    <n v="24"/>
    <s v="SERVICIOS PERSONALES"/>
    <s v="015_24"/>
    <x v="1"/>
    <x v="3"/>
    <x v="1"/>
    <x v="1"/>
    <s v="DIRECCIÓN GENERAL DE ADMINISTRACIÓN"/>
    <s v="OFICIALÍA MAYOR"/>
    <s v="DIRECCIÓN DE ADMINISTRACIÓN"/>
    <x v="1"/>
    <x v="1"/>
    <s v="NO"/>
    <s v="NO"/>
    <n v="1711"/>
    <s v="ESTÍMULOS"/>
    <n v="0"/>
    <s v="SIN DESCRIPCIÓN PARA DESTINOS 00"/>
    <n v="0"/>
    <n v="0"/>
    <n v="22000000"/>
    <n v="0"/>
    <n v="14413779.9"/>
    <n v="14413779.9"/>
    <n v="0"/>
    <n v="14413779.9"/>
    <n v="0"/>
    <n v="14413779.9"/>
    <m/>
    <m/>
    <m/>
    <n v="0"/>
    <n v="14413779.9"/>
    <n v="7586220.0999999996"/>
    <n v="22000000"/>
    <n v="0"/>
    <n v="0"/>
    <n v="0"/>
    <n v="2200000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SI"/>
    <s v="NO"/>
    <n v="2111"/>
    <s v="MATERIALES, ÚTILES Y EQUIPOS MENORES DE OFICINA"/>
    <n v="0"/>
    <s v="SIN DESCRIPCIÓN PARA DESTINOS 00"/>
    <n v="13600.53"/>
    <n v="13600.53"/>
    <n v="27000"/>
    <n v="0"/>
    <n v="11226.93"/>
    <n v="11226.93"/>
    <n v="0"/>
    <n v="11226.93"/>
    <n v="0"/>
    <n v="11226.93"/>
    <n v="0"/>
    <m/>
    <m/>
    <n v="0"/>
    <n v="11226.93"/>
    <n v="15773.07"/>
    <n v="0"/>
    <n v="27000"/>
    <n v="0"/>
    <n v="0"/>
    <n v="27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SI"/>
    <s v="NO"/>
    <n v="2111"/>
    <s v="MATERIALES, ÚTILES Y EQUIPOS MENORES DE OFICINA"/>
    <n v="0"/>
    <s v="SIN DESCRIPCIÓN PARA DESTINOS 00"/>
    <n v="64771.5"/>
    <n v="42771.5"/>
    <n v="75914"/>
    <n v="0"/>
    <n v="74286.559999999998"/>
    <n v="74286.559999999998"/>
    <n v="0"/>
    <n v="74286.559999999998"/>
    <n v="0"/>
    <n v="74286.559999999998"/>
    <n v="80000"/>
    <m/>
    <m/>
    <n v="0"/>
    <n v="74286.559999999998"/>
    <n v="1627.4400000000023"/>
    <n v="62000"/>
    <n v="15011"/>
    <n v="0"/>
    <n v="1097"/>
    <n v="75914"/>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SI"/>
    <s v="NO"/>
    <n v="2111"/>
    <s v="MATERIALES, ÚTILES Y EQUIPOS MENORES DE OFICINA"/>
    <n v="0"/>
    <s v="SIN DESCRIPCIÓN PARA DESTINOS 00"/>
    <n v="0"/>
    <n v="0"/>
    <n v="50000"/>
    <n v="0"/>
    <n v="26953.54"/>
    <n v="23055.94"/>
    <n v="0"/>
    <n v="23055.94"/>
    <n v="0"/>
    <n v="23055.94"/>
    <n v="0"/>
    <m/>
    <m/>
    <n v="8039.9599999999991"/>
    <n v="15015.98"/>
    <n v="23046.46"/>
    <n v="21000"/>
    <n v="29000"/>
    <n v="0"/>
    <n v="0"/>
    <n v="5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111"/>
    <s v="MATERIALES, ÚTILES Y EQUIPOS MENORES DE OFICINA"/>
    <n v="0"/>
    <s v="SIN DESCRIPCIÓN PARA DESTINOS 00"/>
    <n v="2339820.2599999998"/>
    <n v="2331721.58"/>
    <n v="3463213.18"/>
    <n v="3474000"/>
    <n v="2250498.1"/>
    <n v="2248468.1"/>
    <n v="20000.010000000242"/>
    <n v="2228468.09"/>
    <n v="0"/>
    <n v="2228468.09"/>
    <n v="2500000"/>
    <m/>
    <m/>
    <n v="291696.49999999977"/>
    <n v="1936771.59"/>
    <n v="1212715.08"/>
    <n v="0"/>
    <n v="11000"/>
    <n v="0"/>
    <n v="21786.82"/>
    <n v="-10786.82"/>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SI"/>
    <s v="NO"/>
    <n v="2111"/>
    <s v="MATERIALES, ÚTILES Y EQUIPOS MENORES DE OFICINA"/>
    <n v="0"/>
    <s v="SIN DESCRIPCIÓN PARA DESTINOS 00"/>
    <n v="2158.6"/>
    <n v="2126.6"/>
    <n v="0"/>
    <n v="0"/>
    <n v="0"/>
    <n v="0"/>
    <n v="0"/>
    <n v="0"/>
    <n v="0"/>
    <n v="0"/>
    <n v="0"/>
    <m/>
    <m/>
    <n v="0"/>
    <n v="0"/>
    <n v="0"/>
    <n v="0"/>
    <n v="0"/>
    <n v="0"/>
    <n v="0"/>
    <n v="0"/>
  </r>
  <r>
    <s v="2.5-02-24"/>
    <s v="1.7.1"/>
    <s v="POLICÍA"/>
    <s v="R"/>
    <s v="Solamente actividades específicas, distintas a las"/>
    <s v="08_24"/>
    <n v="7"/>
    <s v="SEGURIDAD CIUDADANA"/>
    <n v="41"/>
    <s v="MATERIALES Y SUMINISTROS"/>
    <s v="025_24"/>
    <x v="0"/>
    <x v="4"/>
    <x v="3"/>
    <x v="3"/>
    <s v="DESPACHO DE LA COMISARÍA DE LA POLICÍA P"/>
    <s v="COORDINACIÓN DE PREVENCIÓN Y PROTECCIÓN CIUDADANA"/>
    <s v="COMISARIA DE LA POLICIA PREVENTIVA MUNICIPAL"/>
    <x v="5"/>
    <x v="2"/>
    <s v="SI"/>
    <s v="NO"/>
    <n v="2111"/>
    <s v="MATERIALES, ÚTILES Y EQUIPOS MENORES DE OFICINA"/>
    <n v="0"/>
    <s v="SIN DESCRIPCIÓN PARA DESTINOS 00"/>
    <n v="20300"/>
    <n v="20300"/>
    <n v="0"/>
    <n v="0"/>
    <n v="0"/>
    <n v="0"/>
    <n v="0"/>
    <n v="0"/>
    <n v="0"/>
    <n v="0"/>
    <n v="0"/>
    <m/>
    <m/>
    <n v="0"/>
    <n v="0"/>
    <n v="0"/>
    <n v="0"/>
    <n v="0"/>
    <n v="0"/>
    <n v="0"/>
    <n v="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121"/>
    <s v="MATERIALES Y ÚTILES DE IMPRESIÓN Y REPRODUCCIÓN"/>
    <n v="0"/>
    <s v="SIN DESCRIPCIÓN PARA DESTINOS 00"/>
    <n v="0"/>
    <n v="0"/>
    <n v="0"/>
    <n v="0"/>
    <n v="0"/>
    <n v="0"/>
    <n v="0"/>
    <n v="0"/>
    <n v="0"/>
    <n v="0"/>
    <n v="0"/>
    <m/>
    <m/>
    <n v="0"/>
    <n v="0"/>
    <n v="0"/>
    <n v="0"/>
    <n v="13000"/>
    <n v="0"/>
    <n v="13000"/>
    <n v="0"/>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NO"/>
    <s v="NO"/>
    <n v="2121"/>
    <s v="MATERIALES Y ÚTILES DE IMPRESIÓN Y REPRODUCCIÓN"/>
    <n v="0"/>
    <s v="SIN DESCRIPCIÓN PARA DESTINOS 00"/>
    <n v="0"/>
    <n v="0"/>
    <n v="0"/>
    <n v="70000"/>
    <n v="0"/>
    <n v="0"/>
    <n v="0"/>
    <n v="0"/>
    <n v="0"/>
    <n v="0"/>
    <n v="0"/>
    <m/>
    <m/>
    <n v="0"/>
    <n v="0"/>
    <n v="0"/>
    <n v="0"/>
    <n v="0"/>
    <n v="0"/>
    <n v="70000"/>
    <n v="-7000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131"/>
    <s v="MATERIAL ESTADÍSTICO Y GEOGRÁFICO"/>
    <n v="0"/>
    <s v="SIN DESCRIPCIÓN PARA DESTINOS 00"/>
    <n v="0"/>
    <n v="0"/>
    <n v="2000000"/>
    <n v="1000000"/>
    <n v="20000"/>
    <n v="20000"/>
    <n v="20000"/>
    <n v="0"/>
    <n v="0"/>
    <n v="0"/>
    <n v="2200000"/>
    <s v="Atlas de riesgo"/>
    <m/>
    <n v="0"/>
    <n v="0"/>
    <n v="1980000"/>
    <n v="0"/>
    <n v="1000000"/>
    <n v="0"/>
    <n v="0"/>
    <n v="100000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SI"/>
    <s v="NO"/>
    <n v="2141"/>
    <s v="MATERIALES, ÚTILES Y EQUIPOS MENORES DE TECNOLOGÍAS DE LA INFORMACIÓN Y COMUNICACIONES"/>
    <n v="0"/>
    <s v="SIN DESCRIPCIÓN PARA DESTINOS 00"/>
    <n v="173659.26"/>
    <n v="74859.27"/>
    <n v="169000"/>
    <n v="0"/>
    <n v="25705.48"/>
    <n v="25705.48"/>
    <n v="0"/>
    <n v="25705.48"/>
    <n v="0"/>
    <n v="25705.48"/>
    <n v="40000"/>
    <m/>
    <m/>
    <n v="10841.359999999999"/>
    <n v="14864.12"/>
    <n v="143294.51999999999"/>
    <n v="0"/>
    <n v="180000"/>
    <n v="0"/>
    <n v="11000"/>
    <n v="169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SI"/>
    <s v="NO"/>
    <n v="2141"/>
    <s v="MATERIALES, ÚTILES Y EQUIPOS MENORES DE TECNOLOGÍAS DE LA INFORMACIÓN Y COMUNICACIONES"/>
    <n v="0"/>
    <s v="SIN DESCRIPCIÓN PARA DESTINOS 00"/>
    <n v="0"/>
    <n v="0"/>
    <n v="251"/>
    <n v="0"/>
    <n v="250.23"/>
    <n v="250.23"/>
    <n v="0"/>
    <n v="250.23"/>
    <n v="0"/>
    <n v="250.23"/>
    <n v="10000"/>
    <m/>
    <m/>
    <n v="0"/>
    <n v="250.23"/>
    <n v="0.77000000000001023"/>
    <n v="0"/>
    <n v="1000"/>
    <n v="0"/>
    <n v="749"/>
    <n v="251"/>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141"/>
    <s v="MATERIALES, ÚTILES Y EQUIPOS MENORES DE TECNOLOGÍAS DE LA INFORMACIÓN Y COMUNICACIONES"/>
    <n v="0"/>
    <s v="SIN DESCRIPCIÓN PARA DESTINOS 00"/>
    <n v="24759.15"/>
    <n v="24759.15"/>
    <n v="31553.78"/>
    <n v="23000"/>
    <n v="8942.7999999999993"/>
    <n v="8942.7999999999993"/>
    <n v="0"/>
    <n v="8942.7999999999993"/>
    <n v="0"/>
    <n v="8942.7999999999993"/>
    <n v="0"/>
    <m/>
    <m/>
    <n v="0"/>
    <n v="8942.7999999999993"/>
    <n v="22610.98"/>
    <n v="0"/>
    <n v="8553.7800000000007"/>
    <n v="0"/>
    <n v="0"/>
    <n v="8553.7800000000007"/>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SI"/>
    <s v="NO"/>
    <n v="2141"/>
    <s v="MATERIALES, ÚTILES Y EQUIPOS MENORES DE TECNOLOGÍAS DE LA INFORMACIÓN Y COMUNICACIONES"/>
    <n v="0"/>
    <s v="SIN DESCRIPCIÓN PARA DESTINOS 00"/>
    <n v="17440.36"/>
    <n v="4720.3599999999997"/>
    <n v="0"/>
    <n v="0"/>
    <n v="0"/>
    <n v="0"/>
    <n v="0"/>
    <n v="0"/>
    <n v="0"/>
    <n v="0"/>
    <n v="0"/>
    <m/>
    <m/>
    <n v="0"/>
    <n v="0"/>
    <n v="0"/>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151"/>
    <s v="MATERIAL IMPRESO E INFORMACIÓN DIGITAL"/>
    <n v="0"/>
    <s v="SIN DESCRIPCIÓN PARA DESTINOS 00"/>
    <n v="420"/>
    <n v="420"/>
    <n v="420"/>
    <n v="420"/>
    <n v="0"/>
    <n v="0"/>
    <n v="0"/>
    <n v="0"/>
    <n v="0"/>
    <n v="0"/>
    <n v="0"/>
    <m/>
    <m/>
    <n v="0"/>
    <n v="0"/>
    <n v="420"/>
    <n v="0"/>
    <n v="0"/>
    <n v="0"/>
    <n v="0"/>
    <n v="0"/>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SI"/>
    <s v="NO"/>
    <n v="2161"/>
    <s v="MATERIAL DE LIMPIEZA"/>
    <n v="0"/>
    <s v="SIN DESCRIPCIÓN PARA DESTINOS 00"/>
    <n v="580450.68000000005"/>
    <n v="580450.68000000005"/>
    <n v="1249162.48"/>
    <n v="1250000"/>
    <n v="1235398.48"/>
    <n v="1220782.48"/>
    <n v="0"/>
    <n v="1220782.48"/>
    <n v="0"/>
    <n v="1220782.48"/>
    <n v="1000000"/>
    <m/>
    <m/>
    <n v="0"/>
    <n v="1220782.48"/>
    <n v="13764"/>
    <n v="0"/>
    <n v="0"/>
    <n v="0"/>
    <n v="837.52"/>
    <n v="-837.52"/>
  </r>
  <r>
    <s v="1.1-00-24"/>
    <s v="1.3.4"/>
    <s v="FUNCIÓN PÚBLICA"/>
    <s v="E"/>
    <s v="Actividades del sector público, que realiza en for"/>
    <s v="09_24"/>
    <n v="3"/>
    <s v="INFRAESTRUCTURA Y SERVICIOS PÚBLICOS"/>
    <n v="43"/>
    <s v="MATERIALES Y SUMINISTROS"/>
    <s v="027_24"/>
    <x v="0"/>
    <x v="0"/>
    <x v="6"/>
    <x v="5"/>
    <s v="DIRECCIÓN DE RASTRO MUNICIPAL"/>
    <s v="COORDINACIÓN DE FORTALECIMIENTO A LOS SERVICIOS PÚBLICOS MUNICIPALES"/>
    <s v="DIRECCIÓN DE RASTROS MUNICIPALES"/>
    <x v="9"/>
    <x v="2"/>
    <m/>
    <m/>
    <n v="2161"/>
    <s v="MATERIAL DE LIMPIEZA"/>
    <m/>
    <m/>
    <m/>
    <m/>
    <m/>
    <m/>
    <m/>
    <m/>
    <m/>
    <m/>
    <m/>
    <m/>
    <n v="50000"/>
    <m/>
    <m/>
    <m/>
    <m/>
    <m/>
    <m/>
    <m/>
    <m/>
    <m/>
    <m/>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SI"/>
    <s v="NO"/>
    <n v="2161"/>
    <s v="MATERIAL DE LIMPIEZA"/>
    <n v="0"/>
    <s v="SIN DESCRIPCIÓN PARA DESTINOS 00"/>
    <n v="168342.87"/>
    <n v="168342.87"/>
    <n v="50900"/>
    <n v="0"/>
    <n v="49822"/>
    <n v="49822"/>
    <n v="0"/>
    <n v="49822"/>
    <n v="0"/>
    <n v="49822"/>
    <n v="0"/>
    <m/>
    <m/>
    <n v="4825.5999999999985"/>
    <n v="44996.4"/>
    <n v="1078"/>
    <n v="0"/>
    <n v="73000"/>
    <n v="0"/>
    <n v="22100"/>
    <n v="50900"/>
  </r>
  <r>
    <s v="1.1-00-24"/>
    <s v="2.1.1"/>
    <s v="ORDENACIÓN DE DESECHOS"/>
    <s v="E"/>
    <s v="Actividades del sector público, que realiza en for"/>
    <s v="07_24"/>
    <n v="3"/>
    <s v="INFRAESTRUCTURA Y SERVICIOS PÚBLICOS"/>
    <n v="35"/>
    <s v="MATERIALES Y SUMINISTROS"/>
    <s v="021_24"/>
    <x v="0"/>
    <x v="0"/>
    <x v="5"/>
    <x v="5"/>
    <s v="DIRECCIÓN DE ASEO PÚBLICO"/>
    <s v="COORDINACIÓN DE FORTALECIMIENTO A LOS SERVICIOS PÚBLICOS MUNICIPALES"/>
    <s v="DIRECCIÓN DE ASEO PÚBLICO"/>
    <x v="10"/>
    <x v="2"/>
    <s v="SI"/>
    <s v="NO"/>
    <n v="2161"/>
    <s v="MATERIAL DE LIMPIEZA"/>
    <n v="0"/>
    <s v="SIN DESCRIPCIÓN PARA DESTINOS 00"/>
    <n v="167264.17000000001"/>
    <n v="167264.17000000001"/>
    <n v="175000"/>
    <n v="175000"/>
    <n v="122811.52"/>
    <n v="122811.52"/>
    <n v="0"/>
    <n v="122811.52"/>
    <n v="0"/>
    <n v="122811.52"/>
    <n v="170000"/>
    <m/>
    <m/>
    <n v="0"/>
    <n v="122811.52"/>
    <n v="52188.479999999996"/>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SI"/>
    <s v="NO"/>
    <n v="2161"/>
    <s v="MATERIAL DE LIMPIEZA"/>
    <n v="0"/>
    <s v="SIN DESCRIPCIÓN PARA DESTINOS 00"/>
    <n v="442326.13"/>
    <n v="433545.57"/>
    <n v="350000"/>
    <n v="650000"/>
    <n v="336287.83"/>
    <n v="336287.83"/>
    <n v="9999.2000000000116"/>
    <n v="326288.63"/>
    <n v="0"/>
    <n v="326288.63"/>
    <n v="350000"/>
    <m/>
    <m/>
    <n v="0"/>
    <n v="326288.63"/>
    <n v="13712.169999999984"/>
    <n v="0"/>
    <n v="0"/>
    <n v="0"/>
    <n v="300000"/>
    <n v="-300000"/>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SI"/>
    <s v="NO"/>
    <n v="2161"/>
    <s v="MATERIAL DE LIMPIEZA"/>
    <n v="0"/>
    <s v="SIN DESCRIPCIÓN PARA DESTINOS 00"/>
    <n v="0"/>
    <n v="0"/>
    <n v="31400"/>
    <n v="0"/>
    <n v="5588.88"/>
    <n v="5588.88"/>
    <n v="0"/>
    <n v="5588.88"/>
    <n v="0"/>
    <n v="5588.88"/>
    <n v="0"/>
    <m/>
    <m/>
    <n v="5588.88"/>
    <n v="0"/>
    <n v="25811.119999999999"/>
    <n v="15700"/>
    <n v="15700"/>
    <n v="0"/>
    <n v="0"/>
    <n v="314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161"/>
    <s v="MATERIAL DE LIMPIEZA"/>
    <n v="0"/>
    <s v="SIN DESCRIPCIÓN PARA DESTINOS 00"/>
    <n v="2153994.9900000002"/>
    <n v="2062001.19"/>
    <n v="1828856.1"/>
    <n v="1828856.1"/>
    <n v="372448.84"/>
    <n v="338953.84"/>
    <n v="3678.3600000000442"/>
    <n v="335275.48"/>
    <n v="0"/>
    <n v="335275.48"/>
    <n v="600000"/>
    <m/>
    <m/>
    <n v="0"/>
    <n v="335275.48"/>
    <n v="1456407.26"/>
    <n v="0"/>
    <n v="0"/>
    <n v="0"/>
    <n v="0"/>
    <n v="0"/>
  </r>
  <r>
    <s v="1.1-00-24"/>
    <s v="2.7.1"/>
    <s v="OTROS ASUNTOS SOCIALES"/>
    <s v="E"/>
    <s v="Actividades del sector público, que realiza en for"/>
    <s v="10_24"/>
    <n v="4"/>
    <s v="DESARROLLO ECONÓMICO Y EMPLEO"/>
    <n v="48"/>
    <s v="MATERIALES Y SUMINISTROS"/>
    <s v="030_24"/>
    <x v="0"/>
    <x v="0"/>
    <x v="7"/>
    <x v="6"/>
    <s v="DIRECCIÓN DE PROYECTOS ESTRATEGICOS"/>
    <s v="COORDINACIÓN DE POTENCIA ECONÓMICA"/>
    <s v="DIRECCIÓN DE TURISMO Y PROMOCIÓN A LAS TRADICIONES"/>
    <x v="12"/>
    <x v="2"/>
    <s v="NO"/>
    <s v="NO"/>
    <n v="2171"/>
    <s v="MATERIALES Y ÚTILES DE ENSEÑANZA"/>
    <n v="0"/>
    <s v="SIN DESCRIPCIÓN PARA DESTINOS 00"/>
    <n v="0"/>
    <n v="0"/>
    <n v="30000"/>
    <n v="30000"/>
    <n v="0"/>
    <n v="0"/>
    <n v="0"/>
    <n v="0"/>
    <n v="0"/>
    <n v="0"/>
    <n v="0"/>
    <m/>
    <m/>
    <n v="0"/>
    <n v="0"/>
    <n v="30000"/>
    <n v="0"/>
    <n v="0"/>
    <n v="0"/>
    <n v="0"/>
    <n v="0"/>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171"/>
    <s v="MATERIALES Y ÚTILES DE ENSEÑANZA"/>
    <n v="0"/>
    <s v="SIN DESCRIPCIÓN PARA DESTINOS 00"/>
    <n v="0"/>
    <n v="0"/>
    <n v="300000"/>
    <n v="300000"/>
    <n v="295800"/>
    <n v="295800"/>
    <n v="0"/>
    <n v="295800"/>
    <n v="0"/>
    <n v="295800"/>
    <n v="300000"/>
    <m/>
    <m/>
    <n v="295800"/>
    <n v="0"/>
    <n v="4200"/>
    <n v="0"/>
    <n v="0"/>
    <n v="0"/>
    <n v="0"/>
    <n v="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181"/>
    <s v="MATERIALES PARA EL REGISTRO E IDENTIFICACIÓN DE BIENES Y PERSONAS"/>
    <n v="0"/>
    <s v="SIN DESCRIPCIÓN PARA DESTINOS 00"/>
    <n v="0"/>
    <n v="0"/>
    <n v="60000"/>
    <n v="0"/>
    <n v="56372.37"/>
    <n v="56372.37"/>
    <n v="0"/>
    <n v="56372.37"/>
    <n v="0"/>
    <n v="56372.37"/>
    <n v="60000"/>
    <s v="Para impresión de credenciales"/>
    <m/>
    <n v="0"/>
    <n v="56372.37"/>
    <n v="3627.6299999999974"/>
    <n v="0"/>
    <n v="60000"/>
    <n v="0"/>
    <n v="0"/>
    <n v="60000"/>
  </r>
  <r>
    <s v="1.1-00-24"/>
    <s v="1.3.4"/>
    <s v="FUNCIÓN PÚBLICA"/>
    <s v="M"/>
    <s v="Actividades de apoyo administrativo desarrolladas "/>
    <s v="04_24"/>
    <n v="6"/>
    <s v="GOBIERNO EFECTIVO"/>
    <n v="20"/>
    <s v="MATERIALES Y SUMINISTROS"/>
    <s v="014_24"/>
    <x v="0"/>
    <x v="0"/>
    <x v="2"/>
    <x v="2"/>
    <s v="DIRECCIÓN GENERAL DE INGRESOS"/>
    <s v="TESORERÍA"/>
    <s v="DIRECCIÓN DE INGRESOS"/>
    <x v="14"/>
    <x v="2"/>
    <s v="NO"/>
    <s v="NO"/>
    <n v="2181"/>
    <s v="MATERIALES PARA EL REGISTRO E IDENTIFICACIÓN DE BIENES Y PERSONAS"/>
    <n v="0"/>
    <s v="SIN DESCRIPCIÓN PARA DESTINOS 00"/>
    <n v="5041468.12"/>
    <n v="3616716"/>
    <n v="6776370"/>
    <n v="2000000"/>
    <n v="3899372"/>
    <n v="3899372"/>
    <n v="13000"/>
    <n v="3886372"/>
    <n v="0"/>
    <n v="3886372"/>
    <n v="8000000"/>
    <m/>
    <s v="Bolsa de 4,500,000.00"/>
    <n v="43500"/>
    <n v="3842872"/>
    <n v="2876998"/>
    <n v="800000"/>
    <n v="4000000"/>
    <n v="0"/>
    <n v="23630"/>
    <n v="477637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211"/>
    <s v="PRODUCTOS ALIMENTICIOS PARA PERSONAS"/>
    <n v="0"/>
    <s v="SIN DESCRIPCIÓN PARA DESTINOS 00"/>
    <n v="180739.49"/>
    <n v="173739.49"/>
    <n v="300000"/>
    <n v="150000"/>
    <n v="126073.55"/>
    <n v="113777.55"/>
    <n v="0"/>
    <n v="113777.55"/>
    <n v="0"/>
    <n v="113777.55"/>
    <n v="390000"/>
    <s v="revisar lo de un comedor"/>
    <m/>
    <n v="0"/>
    <n v="113777.55"/>
    <n v="173926.45"/>
    <n v="0"/>
    <n v="150000"/>
    <n v="0"/>
    <n v="0"/>
    <n v="150000"/>
  </r>
  <r>
    <s v="1.1-00-24"/>
    <s v="2.7.1"/>
    <s v="OTROS ASUNTOS SOCIALES"/>
    <s v="E"/>
    <s v="Actividades del sector público, que realiza en for"/>
    <s v="10_24"/>
    <n v="4"/>
    <s v="DESARROLLO ECONÓMICO Y EMPLEO"/>
    <n v="48"/>
    <s v="MATERIALES Y SUMINISTROS"/>
    <s v="030_24"/>
    <x v="0"/>
    <x v="0"/>
    <x v="7"/>
    <x v="6"/>
    <s v="DIRECCIÓN DE PROYECTOS ESTRATEGICOS"/>
    <s v="COORDINACIÓN DE POTENCIA ECONÓMICA"/>
    <s v="DIRECCIÓN DE TURISMO Y PROMOCIÓN A LAS TRADICIONES"/>
    <x v="12"/>
    <x v="2"/>
    <s v="NO"/>
    <s v="NO"/>
    <n v="2211"/>
    <s v="PRODUCTOS ALIMENTICIOS PARA PERSONAS"/>
    <n v="0"/>
    <s v="CAJITITLAN"/>
    <n v="0"/>
    <n v="0"/>
    <n v="600000"/>
    <n v="0"/>
    <n v="599986.80000000005"/>
    <n v="599986.80000000005"/>
    <n v="0"/>
    <n v="599986.80000000005"/>
    <n v="0"/>
    <n v="599986.80000000005"/>
    <n v="600000"/>
    <s v="Evento de cajititlan definir quien lo ejecuta y revisar si se pasa a gastos de orden social"/>
    <m/>
    <n v="0"/>
    <n v="599986.80000000005"/>
    <n v="13.199999999953434"/>
    <n v="0"/>
    <n v="600000"/>
    <n v="0"/>
    <n v="0"/>
    <n v="60000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211"/>
    <s v="PRODUCTOS ALIMENTICIOS PARA PERSONAS"/>
    <n v="0"/>
    <s v="SIN DESCRIPCIÓN PARA DESTINOS 00"/>
    <n v="384482"/>
    <n v="384482"/>
    <n v="390000"/>
    <n v="390000"/>
    <n v="352233.7"/>
    <n v="352233.7"/>
    <n v="101186.80000000002"/>
    <n v="251046.9"/>
    <n v="20224.600000000006"/>
    <n v="230822.3"/>
    <n v="390000"/>
    <s v="Alimentos para detenidos"/>
    <m/>
    <n v="0"/>
    <n v="230822.3"/>
    <n v="37766.299999999988"/>
    <n v="0"/>
    <n v="0"/>
    <n v="0"/>
    <n v="0"/>
    <n v="0"/>
  </r>
  <r>
    <s v="1.1-00-24"/>
    <s v="1.3.5"/>
    <s v="ASUNTOS JURÍDICOS"/>
    <s v="O"/>
    <s v="Actividades que realizan la función pública o cont"/>
    <s v="03_24"/>
    <n v="1"/>
    <s v="CORRESPONSABILIDAD SOCIAL (TRANSVERSAL)"/>
    <n v="17"/>
    <s v="MATERIALES Y SUMINISTROS"/>
    <s v="011_24"/>
    <x v="0"/>
    <x v="0"/>
    <x v="8"/>
    <x v="7"/>
    <s v="DIRECCIÓN GENERAL JURIDÍCA"/>
    <s v="SINDICATURA"/>
    <s v="DESPACHO DE LA SINDICATURA"/>
    <x v="15"/>
    <x v="2"/>
    <s v="NO"/>
    <s v="NO"/>
    <n v="2211"/>
    <s v="PRODUCTOS ALIMENTICIOS PARA PERSONAS"/>
    <n v="0"/>
    <s v="SIN DESCRIPCIÓN PARA DESTINOS 00"/>
    <n v="80167.3"/>
    <n v="80167.3"/>
    <n v="85000"/>
    <n v="25000"/>
    <n v="0"/>
    <n v="0"/>
    <n v="0"/>
    <n v="0"/>
    <n v="0"/>
    <n v="0"/>
    <n v="0"/>
    <m/>
    <m/>
    <n v="0"/>
    <n v="0"/>
    <n v="85000"/>
    <n v="60000"/>
    <n v="0"/>
    <n v="0"/>
    <n v="0"/>
    <n v="60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211"/>
    <s v="PRODUCTOS ALIMENTICIOS PARA PERSONAS"/>
    <n v="0"/>
    <s v="SIN DESCRIPCIÓN PARA DESTINOS 00"/>
    <n v="2161.0100000000002"/>
    <n v="2161.0100000000002"/>
    <n v="40636"/>
    <n v="2545"/>
    <n v="32322.78"/>
    <n v="32322.78"/>
    <n v="0"/>
    <n v="32322.78"/>
    <n v="0"/>
    <n v="32322.78"/>
    <n v="40000"/>
    <s v="revisar con Christian"/>
    <m/>
    <n v="0"/>
    <n v="32322.78"/>
    <n v="8313.2200000000012"/>
    <n v="20000"/>
    <n v="18091"/>
    <n v="0"/>
    <n v="0"/>
    <n v="38091"/>
  </r>
  <r>
    <s v="1.1-00-24"/>
    <s v="1.3.4"/>
    <s v="FUNCIÓN PÚBLICA"/>
    <s v="E"/>
    <s v="Actividades del sector público, que realiza en for"/>
    <s v="01_24"/>
    <n v="5"/>
    <s v="SOCIEDAD COHESIVA Y RESILENTE"/>
    <n v="2"/>
    <s v="MATERIALES Y SUMINISTROS"/>
    <s v="002_24"/>
    <x v="0"/>
    <x v="0"/>
    <x v="9"/>
    <x v="8"/>
    <s v="DIRECCIÓN GENERAL DE RELACIONES PÚBLICAS"/>
    <s v="JEFATURA DE GABINETE"/>
    <s v="DIRECCIÓN DE RELACIONES PÚBLICAS"/>
    <x v="16"/>
    <x v="2"/>
    <s v="NO"/>
    <s v="NO"/>
    <n v="2211"/>
    <s v="PRODUCTOS ALIMENTICIOS PARA PERSONAS"/>
    <n v="0"/>
    <s v="SIN DESCRIPCIÓN PARA DESTINOS 00"/>
    <n v="109637.99"/>
    <n v="81655.42"/>
    <n v="200000"/>
    <n v="100000"/>
    <n v="0"/>
    <n v="0"/>
    <n v="0"/>
    <n v="0"/>
    <n v="0"/>
    <n v="0"/>
    <n v="0"/>
    <m/>
    <m/>
    <n v="0"/>
    <n v="0"/>
    <n v="200000"/>
    <n v="200000"/>
    <n v="0"/>
    <n v="0"/>
    <n v="100000"/>
    <n v="100000"/>
  </r>
  <r>
    <s v="1.1-00-24"/>
    <s v="1.3.4"/>
    <s v="FUNCIÓN PÚBLICA"/>
    <s v="E"/>
    <s v="Actividades del sector público, que realiza en for"/>
    <s v="01_24"/>
    <n v="5"/>
    <s v="SOCIEDAD COHESIVA Y RESILENTE"/>
    <n v="5"/>
    <s v="MATERIALES Y SUMINISTROS"/>
    <s v="005_24"/>
    <x v="0"/>
    <x v="0"/>
    <x v="9"/>
    <x v="8"/>
    <s v="DIRECCIÓN GENERAL DE RELACIONES GUBERNAM"/>
    <s v="JEFATURA DE GABINETE"/>
    <s v="DIRECCIÓN DE RELACIONES PÚBLICAS"/>
    <x v="16"/>
    <x v="2"/>
    <s v="NO"/>
    <s v="NO"/>
    <n v="2211"/>
    <s v="PRODUCTOS ALIMENTICIOS PARA PERSONAS"/>
    <n v="0"/>
    <s v="SIN DESCRIPCIÓN PARA DESTINOS 00"/>
    <n v="35265"/>
    <n v="35264"/>
    <n v="100000"/>
    <n v="0"/>
    <n v="99878.66"/>
    <n v="99878.66"/>
    <n v="0"/>
    <n v="99878.66"/>
    <n v="10926.309999999998"/>
    <n v="88952.35"/>
    <n v="180000"/>
    <m/>
    <m/>
    <n v="0"/>
    <n v="88952.35"/>
    <n v="121.33999999999651"/>
    <n v="0"/>
    <n v="100000"/>
    <n v="0"/>
    <n v="0"/>
    <n v="10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211"/>
    <s v="PRODUCTOS ALIMENTICIOS PARA PERSONAS"/>
    <n v="0"/>
    <s v="SIN DESCRIPCIÓN PARA DESTINOS 00"/>
    <n v="338812.5"/>
    <n v="282232.5"/>
    <n v="342574"/>
    <n v="200000"/>
    <n v="338174"/>
    <n v="338174"/>
    <n v="84278.1"/>
    <n v="253895.9"/>
    <n v="0"/>
    <n v="253895.9"/>
    <n v="0"/>
    <s v="revisar"/>
    <m/>
    <n v="25960"/>
    <n v="227935.9"/>
    <n v="4400"/>
    <n v="0"/>
    <n v="142574"/>
    <n v="0"/>
    <n v="0"/>
    <n v="142574"/>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221"/>
    <s v="PRODUCTOS ALIMENTICIOS PARA ANIMALES"/>
    <n v="0"/>
    <s v="SIN DESCRIPCIÓN PARA DESTINOS 00"/>
    <n v="419380"/>
    <n v="419380"/>
    <n v="420000"/>
    <n v="420000"/>
    <n v="307023"/>
    <n v="307023"/>
    <n v="0"/>
    <n v="307023"/>
    <n v="0"/>
    <n v="307023"/>
    <n v="800000"/>
    <m/>
    <m/>
    <n v="0"/>
    <n v="307023"/>
    <n v="112977"/>
    <n v="0"/>
    <n v="0"/>
    <n v="0"/>
    <n v="0"/>
    <n v="0"/>
  </r>
  <r>
    <s v="1.1-00-24"/>
    <s v="1.3.4"/>
    <s v="FUNCIÓN PÚBLICA"/>
    <s v="E"/>
    <s v="Actividades del sector público, que realiza en for"/>
    <s v="09_24"/>
    <n v="3"/>
    <s v="INFRAESTRUCTURA Y SERVICIOS PÚBLICOS"/>
    <n v="43"/>
    <s v="MATERIALES Y SUMINISTROS"/>
    <s v="027_24"/>
    <x v="0"/>
    <x v="0"/>
    <x v="6"/>
    <x v="5"/>
    <s v="DIRECCIÓN DE RASTRO MUNICIPAL"/>
    <s v="COORDINACIÓN DE FORTALECIMIENTO A LOS SERVICIOS PÚBLICOS MUNICIPALES"/>
    <s v="DIRECCIÓN DE RASTROS MUNICIPALES"/>
    <x v="18"/>
    <x v="2"/>
    <s v="NO"/>
    <s v="NO"/>
    <n v="2221"/>
    <s v="PRODUCTOS ALIMENTICIOS PARA ANIMALES"/>
    <n v="0"/>
    <s v="SIN DESCRIPCIÓN PARA DESTINOS 00"/>
    <n v="59000"/>
    <n v="59000"/>
    <n v="65337.55"/>
    <n v="70000"/>
    <n v="64000"/>
    <n v="0"/>
    <n v="0"/>
    <n v="0"/>
    <n v="0"/>
    <n v="0"/>
    <n v="70000"/>
    <m/>
    <m/>
    <n v="0"/>
    <n v="0"/>
    <n v="1337.5500000000029"/>
    <n v="0"/>
    <n v="45337.55"/>
    <n v="0"/>
    <n v="50000"/>
    <n v="-4662.45"/>
  </r>
  <r>
    <s v="1.1-00-24"/>
    <s v="2.7.1"/>
    <s v="OTROS ASUNTOS SOCIALES"/>
    <s v="E"/>
    <s v="Actividades del sector público, que realiza en for"/>
    <s v="10_24"/>
    <n v="4"/>
    <s v="CIUDAD SUSTENTABLE"/>
    <n v="48"/>
    <s v="MATERIALES Y SUMINISTROS"/>
    <s v="030_24"/>
    <x v="0"/>
    <x v="0"/>
    <x v="7"/>
    <x v="9"/>
    <s v="DIRECCIÓN DE PROYECTOS ESTRATEGICOS"/>
    <s v="COORDINACIÓN DE GESTIÓN DEL TERRITORIO Y OBRAS PÚBLICAS"/>
    <s v="DIRECCIÓN DE ECOLOGÍA Y PROTECCIÓN AMBIENTAL"/>
    <x v="19"/>
    <x v="2"/>
    <s v="NO"/>
    <s v="NO"/>
    <n v="2221"/>
    <s v="PRODUCTOS ALIMENTICIOS PARA ANIMALES"/>
    <n v="0"/>
    <s v="SIN DESCRIPCIÓN PARA DESTINOS 00"/>
    <n v="20000"/>
    <n v="0"/>
    <n v="40000"/>
    <n v="40000"/>
    <n v="0"/>
    <n v="0"/>
    <n v="0"/>
    <n v="0"/>
    <n v="0"/>
    <n v="0"/>
    <n v="0"/>
    <m/>
    <m/>
    <n v="0"/>
    <n v="0"/>
    <n v="40000"/>
    <n v="0"/>
    <n v="0"/>
    <n v="0"/>
    <n v="0"/>
    <n v="0"/>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IRECCIÓN DE TURISMO Y PROMOCIÓN A LAS TRADICIONES"/>
    <x v="12"/>
    <x v="2"/>
    <s v="NO"/>
    <s v="NO"/>
    <n v="2221"/>
    <s v="PRODUCTOS ALIMENTICIOS PARA ANIMALES"/>
    <n v="0"/>
    <s v="ESCUELA DE CHARRERIA"/>
    <n v="95999.4"/>
    <n v="95999.4"/>
    <n v="94500"/>
    <n v="96000"/>
    <n v="94500"/>
    <n v="94500"/>
    <n v="0"/>
    <n v="94500"/>
    <n v="0"/>
    <n v="94500"/>
    <n v="150000"/>
    <s v="Escuela de charreria"/>
    <m/>
    <n v="0"/>
    <n v="94500"/>
    <n v="0"/>
    <n v="0"/>
    <n v="0"/>
    <n v="0"/>
    <n v="1500"/>
    <n v="-150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231"/>
    <s v="UTENSILIOS PARA EL SERVICIO DE ALIMENTACIÓN"/>
    <n v="0"/>
    <s v="SIN DESCRIPCIÓN PARA DESTINOS 00"/>
    <n v="4955.41"/>
    <n v="4955.41"/>
    <n v="5000"/>
    <n v="5000"/>
    <n v="2742.68"/>
    <n v="2742.68"/>
    <n v="0"/>
    <n v="2742.68"/>
    <n v="0"/>
    <n v="2742.68"/>
    <n v="5000"/>
    <m/>
    <m/>
    <n v="0"/>
    <n v="2742.68"/>
    <n v="2257.3200000000002"/>
    <n v="0"/>
    <n v="0"/>
    <n v="0"/>
    <n v="0"/>
    <n v="0"/>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IRECCIÓN DE DESARROLLO RURAL"/>
    <x v="20"/>
    <x v="2"/>
    <s v="NO"/>
    <s v="NO"/>
    <n v="2351"/>
    <s v="PRODUCTOS QUÍMICOS, FARMACÉUTICOS Y DE LABORATORIO ADQUIRIDOS COMO MATERIA PRIMA"/>
    <n v="0"/>
    <s v="SIN DESCRIPCIÓN PARA DESTINOS 00"/>
    <n v="1070362.99"/>
    <n v="833215.08"/>
    <n v="583287.44999999995"/>
    <n v="550000"/>
    <n v="583067.44999999995"/>
    <n v="583067.44999999995"/>
    <n v="0"/>
    <n v="583067.44999999995"/>
    <n v="0"/>
    <n v="583067.44999999995"/>
    <n v="500000"/>
    <s v="Escuela de charreria"/>
    <m/>
    <n v="0"/>
    <n v="583067.44999999995"/>
    <n v="220"/>
    <n v="0"/>
    <n v="100000"/>
    <n v="0"/>
    <n v="16712.55"/>
    <n v="83287.45"/>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351"/>
    <s v="PRODUCTOS QUÍMICOS, FARMACÉUTICOS Y DE LABORATORIO ADQUIRIDOS COMO MATERIA PRIMA"/>
    <n v="0"/>
    <s v="SIN DESCRIPCIÓN PARA DESTINOS 00"/>
    <n v="47357"/>
    <n v="47357"/>
    <n v="0"/>
    <n v="0"/>
    <n v="0"/>
    <n v="0"/>
    <n v="0"/>
    <n v="0"/>
    <n v="0"/>
    <n v="0"/>
    <n v="0"/>
    <m/>
    <m/>
    <n v="0"/>
    <n v="0"/>
    <n v="0"/>
    <n v="0"/>
    <n v="0"/>
    <n v="0"/>
    <n v="0"/>
    <n v="0"/>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IRECCIÓN DE DESARROLLO RURAL"/>
    <x v="20"/>
    <x v="2"/>
    <s v="NO"/>
    <s v="NO"/>
    <n v="2391"/>
    <s v="OTROS PRODUCTOS ADQUIRIDOS COMO MATERIA PRIMA"/>
    <n v="0"/>
    <s v="SIN DESCRIPCIÓN PARA DESTINOS 00"/>
    <n v="625500"/>
    <n v="625500"/>
    <n v="1322875"/>
    <n v="700000"/>
    <n v="1322875"/>
    <n v="1322875"/>
    <n v="0"/>
    <n v="1322875"/>
    <n v="0"/>
    <n v="1322875"/>
    <n v="700000"/>
    <s v="Escuela de charreria"/>
    <m/>
    <n v="0"/>
    <n v="1322875"/>
    <n v="0"/>
    <n v="0"/>
    <n v="650000"/>
    <n v="0"/>
    <n v="27125"/>
    <n v="622875"/>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411"/>
    <s v="PRODUCTOS MINERALES NO METÁLICOS"/>
    <n v="0"/>
    <s v="SIN DESCRIPCIÓN PARA DESTINOS 00"/>
    <n v="67338"/>
    <n v="67338"/>
    <n v="100000"/>
    <n v="100000"/>
    <n v="97132.02"/>
    <n v="97132.02"/>
    <n v="0"/>
    <n v="97132.02"/>
    <n v="0"/>
    <n v="97132.02"/>
    <n v="100000"/>
    <m/>
    <m/>
    <n v="0"/>
    <n v="97132.02"/>
    <n v="2867.9799999999959"/>
    <n v="0"/>
    <n v="0"/>
    <n v="0"/>
    <n v="0"/>
    <n v="0"/>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NO"/>
    <n v="2411"/>
    <s v="PRODUCTOS MINERALES NO METÁLICOS"/>
    <n v="0"/>
    <s v="SIN DESCRIPCIÓN PARA DESTINOS 00"/>
    <n v="56125.440000000002"/>
    <n v="56125.440000000002"/>
    <n v="236389.6"/>
    <n v="236389.6"/>
    <n v="235967.81"/>
    <n v="235967.81"/>
    <n v="0"/>
    <n v="235967.81"/>
    <n v="0"/>
    <n v="235967.81"/>
    <n v="1407200"/>
    <m/>
    <m/>
    <n v="0"/>
    <n v="235967.81"/>
    <n v="421.79000000000815"/>
    <n v="0"/>
    <n v="0"/>
    <n v="0"/>
    <n v="0"/>
    <n v="0"/>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411"/>
    <s v="PRODUCTOS MINERALES NO METÁLICOS"/>
    <n v="0"/>
    <s v="SIN DESCRIPCIÓN PARA DESTINOS 00"/>
    <n v="0"/>
    <n v="0"/>
    <n v="150000"/>
    <n v="150000"/>
    <n v="79369.289999999994"/>
    <n v="35869.29"/>
    <n v="0"/>
    <n v="35869.29"/>
    <n v="0"/>
    <n v="35869.29"/>
    <n v="40000"/>
    <m/>
    <m/>
    <n v="35869.29"/>
    <n v="0"/>
    <n v="70630.710000000006"/>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11"/>
    <s v="PRODUCTOS MINERALES NO METÁLICOS"/>
    <n v="0"/>
    <s v="SIN DESCRIPCIÓN PARA DESTINOS 00"/>
    <n v="150583.6"/>
    <n v="150583.6"/>
    <n v="11449.82"/>
    <n v="2000"/>
    <n v="9449.82"/>
    <n v="9449.82"/>
    <n v="0"/>
    <n v="9449.82"/>
    <n v="0"/>
    <n v="9449.82"/>
    <n v="12000"/>
    <m/>
    <m/>
    <n v="0"/>
    <n v="9449.82"/>
    <n v="2000"/>
    <n v="0"/>
    <n v="9449.82"/>
    <n v="0"/>
    <n v="0"/>
    <n v="9449.82"/>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SI"/>
    <n v="2421"/>
    <s v="CEMENTO Y PRODUCTOS DE CONCRETO"/>
    <n v="0"/>
    <s v="SIN DESCRIPCIÓN PARA DESTINOS 00"/>
    <n v="12729419.48"/>
    <n v="12293269.859999999"/>
    <n v="14437085.119999999"/>
    <n v="12100000"/>
    <n v="13897262.560000001"/>
    <n v="13708141.26"/>
    <n v="1242405.9399999995"/>
    <n v="12465735.32"/>
    <n v="6944.4900000002235"/>
    <n v="12458790.83"/>
    <n v="20000000"/>
    <s v="Asfalto caliente o frio"/>
    <m/>
    <n v="429297.5"/>
    <n v="12029493.33"/>
    <n v="539822.55999999866"/>
    <n v="539822.56000000006"/>
    <n v="1797262.56"/>
    <n v="0"/>
    <n v="0"/>
    <n v="2337085.12"/>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421"/>
    <s v="CEMENTO Y PRODUCTOS DE CONCRETO"/>
    <n v="0"/>
    <s v="SIN DESCRIPCIÓN PARA DESTINOS 00"/>
    <n v="694410.8"/>
    <n v="694410.8"/>
    <n v="750000"/>
    <n v="750000"/>
    <n v="687954.7"/>
    <n v="687954.7"/>
    <n v="0"/>
    <n v="687954.7"/>
    <n v="0"/>
    <n v="687954.7"/>
    <n v="1000000"/>
    <m/>
    <m/>
    <n v="0"/>
    <n v="687954.7"/>
    <n v="62045.300000000047"/>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421"/>
    <s v="CEMENTO Y PRODUCTOS DE CONCRETO"/>
    <n v="0"/>
    <s v="SIN DESCRIPCIÓN PARA DESTINOS 00"/>
    <n v="2078.7199999999998"/>
    <n v="2078.7199999999998"/>
    <n v="10000"/>
    <n v="10000"/>
    <n v="0"/>
    <n v="0"/>
    <n v="0"/>
    <n v="0"/>
    <n v="0"/>
    <n v="0"/>
    <n v="10000"/>
    <m/>
    <m/>
    <n v="0"/>
    <n v="0"/>
    <n v="10000"/>
    <n v="0"/>
    <n v="0"/>
    <n v="0"/>
    <n v="0"/>
    <n v="0"/>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421"/>
    <s v="CEMENTO Y PRODUCTOS DE CONCRETO"/>
    <n v="0"/>
    <s v="SIN DESCRIPCIÓN PARA DESTINOS 00"/>
    <n v="0"/>
    <n v="0"/>
    <n v="100000"/>
    <n v="100000"/>
    <n v="72856.240000000005"/>
    <n v="72856.240000000005"/>
    <n v="0"/>
    <n v="72856.240000000005"/>
    <n v="0"/>
    <n v="72856.240000000005"/>
    <n v="80000"/>
    <m/>
    <m/>
    <n v="72856.240000000005"/>
    <n v="0"/>
    <n v="27143.759999999995"/>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21"/>
    <s v="CEMENTO Y PRODUCTOS DE CONCRETO"/>
    <n v="0"/>
    <s v="SIN DESCRIPCIÓN PARA DESTINOS 00"/>
    <n v="413156.81"/>
    <n v="398071.01"/>
    <n v="20000"/>
    <n v="20000"/>
    <n v="18655.52"/>
    <n v="18655.52"/>
    <n v="0"/>
    <n v="18655.52"/>
    <n v="0"/>
    <n v="18655.52"/>
    <n v="500000"/>
    <m/>
    <m/>
    <n v="0"/>
    <n v="18655.52"/>
    <n v="1344.4799999999996"/>
    <n v="0"/>
    <n v="0"/>
    <n v="0"/>
    <n v="0"/>
    <n v="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421"/>
    <s v="CEMENTO Y PRODUCTOS DE CONCRETO"/>
    <n v="0"/>
    <s v="SIN DESCRIPCIÓN PARA DESTINOS 00"/>
    <n v="8687.18"/>
    <n v="8687.18"/>
    <n v="0"/>
    <n v="0"/>
    <n v="0"/>
    <n v="0"/>
    <n v="0"/>
    <n v="0"/>
    <n v="0"/>
    <n v="0"/>
    <n v="0"/>
    <m/>
    <m/>
    <n v="0"/>
    <n v="0"/>
    <n v="0"/>
    <n v="0"/>
    <n v="0"/>
    <n v="0"/>
    <n v="0"/>
    <n v="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441"/>
    <s v="MADERA Y PRODUCTOS DE MADERA"/>
    <n v="0"/>
    <s v="SIN DESCRIPCIÓN PARA DESTINOS 00"/>
    <n v="0"/>
    <n v="0"/>
    <n v="19426.16"/>
    <n v="0"/>
    <n v="19426.16"/>
    <n v="19426.16"/>
    <n v="10000"/>
    <n v="9426.16"/>
    <n v="0"/>
    <n v="9426.16"/>
    <n v="10000"/>
    <m/>
    <m/>
    <n v="0"/>
    <n v="9426.16"/>
    <n v="0"/>
    <n v="0"/>
    <n v="19426.16"/>
    <n v="0"/>
    <n v="0"/>
    <n v="19426.16"/>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441"/>
    <s v="MADERA Y PRODUCTOS DE MADERA"/>
    <n v="0"/>
    <s v="SIN DESCRIPCIÓN PARA DESTINOS 00"/>
    <n v="0"/>
    <n v="0"/>
    <n v="100000"/>
    <n v="100000"/>
    <n v="42875.31"/>
    <n v="22981.31"/>
    <n v="0"/>
    <n v="22981.31"/>
    <n v="0"/>
    <n v="22981.31"/>
    <n v="23000"/>
    <m/>
    <m/>
    <n v="0"/>
    <n v="22981.31"/>
    <n v="57124.69"/>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41"/>
    <s v="MADERA Y PRODUCTOS DE MADERA"/>
    <n v="0"/>
    <s v="SIN DESCRIPCIÓN PARA DESTINOS 00"/>
    <n v="0"/>
    <n v="0"/>
    <n v="1287"/>
    <n v="0"/>
    <n v="420.5"/>
    <n v="420.5"/>
    <n v="0"/>
    <n v="420.5"/>
    <n v="0"/>
    <n v="420.5"/>
    <n v="100000"/>
    <m/>
    <m/>
    <n v="0"/>
    <n v="420.5"/>
    <n v="866.5"/>
    <n v="0"/>
    <n v="1287"/>
    <n v="0"/>
    <n v="0"/>
    <n v="1287"/>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51"/>
    <s v="VIDRIO Y PRODUCTOS DE VIDRIO"/>
    <n v="0"/>
    <s v="SIN DESCRIPCIÓN PARA DESTINOS 00"/>
    <n v="48708.4"/>
    <n v="48708.4"/>
    <n v="47757.2"/>
    <n v="47757.2"/>
    <n v="7888"/>
    <n v="7888"/>
    <n v="0"/>
    <n v="7888"/>
    <n v="0"/>
    <n v="7888"/>
    <n v="100000"/>
    <m/>
    <m/>
    <n v="0"/>
    <n v="7888"/>
    <n v="39869.199999999997"/>
    <n v="0"/>
    <n v="0"/>
    <n v="0"/>
    <n v="0"/>
    <n v="0"/>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ESPACHO DE LA COORDINACIÓN DE POTENCIA ECONÓMICA"/>
    <x v="20"/>
    <x v="2"/>
    <s v="NO"/>
    <s v="NO"/>
    <n v="2451"/>
    <s v="VIDRIO Y PRODUCTOS DE VIDRIO"/>
    <n v="0"/>
    <s v="SIN DESCRIPCIÓN PARA DESTINOS 00"/>
    <n v="0"/>
    <n v="0"/>
    <n v="0"/>
    <n v="500000"/>
    <n v="0"/>
    <n v="0"/>
    <n v="0"/>
    <n v="0"/>
    <n v="0"/>
    <n v="0"/>
    <n v="0"/>
    <m/>
    <m/>
    <n v="0"/>
    <n v="0"/>
    <n v="0"/>
    <n v="0"/>
    <n v="0"/>
    <n v="0"/>
    <n v="500000"/>
    <n v="-500000"/>
  </r>
  <r>
    <s v="1.1-00-24"/>
    <s v="2.2.4"/>
    <s v="ALUMBRADO PÚBLICO"/>
    <s v="E"/>
    <s v="Actividades del sector público, que realiza en for"/>
    <s v="07_24"/>
    <n v="3"/>
    <s v="INFRAESTRUCTURA Y SERVICIOS PÚBLICOS"/>
    <n v="34"/>
    <s v="MATERIALES Y SUMINISTROS"/>
    <s v="020_24"/>
    <x v="0"/>
    <x v="0"/>
    <x v="5"/>
    <x v="5"/>
    <s v="DIRECCIÓN DE ALUMBRADO PÚBLICO"/>
    <s v="COORDINACIÓN DE FORTALECIMIENTO A LOS SERVICIOS PÚBLICOS MUNICIPALES"/>
    <s v="DIRECCIÓN DE ALUMBRADO PÚBLICO"/>
    <x v="22"/>
    <x v="2"/>
    <s v="NO"/>
    <s v="NO"/>
    <n v="2461"/>
    <s v="MATERIAL ELÉCTRICO Y ELECTRÓNICO"/>
    <n v="0"/>
    <s v="SIN DESCRIPCIÓN PARA DESTINOS 00"/>
    <n v="9695208.3100000005"/>
    <n v="9695208.3100000005"/>
    <n v="14573770.67"/>
    <n v="10600000"/>
    <n v="11304682.84"/>
    <n v="11304682.84"/>
    <n v="211034.16000000015"/>
    <n v="11093648.68"/>
    <n v="1557767.1899999995"/>
    <n v="9535881.4900000002"/>
    <n v="12000000"/>
    <m/>
    <m/>
    <n v="0"/>
    <n v="9535881.4900000002"/>
    <n v="3269087.83"/>
    <n v="0"/>
    <n v="5458000"/>
    <n v="0"/>
    <n v="1484229.33"/>
    <n v="3973770.67"/>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461"/>
    <s v="MATERIAL ELÉCTRICO Y ELECTRÓNICO"/>
    <n v="0"/>
    <s v="SIN DESCRIPCIÓN PARA DESTINOS 00"/>
    <n v="887123.59"/>
    <n v="488442.39"/>
    <n v="650000"/>
    <n v="650000"/>
    <n v="599293.82999999996"/>
    <n v="580815.03"/>
    <n v="0"/>
    <n v="580815.03"/>
    <n v="0"/>
    <n v="580815.03"/>
    <n v="800000"/>
    <m/>
    <m/>
    <n v="0"/>
    <n v="580815.03"/>
    <n v="50706.170000000042"/>
    <n v="0"/>
    <n v="0"/>
    <n v="0"/>
    <n v="0"/>
    <n v="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461"/>
    <s v="MATERIAL ELÉCTRICO Y ELECTRÓNICO"/>
    <n v="0"/>
    <s v="SIN DESCRIPCIÓN PARA DESTINOS 00"/>
    <n v="0"/>
    <n v="0"/>
    <n v="1000"/>
    <n v="1000"/>
    <n v="0"/>
    <n v="0"/>
    <n v="0"/>
    <n v="0"/>
    <n v="0"/>
    <n v="0"/>
    <n v="0"/>
    <m/>
    <m/>
    <n v="0"/>
    <n v="0"/>
    <n v="1000"/>
    <n v="0"/>
    <n v="0"/>
    <n v="0"/>
    <n v="0"/>
    <n v="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461"/>
    <s v="MATERIAL ELÉCTRICO Y ELECTRÓNICO"/>
    <n v="0"/>
    <s v="SIN DESCRIPCIÓN PARA DESTINOS 00"/>
    <n v="142558.35999999999"/>
    <n v="142558.35999999999"/>
    <n v="471906.84"/>
    <n v="501333"/>
    <n v="14929.2"/>
    <n v="14929.2"/>
    <n v="0"/>
    <n v="14929.2"/>
    <n v="0"/>
    <n v="14929.2"/>
    <n v="30000"/>
    <m/>
    <m/>
    <n v="0"/>
    <n v="14929.2"/>
    <n v="456977.64"/>
    <n v="0"/>
    <n v="15000"/>
    <n v="0"/>
    <n v="44426.16"/>
    <n v="-29426.16"/>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461"/>
    <s v="MATERIAL ELÉCTRICO Y ELECTRÓNICO"/>
    <n v="0"/>
    <s v="SIN DESCRIPCIÓN PARA DESTINOS 00"/>
    <n v="1974.78"/>
    <n v="1974.78"/>
    <n v="100000"/>
    <n v="0"/>
    <n v="40676.44"/>
    <n v="40676.44"/>
    <n v="0"/>
    <n v="40676.44"/>
    <n v="0"/>
    <n v="40676.44"/>
    <n v="50000"/>
    <m/>
    <m/>
    <n v="0"/>
    <n v="40676.44"/>
    <n v="59323.56"/>
    <n v="0"/>
    <n v="100000"/>
    <n v="0"/>
    <n v="0"/>
    <n v="10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61"/>
    <s v="MATERIAL ELÉCTRICO Y ELECTRÓNICO"/>
    <n v="0"/>
    <s v="SIN DESCRIPCIÓN PARA DESTINOS 00"/>
    <n v="166517.46"/>
    <n v="105686.76"/>
    <n v="150000"/>
    <n v="150000"/>
    <n v="97577.27"/>
    <n v="97577.27"/>
    <n v="0"/>
    <n v="97577.27"/>
    <n v="37816.000000000007"/>
    <n v="59761.27"/>
    <n v="150000"/>
    <m/>
    <m/>
    <n v="0"/>
    <n v="59761.27"/>
    <n v="52422.729999999996"/>
    <n v="0"/>
    <n v="0"/>
    <n v="0"/>
    <n v="0"/>
    <n v="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461"/>
    <s v="MATERIAL ELÉCTRICO Y ELECTRÓNICO"/>
    <n v="0"/>
    <s v="SIN DESCRIPCIÓN PARA DESTINOS 00"/>
    <n v="10592.98"/>
    <n v="0"/>
    <n v="0"/>
    <n v="0"/>
    <n v="0"/>
    <n v="0"/>
    <n v="0"/>
    <n v="0"/>
    <n v="0"/>
    <n v="0"/>
    <n v="0"/>
    <m/>
    <m/>
    <n v="0"/>
    <n v="0"/>
    <n v="0"/>
    <n v="0"/>
    <n v="0"/>
    <n v="0"/>
    <n v="0"/>
    <n v="0"/>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461"/>
    <s v="MATERIAL ELÉCTRICO Y ELECTRÓNICO"/>
    <n v="0"/>
    <s v="SIN DESCRIPCIÓN PARA DESTINOS 00"/>
    <n v="3944"/>
    <n v="0"/>
    <n v="0"/>
    <n v="0"/>
    <n v="0"/>
    <n v="0"/>
    <n v="0"/>
    <n v="0"/>
    <n v="0"/>
    <n v="0"/>
    <n v="0"/>
    <m/>
    <m/>
    <n v="0"/>
    <n v="0"/>
    <n v="0"/>
    <n v="0"/>
    <n v="0"/>
    <n v="0"/>
    <n v="0"/>
    <n v="0"/>
  </r>
  <r>
    <s v="1.1-00-24"/>
    <s v="2.2.4"/>
    <s v="ALUMBRADO PÚBLICO"/>
    <s v="E"/>
    <s v="Actividades del sector público, que realiza en for"/>
    <s v="07_24"/>
    <n v="3"/>
    <s v="INFRAESTRUCTURA Y SERVICIOS PÚBLICOS"/>
    <n v="34"/>
    <s v="SERVICIOS GENERALES"/>
    <s v="020_24"/>
    <x v="0"/>
    <x v="0"/>
    <x v="5"/>
    <x v="5"/>
    <s v="DIRECCIÓN DE ALUMBRADO PÚBLICO"/>
    <s v="COORDINACIÓN DE FORTALECIMIENTO A LOS SERVICIOS PÚBLICOS MUNICIPALES"/>
    <s v="DIRECCIÓN DE ALUMBRADO PÚBLICO"/>
    <x v="22"/>
    <x v="3"/>
    <s v="NO"/>
    <s v="SI"/>
    <n v="2461"/>
    <s v="MATERIAL ELÉCTRICO Y ELECTRÓNICO"/>
    <m/>
    <m/>
    <m/>
    <m/>
    <m/>
    <m/>
    <m/>
    <m/>
    <m/>
    <m/>
    <m/>
    <m/>
    <n v="100000000"/>
    <m/>
    <m/>
    <m/>
    <m/>
    <m/>
    <m/>
    <m/>
    <m/>
    <m/>
    <m/>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NO"/>
    <n v="2471"/>
    <s v="ARTÍCULOS METÁLICOS PARA LA CONSTRUCCIÓN"/>
    <n v="0"/>
    <s v="SIN DESCRIPCIÓN PARA DESTINOS 00"/>
    <n v="632370.68000000005"/>
    <n v="632370.68000000005"/>
    <n v="553821.28"/>
    <n v="575211.68000000005"/>
    <n v="539373.61"/>
    <n v="518511.01"/>
    <n v="0"/>
    <n v="518511.01"/>
    <n v="0"/>
    <n v="518511.01"/>
    <n v="1300000"/>
    <m/>
    <m/>
    <n v="0"/>
    <n v="518511.01"/>
    <n v="14447.670000000042"/>
    <n v="0"/>
    <n v="0"/>
    <n v="0"/>
    <n v="21390.400000000001"/>
    <n v="-21390.400000000001"/>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471"/>
    <s v="ARTÍCULOS METÁLICOS PARA LA CONSTRUCCIÓN"/>
    <n v="0"/>
    <s v="SIN DESCRIPCIÓN PARA DESTINOS 00"/>
    <n v="2386641.2200000002"/>
    <n v="2366640.46"/>
    <n v="2680000"/>
    <n v="2300000"/>
    <n v="2477496.77"/>
    <n v="2477496.77"/>
    <n v="0"/>
    <n v="2477496.77"/>
    <n v="160405.72999999998"/>
    <n v="2317091.04"/>
    <n v="3000000"/>
    <m/>
    <m/>
    <n v="542155.60000000009"/>
    <n v="1774935.44"/>
    <n v="202503.22999999998"/>
    <n v="0"/>
    <n v="400000"/>
    <n v="0"/>
    <n v="20000"/>
    <n v="38000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471"/>
    <s v="ARTÍCULOS METÁLICOS PARA LA CONSTRUCCIÓN"/>
    <n v="0"/>
    <s v="SIN DESCRIPCIÓN PARA DESTINOS 00"/>
    <n v="279.44"/>
    <n v="279.44"/>
    <n v="2000"/>
    <n v="2000"/>
    <n v="0"/>
    <n v="0"/>
    <n v="0"/>
    <n v="0"/>
    <n v="0"/>
    <n v="0"/>
    <n v="0"/>
    <m/>
    <m/>
    <n v="0"/>
    <n v="0"/>
    <n v="2000"/>
    <n v="0"/>
    <n v="0"/>
    <n v="0"/>
    <n v="0"/>
    <n v="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471"/>
    <s v="ARTÍCULOS METÁLICOS PARA LA CONSTRUCCIÓN"/>
    <n v="0"/>
    <s v="SIN DESCRIPCIÓN PARA DESTINOS 00"/>
    <n v="301.60000000000002"/>
    <n v="301.60000000000002"/>
    <n v="1414"/>
    <n v="1414"/>
    <n v="0"/>
    <n v="0"/>
    <n v="0"/>
    <n v="0"/>
    <n v="0"/>
    <n v="0"/>
    <n v="0"/>
    <m/>
    <m/>
    <n v="0"/>
    <n v="0"/>
    <n v="1414"/>
    <n v="0"/>
    <n v="0"/>
    <n v="0"/>
    <n v="0"/>
    <n v="0"/>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471"/>
    <s v="ARTÍCULOS METÁLICOS PARA LA CONSTRUCCIÓN"/>
    <n v="0"/>
    <s v="SIN DESCRIPCIÓN PARA DESTINOS 00"/>
    <n v="0"/>
    <n v="0"/>
    <n v="150000"/>
    <n v="150000"/>
    <n v="78283.91"/>
    <n v="78283.91"/>
    <n v="0"/>
    <n v="78283.91"/>
    <n v="58484.450000000004"/>
    <n v="19799.46"/>
    <n v="20000"/>
    <m/>
    <m/>
    <n v="19799.46"/>
    <n v="0"/>
    <n v="71716.09"/>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71"/>
    <s v="ARTÍCULOS METÁLICOS PARA LA CONSTRUCCIÓN"/>
    <n v="0"/>
    <s v="SIN DESCRIPCIÓN PARA DESTINOS 00"/>
    <n v="22096.42"/>
    <n v="22089.24"/>
    <n v="45300"/>
    <n v="50000"/>
    <n v="30881.72"/>
    <n v="30881.72"/>
    <n v="0"/>
    <n v="30881.72"/>
    <n v="0"/>
    <n v="30881.72"/>
    <n v="150000"/>
    <m/>
    <m/>
    <n v="0"/>
    <n v="30881.72"/>
    <n v="14418.279999999999"/>
    <n v="0"/>
    <n v="0"/>
    <n v="0"/>
    <n v="4700"/>
    <n v="-470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481"/>
    <s v="MATERIALES COMPLEMENTARIOS"/>
    <n v="0"/>
    <s v="SIN DESCRIPCIÓN PARA DESTINOS 00"/>
    <n v="9881.5499999999993"/>
    <n v="7243.78"/>
    <n v="10000"/>
    <n v="10000"/>
    <n v="9484.1200000000008"/>
    <n v="9484.1200000000008"/>
    <n v="0"/>
    <n v="9484.1200000000008"/>
    <n v="0"/>
    <n v="9484.1200000000008"/>
    <n v="10000"/>
    <m/>
    <m/>
    <n v="0"/>
    <n v="9484.1200000000008"/>
    <n v="515.8799999999992"/>
    <n v="0"/>
    <n v="0"/>
    <n v="0"/>
    <n v="0"/>
    <n v="0"/>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NO"/>
    <n v="2491"/>
    <s v="OTROS MATERIALES Y ARTÍCULOS DE CONSTRUCCIÓN Y REPARACIÓN"/>
    <n v="0"/>
    <s v="SIN DESCRIPCIÓN PARA DESTINOS 00"/>
    <n v="4676068.96"/>
    <n v="4676068.96"/>
    <n v="4751975.5"/>
    <n v="4862000"/>
    <n v="4751975.5"/>
    <n v="4751975.5"/>
    <n v="166995.20000000019"/>
    <n v="4584980.3"/>
    <n v="0"/>
    <n v="4584980.3"/>
    <n v="6500000"/>
    <s v="pintura de trafico, vinilica, esmalte "/>
    <m/>
    <n v="0"/>
    <n v="4584980.3"/>
    <n v="0"/>
    <n v="0"/>
    <n v="113232.54"/>
    <n v="0"/>
    <n v="223257.04"/>
    <n v="-110024.5"/>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491"/>
    <s v="OTROS MATERIALES Y ARTÍCULOS DE CONSTRUCCIÓN Y REPARACIÓN"/>
    <n v="0"/>
    <s v="SIN DESCRIPCIÓN PARA DESTINOS 00"/>
    <n v="5860"/>
    <n v="5860"/>
    <n v="7000"/>
    <n v="7000"/>
    <n v="3770.04"/>
    <n v="3770.04"/>
    <n v="0"/>
    <n v="3770.04"/>
    <n v="0"/>
    <n v="3770.04"/>
    <n v="9000"/>
    <m/>
    <m/>
    <n v="0"/>
    <n v="3770.04"/>
    <n v="3229.96"/>
    <n v="0"/>
    <n v="0"/>
    <n v="0"/>
    <n v="0"/>
    <n v="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491"/>
    <s v="OTROS MATERIALES Y ARTÍCULOS DE CONSTRUCCIÓN Y REPARACIÓN"/>
    <n v="0"/>
    <s v="SIN DESCRIPCIÓN PARA DESTINOS 00"/>
    <n v="849.7"/>
    <n v="849.7"/>
    <n v="2000"/>
    <n v="2000"/>
    <n v="0"/>
    <n v="0"/>
    <n v="0"/>
    <n v="0"/>
    <n v="0"/>
    <n v="0"/>
    <n v="0"/>
    <m/>
    <m/>
    <n v="0"/>
    <n v="0"/>
    <n v="2000"/>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491"/>
    <s v="OTROS MATERIALES Y ARTÍCULOS DE CONSTRUCCIÓN Y REPARACIÓN"/>
    <n v="0"/>
    <s v="SIN DESCRIPCIÓN PARA DESTINOS 00"/>
    <n v="71091.16"/>
    <n v="39395.58"/>
    <n v="100000"/>
    <n v="100000"/>
    <n v="51182.46"/>
    <n v="51182.46"/>
    <n v="1318.7900000000009"/>
    <n v="49863.67"/>
    <n v="0"/>
    <n v="49863.67"/>
    <n v="100000"/>
    <m/>
    <m/>
    <n v="0"/>
    <n v="49863.67"/>
    <n v="48817.54"/>
    <n v="0"/>
    <n v="0"/>
    <n v="0"/>
    <n v="0"/>
    <n v="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491"/>
    <s v="OTROS MATERIALES Y ARTÍCULOS DE CONSTRUCCIÓN Y REPARACIÓN"/>
    <n v="0"/>
    <s v="SIN DESCRIPCIÓN PARA DESTINOS 00"/>
    <n v="0"/>
    <n v="0"/>
    <n v="500"/>
    <n v="0"/>
    <n v="500"/>
    <n v="500"/>
    <n v="0"/>
    <n v="500"/>
    <n v="0"/>
    <n v="500"/>
    <n v="0"/>
    <m/>
    <m/>
    <n v="0"/>
    <n v="500"/>
    <n v="0"/>
    <n v="0"/>
    <n v="500"/>
    <n v="0"/>
    <n v="0"/>
    <n v="500"/>
  </r>
  <r>
    <s v="1.1-00-24"/>
    <s v="1.3.5"/>
    <s v="ASUNTOS JURÍDICOS"/>
    <s v="O"/>
    <s v="Actividades que realizan la función pública o cont"/>
    <s v="03_24"/>
    <n v="1"/>
    <s v="CORRESPONSABILIDAD SOCIAL (TRANSVERSAL)"/>
    <n v="17"/>
    <s v="MATERIALES Y SUMINISTROS"/>
    <s v="011_24"/>
    <x v="0"/>
    <x v="0"/>
    <x v="8"/>
    <x v="7"/>
    <s v="DIRECCIÓN GENERAL JURIDÍCA"/>
    <s v="SINDICATURA"/>
    <s v="DESPACHO DE LA SINDICATURA"/>
    <x v="15"/>
    <x v="2"/>
    <s v="NO"/>
    <s v="NO"/>
    <n v="2491"/>
    <s v="OTROS MATERIALES Y ARTÍCULOS DE CONSTRUCCIÓN Y REPARACIÓN"/>
    <n v="0"/>
    <s v="SIN DESCRIPCIÓN PARA DESTINOS 00"/>
    <n v="0"/>
    <n v="0"/>
    <n v="75000"/>
    <n v="75000"/>
    <n v="0"/>
    <n v="0"/>
    <n v="0"/>
    <n v="0"/>
    <n v="0"/>
    <n v="0"/>
    <n v="0"/>
    <m/>
    <m/>
    <n v="0"/>
    <n v="0"/>
    <n v="75000"/>
    <n v="0"/>
    <n v="0"/>
    <n v="0"/>
    <n v="0"/>
    <n v="0"/>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NO"/>
    <s v="NO"/>
    <n v="2491"/>
    <s v="OTROS MATERIALES Y ARTÍCULOS DE CONSTRUCCIÓN Y REPARACIÓN"/>
    <n v="0"/>
    <s v="SIN DESCRIPCIÓN PARA DESTINOS 00"/>
    <n v="0"/>
    <n v="0"/>
    <n v="21000"/>
    <n v="0"/>
    <n v="8383.9599999999991"/>
    <n v="8383.9599999999991"/>
    <n v="0"/>
    <n v="8383.9599999999991"/>
    <n v="0"/>
    <n v="8383.9599999999991"/>
    <n v="10000"/>
    <m/>
    <m/>
    <n v="0"/>
    <n v="8383.9599999999991"/>
    <n v="12616.04"/>
    <n v="0"/>
    <n v="21000"/>
    <n v="0"/>
    <n v="0"/>
    <n v="21000"/>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491"/>
    <s v="OTROS MATERIALES Y ARTÍCULOS DE CONSTRUCCIÓN Y REPARACIÓN"/>
    <n v="0"/>
    <s v="SIN DESCRIPCIÓN PARA DESTINOS 00"/>
    <n v="0"/>
    <n v="0"/>
    <n v="500000"/>
    <n v="500000"/>
    <n v="367992.88"/>
    <n v="367992.88"/>
    <n v="0"/>
    <n v="367992.88"/>
    <n v="131389.19"/>
    <n v="236603.69"/>
    <n v="250000"/>
    <m/>
    <m/>
    <n v="236603.69"/>
    <n v="0"/>
    <n v="132007.12"/>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491"/>
    <s v="OTROS MATERIALES Y ARTÍCULOS DE CONSTRUCCIÓN Y REPARACIÓN"/>
    <n v="0"/>
    <s v="SIN DESCRIPCIÓN PARA DESTINOS 00"/>
    <n v="409580.77"/>
    <n v="392154.09"/>
    <n v="420000"/>
    <n v="420000"/>
    <n v="151007.84"/>
    <n v="149059.04"/>
    <n v="0"/>
    <n v="149059.04"/>
    <n v="2168.0400000000081"/>
    <n v="146891"/>
    <n v="200000"/>
    <m/>
    <m/>
    <n v="0"/>
    <n v="146891"/>
    <n v="268992.16000000003"/>
    <n v="0"/>
    <n v="0"/>
    <n v="0"/>
    <n v="0"/>
    <n v="0"/>
  </r>
  <r>
    <s v="1.1-00-24"/>
    <s v="2.4.2"/>
    <s v="CULTURA"/>
    <s v="F"/>
    <s v="Actividades destinadas a la promoción y fomento de"/>
    <s v="06_24"/>
    <n v="5"/>
    <s v="SOCIEDAD COHESIVA Y RESILENTE"/>
    <n v="29"/>
    <s v="MATERIALES Y SUMINISTROS"/>
    <s v="017_24"/>
    <x v="0"/>
    <x v="0"/>
    <x v="11"/>
    <x v="0"/>
    <s v="DIRECCIÓN GENERAL DE CULTURA"/>
    <s v="COORDINACIÓN DE CERCANÍA Y CORRESPONSABILIDAD SOCIAL"/>
    <s v="DIRECCION GENERAL DE POLITICA SOCIAL"/>
    <x v="23"/>
    <x v="2"/>
    <s v="NO"/>
    <s v="NO"/>
    <n v="2491"/>
    <s v="OTROS MATERIALES Y ARTÍCULOS DE CONSTRUCCIÓN Y REPARACIÓN"/>
    <n v="0"/>
    <s v="SIN DESCRIPCIÓN PARA DESTINOS 00"/>
    <n v="0"/>
    <n v="0"/>
    <n v="0"/>
    <n v="150000"/>
    <n v="0"/>
    <n v="0"/>
    <n v="0"/>
    <n v="0"/>
    <n v="0"/>
    <n v="0"/>
    <n v="0"/>
    <m/>
    <m/>
    <n v="0"/>
    <n v="0"/>
    <n v="0"/>
    <n v="0"/>
    <n v="0"/>
    <n v="0"/>
    <n v="150000"/>
    <n v="-150000"/>
  </r>
  <r>
    <s v="1.1-00-24"/>
    <s v="2.5.6"/>
    <s v="OTRO SERVICIOS EDUCATIVOS Y ACTIVIDADES INHERENTES"/>
    <s v="S"/>
    <s v="Definidos en el Presupuesto de Egresos y los que s"/>
    <s v="06_24"/>
    <n v="5"/>
    <s v="SOCIEDAD COHESIVA Y RESILENTE"/>
    <n v="25"/>
    <s v="MATERIALES Y SUMINISTROS"/>
    <s v="016_24"/>
    <x v="0"/>
    <x v="0"/>
    <x v="11"/>
    <x v="0"/>
    <s v="DESPACHO DE LA COORDINACIÓN GENERAL DE C"/>
    <s v="COORDINACIÓN DE CERCANÍA Y CORRESPONSABILIDAD SOCIAL"/>
    <s v="DIRECCION GENERAL DE POLITICA SOCIAL"/>
    <x v="24"/>
    <x v="2"/>
    <s v="NO"/>
    <s v="NO"/>
    <n v="2491"/>
    <s v="OTROS MATERIALES Y ARTÍCULOS DE CONSTRUCCIÓN Y REPARACIÓN"/>
    <n v="0"/>
    <s v="SIN DESCRIPCIÓN PARA DESTINOS 00"/>
    <n v="247774.89"/>
    <n v="0"/>
    <n v="0"/>
    <n v="250000"/>
    <n v="0"/>
    <n v="0"/>
    <n v="0"/>
    <n v="0"/>
    <n v="0"/>
    <n v="0"/>
    <n v="0"/>
    <m/>
    <m/>
    <n v="0"/>
    <n v="0"/>
    <n v="0"/>
    <n v="0"/>
    <n v="0"/>
    <n v="0"/>
    <n v="250000"/>
    <n v="-25000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491"/>
    <s v="OTROS MATERIALES Y ARTÍCULOS DE CONSTRUCCIÓN Y REPARACIÓN"/>
    <n v="0"/>
    <s v="SIN DESCRIPCIÓN PARA DESTINOS 00"/>
    <n v="131692.13"/>
    <n v="80072.13"/>
    <n v="138448.20000000001"/>
    <n v="54948.2"/>
    <n v="138031.53"/>
    <n v="108799.53"/>
    <n v="45896.56"/>
    <n v="62902.97"/>
    <n v="0"/>
    <n v="62902.97"/>
    <n v="0"/>
    <m/>
    <m/>
    <n v="41180"/>
    <n v="21722.97"/>
    <n v="416.67000000001281"/>
    <n v="0"/>
    <n v="83500"/>
    <n v="0"/>
    <n v="0"/>
    <n v="83500"/>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511"/>
    <s v="PRODUCTOS QUÍMICOS BÁSICOS"/>
    <n v="0"/>
    <s v="SIN DESCRIPCIÓN PARA DESTINOS 00"/>
    <n v="1879959.67"/>
    <n v="1879959.67"/>
    <n v="4500000"/>
    <n v="4500000"/>
    <n v="1826665.2"/>
    <n v="1826665.2"/>
    <n v="20000"/>
    <n v="1806665.2"/>
    <n v="0"/>
    <n v="1806665.2"/>
    <n v="2500000"/>
    <m/>
    <m/>
    <n v="0"/>
    <n v="1806665.2"/>
    <n v="2673334.7999999998"/>
    <n v="510105.5"/>
    <n v="0"/>
    <n v="0"/>
    <n v="510105.5"/>
    <n v="0"/>
  </r>
  <r>
    <s v="1.1-00-24"/>
    <s v="1.3.4"/>
    <s v="FUNCIÓN PÚBLICA"/>
    <s v="E"/>
    <s v="Actividades del sector público, que realiza en for"/>
    <s v="09_24"/>
    <n v="3"/>
    <s v="INFRAESTRUCTURA Y SERVICIOS PÚBLICOS"/>
    <n v="43"/>
    <s v="MATERIALES Y SUMINISTROS"/>
    <s v="027_24"/>
    <x v="0"/>
    <x v="0"/>
    <x v="6"/>
    <x v="5"/>
    <s v="DIRECCIÓN DE RASTRO MUNICIPAL"/>
    <s v="COORDINACIÓN DE FORTALECIMIENTO A LOS SERVICIOS PÚBLICOS MUNICIPALES"/>
    <s v="DIRECCIÓN DE RASTROS MUNICIPALES"/>
    <x v="9"/>
    <x v="2"/>
    <m/>
    <m/>
    <n v="2521"/>
    <m/>
    <m/>
    <m/>
    <m/>
    <m/>
    <m/>
    <m/>
    <m/>
    <m/>
    <m/>
    <m/>
    <m/>
    <m/>
    <n v="50000"/>
    <m/>
    <m/>
    <m/>
    <m/>
    <m/>
    <m/>
    <m/>
    <m/>
    <m/>
    <m/>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521"/>
    <s v="FERTILIZANTES, PESTICIDAS Y OTROS AGROQUÍMICOS"/>
    <n v="0"/>
    <s v="SIN DESCRIPCIÓN PARA DESTINOS 00"/>
    <n v="432224.74"/>
    <n v="417224.74"/>
    <n v="470880"/>
    <n v="450000"/>
    <n v="434989.95"/>
    <n v="434989.95"/>
    <n v="0"/>
    <n v="434989.95"/>
    <n v="0"/>
    <n v="434989.95"/>
    <n v="700000"/>
    <m/>
    <m/>
    <n v="0"/>
    <n v="434989.95"/>
    <n v="35890.049999999988"/>
    <n v="0"/>
    <n v="20880"/>
    <n v="0"/>
    <n v="0"/>
    <n v="20880"/>
  </r>
  <r>
    <s v="1.1-00-24"/>
    <s v="2.7.1"/>
    <s v="OTROS ASUNTOS SOCIALES"/>
    <s v="E"/>
    <s v="Actividades del sector público, que realiza en for"/>
    <s v="10_24"/>
    <n v="4"/>
    <s v="CIUDAD SUSTENTABLE"/>
    <n v="48"/>
    <s v="MATERIALES Y SUMINISTROS"/>
    <s v="030_24"/>
    <x v="0"/>
    <x v="0"/>
    <x v="7"/>
    <x v="9"/>
    <s v="DIRECCIÓN DE PROYECTOS ESTRATEGICOS"/>
    <s v="COORDINACIÓN DE GESTIÓN DEL TERRITORIO Y OBRAS PÚBLICAS"/>
    <s v="DIRECCIÓN DE ECOLOGÍA Y PROTECCIÓN AMBIENTAL"/>
    <x v="19"/>
    <x v="2"/>
    <s v="NO"/>
    <s v="NO"/>
    <n v="2521"/>
    <s v="FERTILIZANTES, PESTICIDAS Y OTROS AGROQUÍMICOS"/>
    <n v="0"/>
    <s v="SIN DESCRIPCIÓN PARA DESTINOS 00"/>
    <n v="0"/>
    <n v="0"/>
    <n v="50000"/>
    <n v="50000"/>
    <n v="0"/>
    <n v="0"/>
    <n v="0"/>
    <n v="0"/>
    <n v="0"/>
    <n v="0"/>
    <n v="0"/>
    <m/>
    <m/>
    <n v="0"/>
    <n v="0"/>
    <n v="50000"/>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521"/>
    <s v="FERTILIZANTES, PESTICIDAS Y OTROS AGROQUÍMICOS"/>
    <n v="0"/>
    <s v="SIN DESCRIPCIÓN PARA DESTINOS 00"/>
    <n v="90467.34"/>
    <n v="90467.34"/>
    <n v="123580"/>
    <n v="123580"/>
    <n v="0"/>
    <n v="0"/>
    <n v="0"/>
    <n v="0"/>
    <n v="0"/>
    <n v="0"/>
    <n v="50000"/>
    <m/>
    <m/>
    <n v="0"/>
    <n v="0"/>
    <n v="123580"/>
    <n v="0"/>
    <n v="0"/>
    <n v="0"/>
    <n v="0"/>
    <n v="0"/>
  </r>
  <r>
    <s v="1.1-00-24"/>
    <s v="3.1.1"/>
    <s v="ASUNTOS ECONÓMICOS Y COMERCIALES EN GENERAL"/>
    <s v="E"/>
    <s v="Actividades del sector público, que realiza en for"/>
    <s v="09_24"/>
    <n v="8"/>
    <s v="DESARROLLO ECONÓMICO Y EMPLEO"/>
    <n v="44"/>
    <s v="MATERIALES Y SUMINISTROS"/>
    <s v="028_24"/>
    <x v="0"/>
    <x v="0"/>
    <x v="6"/>
    <x v="6"/>
    <s v="DIRECCÍON GENERAL DE DESARROLLO RURAL"/>
    <s v="COORDINACIÓN DE POTENCIA ECONÓMICA"/>
    <s v="DIRECCIÓN DE DESARROLLO RURAL"/>
    <x v="25"/>
    <x v="2"/>
    <s v="NO"/>
    <s v="NO"/>
    <n v="2521"/>
    <s v="FERTILIZANTES, PESTICIDAS Y OTROS AGROQUÍMICOS"/>
    <n v="0"/>
    <s v="SIN DESCRIPCIÓN PARA DESTINOS 00"/>
    <n v="429988.8"/>
    <n v="429988.8"/>
    <n v="0"/>
    <n v="500000"/>
    <n v="0"/>
    <n v="0"/>
    <n v="0"/>
    <n v="0"/>
    <n v="0"/>
    <n v="0"/>
    <n v="3500000"/>
    <s v="PROD. MAIZ"/>
    <m/>
    <n v="0"/>
    <n v="0"/>
    <n v="0"/>
    <n v="0"/>
    <n v="0"/>
    <n v="0"/>
    <n v="500000"/>
    <n v="-500000"/>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531"/>
    <s v="MEDICINAS Y PRODUCTOS FARMACÉUTICOS"/>
    <n v="0"/>
    <s v="SIN DESCRIPCIÓN PARA DESTINOS 00"/>
    <n v="874337"/>
    <n v="797405"/>
    <n v="900000"/>
    <n v="900000"/>
    <n v="585462.6"/>
    <n v="570731.6"/>
    <n v="175020"/>
    <n v="395711.6"/>
    <n v="0"/>
    <n v="395711.6"/>
    <n v="1800000"/>
    <m/>
    <m/>
    <n v="0"/>
    <n v="395711.6"/>
    <n v="314537.40000000002"/>
    <n v="0"/>
    <n v="0"/>
    <n v="0"/>
    <n v="0"/>
    <n v="0"/>
  </r>
  <r>
    <s v="1.1-00-24"/>
    <s v="1.7.2"/>
    <s v="PROTECCIÓN CIVIL"/>
    <s v="E"/>
    <s v="Actividades del sector público, que realiza en for"/>
    <s v="02_24"/>
    <n v="3"/>
    <s v="INFRAESTRUCTURA Y SERVICIOS PÚBLICOS"/>
    <n v="12"/>
    <s v="MATERIALES Y SUMINISTROS"/>
    <s v="009_24"/>
    <x v="0"/>
    <x v="0"/>
    <x v="0"/>
    <x v="3"/>
    <s v="DIRECCIÓN GENERAL ADJUNTA DE PROTECCIÓN"/>
    <s v="COORDINACIÓN DE PREVENCIÓN Y PROTECCIÓN CIUDADANA"/>
    <s v="DIRECCIÓN DE PROTECCIÓN CIVIL Y BOMBEROS"/>
    <x v="26"/>
    <x v="2"/>
    <s v="NO"/>
    <s v="NO"/>
    <n v="2531"/>
    <s v="MEDICINAS Y PRODUCTOS FARMACÉUTICOS"/>
    <n v="0"/>
    <s v="SIN DESCRIPCIÓN PARA DESTINOS 00"/>
    <n v="25640.15"/>
    <n v="25640.15"/>
    <n v="50000"/>
    <n v="50000"/>
    <n v="21063"/>
    <n v="21063"/>
    <n v="5496.5"/>
    <n v="15566.5"/>
    <n v="13066.5"/>
    <n v="2500"/>
    <n v="40000"/>
    <m/>
    <m/>
    <n v="0"/>
    <n v="2500"/>
    <n v="28937"/>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SI"/>
    <n v="2531"/>
    <s v="MEDICINAS Y PRODUCTOS FARMACÉUTICOS"/>
    <n v="0"/>
    <s v="SIN DESCRIPCIÓN PARA DESTINOS 00"/>
    <n v="4448152.2300000004"/>
    <n v="4262650.17"/>
    <n v="5950000"/>
    <n v="5500000"/>
    <n v="5451783.5999999996"/>
    <n v="5378633.5999999996"/>
    <n v="1052450.04"/>
    <n v="4326183.5599999996"/>
    <n v="44170.439999999478"/>
    <n v="4282013.12"/>
    <n v="6000000"/>
    <s v="Medicamento para servicios medicos"/>
    <m/>
    <n v="59209.700000000186"/>
    <n v="4222803.42"/>
    <n v="498216.40000000037"/>
    <n v="0"/>
    <n v="450000"/>
    <n v="0"/>
    <n v="0"/>
    <n v="450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531"/>
    <s v="MEDICINAS Y PRODUCTOS FARMACÉUTICOS"/>
    <n v="0"/>
    <s v="SIN DESCRIPCIÓN PARA DESTINOS 00"/>
    <n v="0"/>
    <n v="0"/>
    <n v="1485"/>
    <n v="0"/>
    <n v="1483.17"/>
    <n v="1483.17"/>
    <n v="0"/>
    <n v="1483.17"/>
    <n v="0"/>
    <n v="1483.17"/>
    <n v="2000"/>
    <m/>
    <m/>
    <n v="0"/>
    <n v="1483.17"/>
    <n v="1.8299999999999272"/>
    <n v="0"/>
    <n v="1825"/>
    <n v="0"/>
    <n v="340"/>
    <n v="1485"/>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541"/>
    <s v="MATERIALES, ACCESORIOS Y SUMINISTROS MÉDICOS"/>
    <n v="0"/>
    <s v="SIN DESCRIPCIÓN PARA DESTINOS 00"/>
    <n v="461042.48"/>
    <n v="403159.4"/>
    <n v="593000"/>
    <n v="600000"/>
    <n v="268823.45"/>
    <n v="231831.05"/>
    <n v="9209.8899999999849"/>
    <n v="222621.16"/>
    <n v="0"/>
    <n v="222621.16"/>
    <n v="1000000"/>
    <m/>
    <m/>
    <n v="0"/>
    <n v="222621.16"/>
    <n v="324176.55"/>
    <n v="0"/>
    <n v="0"/>
    <n v="0"/>
    <n v="7000"/>
    <n v="-7000"/>
  </r>
  <r>
    <s v="1.1-00-24"/>
    <s v="1.7.2"/>
    <s v="PROTECCIÓN CIVIL"/>
    <s v="E"/>
    <s v="Actividades del sector público, que realiza en for"/>
    <s v="02_24"/>
    <n v="3"/>
    <s v="INFRAESTRUCTURA Y SERVICIOS PÚBLICOS"/>
    <n v="12"/>
    <s v="MATERIALES Y SUMINISTROS"/>
    <s v="009_24"/>
    <x v="0"/>
    <x v="0"/>
    <x v="0"/>
    <x v="3"/>
    <s v="DIRECCIÓN GENERAL ADJUNTA DE PROTECCIÓN"/>
    <s v="COORDINACIÓN DE PREVENCIÓN Y PROTECCIÓN CIUDADANA"/>
    <s v="DIRECCIÓN DE PROTECCIÓN CIVIL Y BOMBEROS"/>
    <x v="26"/>
    <x v="2"/>
    <s v="NO"/>
    <s v="NO"/>
    <n v="2541"/>
    <s v="MATERIALES, ACCESORIOS Y SUMINISTROS MÉDICOS"/>
    <n v="0"/>
    <s v="SIN DESCRIPCIÓN PARA DESTINOS 00"/>
    <n v="44217.08"/>
    <n v="32037.07"/>
    <n v="52000"/>
    <n v="52000"/>
    <n v="43310.05"/>
    <n v="37162.050000000003"/>
    <n v="0"/>
    <n v="37162.050000000003"/>
    <n v="0"/>
    <n v="37162.050000000003"/>
    <n v="40000"/>
    <m/>
    <m/>
    <n v="0"/>
    <n v="37162.050000000003"/>
    <n v="8689.9499999999971"/>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541"/>
    <s v="MATERIALES, ACCESORIOS Y SUMINISTROS MÉDICOS"/>
    <n v="0"/>
    <s v="SIN DESCRIPCIÓN PARA DESTINOS 00"/>
    <n v="6082362.2999999998"/>
    <n v="5782693.5700000003"/>
    <n v="6500000"/>
    <n v="6500000"/>
    <n v="6150616.7599999998"/>
    <n v="6087486.6600000001"/>
    <n v="137464.87000000011"/>
    <n v="5950021.79"/>
    <n v="13174.240000000224"/>
    <n v="5936847.5499999998"/>
    <n v="7000000"/>
    <s v="Equipo médico"/>
    <m/>
    <n v="988397.46"/>
    <n v="4948450.09"/>
    <n v="349383.24000000022"/>
    <n v="0"/>
    <n v="0"/>
    <n v="0"/>
    <n v="0"/>
    <n v="0"/>
  </r>
  <r>
    <s v="1.1-00-24"/>
    <s v="2.4.2"/>
    <s v="CULTURA"/>
    <s v="F"/>
    <s v="Actividades destinadas a la promoción y fomento de"/>
    <s v="06_24"/>
    <n v="5"/>
    <s v="SOCIEDAD COHESIVA Y RESILENTE"/>
    <n v="29"/>
    <s v="MATERIALES Y SUMINISTROS"/>
    <s v="017_24"/>
    <x v="0"/>
    <x v="0"/>
    <x v="11"/>
    <x v="0"/>
    <s v="DIRECCIÓN GENERAL DE CULTURA"/>
    <s v="COORDINACIÓN DE CERCANÍA Y CORRESPONSABILIDAD SOCIAL"/>
    <s v="DIRECCION GENERAL DE POLITICA SOCIAL"/>
    <x v="23"/>
    <x v="2"/>
    <s v="NO"/>
    <s v="NO"/>
    <n v="2541"/>
    <s v="MATERIALES, ACCESORIOS Y SUMINISTROS MÉDICOS"/>
    <n v="0"/>
    <s v="SIN DESCRIPCIÓN PARA DESTINOS 00"/>
    <n v="2169.1999999999998"/>
    <n v="2169.1999999999998"/>
    <n v="2500"/>
    <n v="2500"/>
    <n v="2312.75"/>
    <n v="2312.75"/>
    <n v="0"/>
    <n v="2312.75"/>
    <n v="0"/>
    <n v="2312.75"/>
    <n v="2500"/>
    <m/>
    <m/>
    <n v="0"/>
    <n v="2312.75"/>
    <n v="187.25"/>
    <n v="0"/>
    <n v="0"/>
    <n v="0"/>
    <n v="0"/>
    <n v="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541"/>
    <s v="MATERIALES, ACCESORIOS Y SUMINISTROS MÉDICOS"/>
    <n v="0"/>
    <s v="SIN DESCRIPCIÓN PARA DESTINOS 00"/>
    <n v="5000"/>
    <n v="5000"/>
    <n v="0"/>
    <n v="0"/>
    <n v="0"/>
    <n v="0"/>
    <n v="0"/>
    <n v="0"/>
    <n v="0"/>
    <n v="0"/>
    <n v="0"/>
    <m/>
    <m/>
    <n v="0"/>
    <n v="0"/>
    <n v="0"/>
    <n v="0"/>
    <n v="0"/>
    <n v="0"/>
    <n v="0"/>
    <n v="0"/>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551"/>
    <s v="MATERIALES, ACCESORIOS Y SUMINISTROS DE LABORATORIO"/>
    <n v="0"/>
    <s v="SIN DESCRIPCIÓN PARA DESTINOS 00"/>
    <n v="215444.39"/>
    <n v="100722.97"/>
    <n v="470000"/>
    <n v="250000"/>
    <n v="357145.58"/>
    <n v="357145.58"/>
    <n v="35481.270000000019"/>
    <n v="321664.31"/>
    <n v="0"/>
    <n v="321664.31"/>
    <n v="400000"/>
    <m/>
    <m/>
    <n v="0"/>
    <n v="321664.31"/>
    <n v="112854.41999999998"/>
    <n v="0"/>
    <n v="220000"/>
    <n v="0"/>
    <n v="0"/>
    <n v="220000"/>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561"/>
    <s v="FIBRAS SINTÉTICAS, HULES PLÁSTICOS Y DERIVADOS"/>
    <n v="0"/>
    <s v="SIN DESCRIPCIÓN PARA DESTINOS 00"/>
    <n v="2656348.5699999998"/>
    <n v="2656348.12"/>
    <n v="2750000"/>
    <n v="2750000"/>
    <n v="2241573.88"/>
    <n v="2241573.88"/>
    <n v="0"/>
    <n v="2241573.88"/>
    <n v="196656.10999999987"/>
    <n v="2044917.77"/>
    <n v="2500000"/>
    <m/>
    <m/>
    <n v="415833.14999999991"/>
    <n v="1629084.62"/>
    <n v="508426.12000000011"/>
    <n v="400000"/>
    <n v="0"/>
    <n v="0"/>
    <n v="40000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561"/>
    <s v="FIBRAS SINTÉTICAS, HULES PLÁSTICOS Y DERIVADOS"/>
    <n v="0"/>
    <s v="SIN DESCRIPCIÓN PARA DESTINOS 00"/>
    <n v="5579.6"/>
    <n v="5579.6"/>
    <n v="6000"/>
    <n v="6000"/>
    <n v="5568"/>
    <n v="0"/>
    <n v="0"/>
    <n v="0"/>
    <n v="0"/>
    <n v="0"/>
    <n v="30000"/>
    <m/>
    <m/>
    <n v="0"/>
    <n v="0"/>
    <n v="432"/>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561"/>
    <s v="FIBRAS SINTÉTICAS, HULES PLÁSTICOS Y DERIVADOS"/>
    <n v="0"/>
    <s v="SIN DESCRIPCIÓN PARA DESTINOS 00"/>
    <n v="2807"/>
    <n v="2807"/>
    <n v="16200"/>
    <n v="1500"/>
    <n v="3280.93"/>
    <n v="3280.93"/>
    <n v="0"/>
    <n v="3280.93"/>
    <n v="0"/>
    <n v="3280.93"/>
    <n v="4000"/>
    <m/>
    <m/>
    <n v="0"/>
    <n v="3280.93"/>
    <n v="12919.07"/>
    <n v="0"/>
    <n v="14700"/>
    <n v="0"/>
    <n v="0"/>
    <n v="1470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561"/>
    <s v="FIBRAS SINTÉTICAS, HULES PLÁSTICOS Y DERIVADOS"/>
    <n v="0"/>
    <s v="SIN DESCRIPCIÓN PARA DESTINOS 00"/>
    <n v="20893.919999999998"/>
    <n v="20893.919999999998"/>
    <n v="0"/>
    <n v="0"/>
    <n v="0"/>
    <n v="0"/>
    <n v="0"/>
    <n v="0"/>
    <n v="0"/>
    <n v="0"/>
    <n v="0"/>
    <m/>
    <m/>
    <n v="0"/>
    <n v="0"/>
    <n v="0"/>
    <n v="0"/>
    <n v="0"/>
    <n v="0"/>
    <n v="0"/>
    <n v="0"/>
  </r>
  <r>
    <s v="1.1-00-24"/>
    <s v="2.7.1"/>
    <s v="OTROS ASUNTOS SOCIALES"/>
    <s v="E"/>
    <s v="Actividades del sector público, que realiza en for"/>
    <s v="10_24"/>
    <n v="4"/>
    <s v="CIUDAD SUSTENTABLE"/>
    <n v="48"/>
    <s v="MATERIALES Y SUMINISTROS"/>
    <s v="030_24"/>
    <x v="0"/>
    <x v="0"/>
    <x v="7"/>
    <x v="9"/>
    <s v="DIRECCIÓN DE PROYECTOS ESTRATEGICOS"/>
    <s v="COORDINACIÓN DE GESTIÓN DEL TERRITORIO Y OBRAS PÚBLICAS"/>
    <s v="DIRECCIÓN DE ECOLOGÍA Y PROTECCIÓN AMBIENTAL"/>
    <x v="19"/>
    <x v="2"/>
    <s v="NO"/>
    <s v="NO"/>
    <n v="2591"/>
    <s v="OTROS PRODUCTOS QUÍMICOS"/>
    <n v="0"/>
    <s v="COBRE IONIZADO"/>
    <n v="3757792.84"/>
    <n v="3757792.84"/>
    <n v="3685376.84"/>
    <n v="3775271.34"/>
    <n v="3685376.84"/>
    <n v="3685376.84"/>
    <n v="0"/>
    <n v="3685376.84"/>
    <n v="0"/>
    <n v="3685376.84"/>
    <n v="4000000"/>
    <s v="Cobre Ionizado"/>
    <m/>
    <n v="0"/>
    <n v="3685376.84"/>
    <n v="0"/>
    <n v="0"/>
    <n v="0"/>
    <n v="0"/>
    <n v="89894.5"/>
    <n v="-89894.5"/>
  </r>
  <r>
    <s v="1.1-00-24"/>
    <s v="1.7.2"/>
    <s v="PROTECCIÓN CIVIL"/>
    <s v="E"/>
    <s v="Actividades del sector público, que realiza en for"/>
    <s v="05_24"/>
    <n v="6"/>
    <s v="GOBIERNO EFECTIVO"/>
    <n v="23"/>
    <s v="MATERIALES Y SUMINISTROS"/>
    <s v="015_24"/>
    <x v="0"/>
    <x v="0"/>
    <x v="1"/>
    <x v="1"/>
    <s v="DIRECCIÓN GENERAL DE ADMINISTRACIÓN"/>
    <s v="OFICIALÍA MAYOR"/>
    <s v="DIRECCIÓN DE ADMINISTRACIÓN"/>
    <x v="27"/>
    <x v="2"/>
    <s v="SI"/>
    <s v="SI"/>
    <n v="2611"/>
    <s v="COMBUSTIBLES, LUBRICANTES Y ADITIVOS"/>
    <n v="0"/>
    <s v="SIN DESCRIPCIÓN PARA DESTINOS 00"/>
    <n v="2522122.4"/>
    <n v="2231927.58"/>
    <n v="13169097.48"/>
    <n v="9000000"/>
    <n v="4916700.22"/>
    <n v="4916700.22"/>
    <n v="0"/>
    <n v="4916700.22"/>
    <n v="0"/>
    <n v="4916700.22"/>
    <n v="6500000"/>
    <s v="Gasolina Protección Civil y Servicios Medicos"/>
    <m/>
    <n v="0"/>
    <n v="4916700.22"/>
    <n v="8252397.2600000007"/>
    <n v="0"/>
    <n v="4169097.48"/>
    <n v="0"/>
    <n v="0"/>
    <n v="4169097.48"/>
  </r>
  <r>
    <s v="1.1-00-24"/>
    <s v="1.7.1"/>
    <s v="POLICÍA"/>
    <s v="E"/>
    <s v="Actividades del sector público, que realiza en for"/>
    <s v="05_24"/>
    <n v="6"/>
    <s v="GOBIERNO EFECTIVO"/>
    <n v="22"/>
    <s v="MATERIALES Y SUMINISTROS"/>
    <s v="015_24"/>
    <x v="0"/>
    <x v="0"/>
    <x v="1"/>
    <x v="1"/>
    <s v="DIRECCIÓN GENERAL DE ADMINISTRACIÓN"/>
    <s v="OFICIALÍA MAYOR"/>
    <s v="DIRECCIÓN DE ADMINISTRACIÓN"/>
    <x v="28"/>
    <x v="2"/>
    <s v="SI"/>
    <s v="SI"/>
    <n v="2611"/>
    <s v="COMBUSTIBLES, LUBRICANTES Y ADITIVOS"/>
    <n v="0"/>
    <s v="SIN DESCRIPCIÓN PARA DESTINOS 00"/>
    <n v="7000000"/>
    <n v="6417885.9100000001"/>
    <n v="17725635.25"/>
    <n v="3600000"/>
    <n v="0"/>
    <n v="0"/>
    <n v="0"/>
    <n v="0"/>
    <n v="0"/>
    <n v="0"/>
    <n v="0"/>
    <m/>
    <m/>
    <n v="0"/>
    <n v="0"/>
    <n v="17725635.25"/>
    <n v="0"/>
    <n v="14125635.25"/>
    <n v="0"/>
    <n v="0"/>
    <n v="14125635.25"/>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SI"/>
    <s v="NO"/>
    <n v="2611"/>
    <s v="COMBUSTIBLES, LUBRICANTES Y ADITIVOS"/>
    <n v="0"/>
    <s v="SIN DESCRIPCIÓN PARA DESTINOS 00"/>
    <n v="0"/>
    <n v="0"/>
    <n v="50000"/>
    <n v="0"/>
    <n v="0"/>
    <n v="0"/>
    <n v="0"/>
    <n v="0"/>
    <n v="0"/>
    <n v="0"/>
    <n v="0"/>
    <m/>
    <m/>
    <n v="0"/>
    <n v="0"/>
    <n v="50000"/>
    <n v="50000"/>
    <n v="0"/>
    <n v="0"/>
    <n v="0"/>
    <n v="5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SI"/>
    <n v="2611"/>
    <s v="COMBUSTIBLES, LUBRICANTES Y ADITIVOS"/>
    <n v="0"/>
    <s v="SIN DESCRIPCIÓN PARA DESTINOS 00"/>
    <n v="49419224.159999996"/>
    <n v="49090154.409999996"/>
    <n v="32577000"/>
    <n v="47577000"/>
    <n v="30082329.75"/>
    <n v="29722149.75"/>
    <n v="77121.550000000745"/>
    <n v="29645028.199999999"/>
    <n v="0"/>
    <n v="29645028.199999999"/>
    <n v="41000000"/>
    <s v="Gasolina Administrativos y gas LP"/>
    <m/>
    <n v="0"/>
    <n v="29645028.199999999"/>
    <n v="2494670.25"/>
    <n v="0"/>
    <n v="0"/>
    <n v="0"/>
    <n v="15000000"/>
    <n v="-15000000"/>
  </r>
  <r>
    <s v="2.5-02-24"/>
    <s v="1.7.1"/>
    <s v="POLICÍA"/>
    <s v="E"/>
    <s v="Actividades del sector público, que realiza en for"/>
    <s v="05_24"/>
    <n v="6"/>
    <s v="GOBIERNO EFECTIVO"/>
    <n v="22"/>
    <s v="MATERIALES Y SUMINISTROS"/>
    <s v="015_24"/>
    <x v="0"/>
    <x v="4"/>
    <x v="1"/>
    <x v="1"/>
    <s v="DIRECCIÓN GENERAL DE ADMINISTRACIÓN"/>
    <s v="OFICIALÍA MAYOR"/>
    <s v="DIRECCIÓN DE ADMINISTRACIÓN"/>
    <x v="28"/>
    <x v="2"/>
    <s v="SI"/>
    <s v="SI"/>
    <n v="2611"/>
    <s v="COMBUSTIBLES, LUBRICANTES Y ADITIVOS"/>
    <n v="0"/>
    <s v="SIN DESCRIPCIÓN PARA DESTINOS 00"/>
    <n v="27125463.920000002"/>
    <n v="27125463.920000002"/>
    <n v="31000000"/>
    <n v="28000000"/>
    <n v="22068315.34"/>
    <n v="22068315.34"/>
    <n v="0"/>
    <n v="22068315.34"/>
    <n v="0"/>
    <n v="22068315.34"/>
    <n v="33000000"/>
    <s v="Gasolina Comisaria"/>
    <m/>
    <n v="0"/>
    <n v="22068315.34"/>
    <n v="8931684.6600000001"/>
    <n v="5847132"/>
    <n v="2847132"/>
    <n v="0"/>
    <n v="5694264"/>
    <n v="3000000"/>
  </r>
  <r>
    <s v="2.5-02-24"/>
    <s v="1.7.1"/>
    <s v="POLICÍA"/>
    <s v="E"/>
    <s v="Actividades del sector público, que realiza en for"/>
    <s v="05_24"/>
    <n v="6"/>
    <s v="GOBIERNO EFECTIVO"/>
    <n v="23"/>
    <s v="MATERIALES Y SUMINISTROS"/>
    <s v="015_24"/>
    <x v="0"/>
    <x v="4"/>
    <x v="1"/>
    <x v="1"/>
    <s v="DIRECCIÓN GENERAL DE ADMINISTRACIÓN"/>
    <s v="OFICIALÍA MAYOR"/>
    <s v="DIRECCIÓN DE ADMINISTRACIÓN"/>
    <x v="27"/>
    <x v="2"/>
    <s v="SI"/>
    <s v="SI"/>
    <n v="2611"/>
    <s v="COMBUSTIBLES, LUBRICANTES Y ADITIVOS"/>
    <n v="0"/>
    <s v="SIN DESCRIPCIÓN PARA DESTINOS 00"/>
    <n v="6574917.4900000002"/>
    <n v="6574917.4900000002"/>
    <n v="0"/>
    <n v="0"/>
    <n v="0"/>
    <n v="0"/>
    <n v="0"/>
    <n v="0"/>
    <n v="0"/>
    <n v="0"/>
    <n v="0"/>
    <m/>
    <m/>
    <n v="0"/>
    <n v="0"/>
    <n v="0"/>
    <n v="0"/>
    <n v="0"/>
    <n v="0"/>
    <n v="0"/>
    <n v="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NO"/>
    <s v="NO"/>
    <n v="2711"/>
    <s v="VESTUARIO Y UNIFORMES"/>
    <n v="0"/>
    <s v="SIN DESCRIPCIÓN PARA DESTINOS 00"/>
    <n v="0"/>
    <n v="0"/>
    <n v="500000"/>
    <n v="0"/>
    <n v="486076.83"/>
    <n v="486076.83"/>
    <n v="114651.79000000004"/>
    <n v="371425.04"/>
    <n v="0"/>
    <n v="371425.04"/>
    <n v="2000000"/>
    <s v="SON 170 ELEMENTOS 25,000.00 POR UNIFORME"/>
    <m/>
    <n v="0"/>
    <n v="371425.04"/>
    <n v="13923.169999999984"/>
    <n v="0"/>
    <n v="500000"/>
    <n v="0"/>
    <n v="0"/>
    <n v="50000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711"/>
    <s v="VESTUARIO Y UNIFORMES"/>
    <n v="0"/>
    <s v="SIN DESCRIPCIÓN PARA DESTINOS 00"/>
    <n v="1195892.72"/>
    <n v="1195892.72"/>
    <n v="1187100"/>
    <n v="1187100"/>
    <n v="1147483.6000000001"/>
    <n v="1147483.6000000001"/>
    <n v="0"/>
    <n v="1147483.6000000001"/>
    <n v="0"/>
    <n v="1147483.6000000001"/>
    <n v="1200000"/>
    <m/>
    <m/>
    <n v="355563.20000000007"/>
    <n v="791920.4"/>
    <n v="39616.399999999907"/>
    <n v="0"/>
    <n v="0"/>
    <n v="0"/>
    <n v="0"/>
    <n v="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711"/>
    <s v="VESTUARIO Y UNIFORMES"/>
    <n v="0"/>
    <s v="SIN DESCRIPCIÓN PARA DESTINOS 00"/>
    <n v="1093153.8400000001"/>
    <n v="1093153.8400000001"/>
    <n v="1187826.57"/>
    <n v="1300000"/>
    <n v="128025.31"/>
    <n v="128025.31"/>
    <n v="10000"/>
    <n v="118025.31"/>
    <n v="118025.31"/>
    <n v="0"/>
    <n v="1200000"/>
    <m/>
    <m/>
    <n v="0"/>
    <n v="0"/>
    <n v="1059801.26"/>
    <n v="0"/>
    <n v="0"/>
    <n v="0"/>
    <n v="112173.43"/>
    <n v="-112173.43"/>
  </r>
  <r>
    <s v="1.1-00-24"/>
    <s v="1.3.4"/>
    <s v="FUNCIÓN PÚBLICA"/>
    <s v="E"/>
    <s v="Actividades del sector público, que realiza en for"/>
    <s v="01_24"/>
    <n v="6"/>
    <s v="GOBIERNO EFECTIVO"/>
    <n v="3"/>
    <s v="MATERIALES Y SUMINISTROS"/>
    <s v="003_24"/>
    <x v="0"/>
    <x v="0"/>
    <x v="9"/>
    <x v="8"/>
    <s v="JEFATURA DE GABINETE"/>
    <s v="JEFATURA DE GABINETE"/>
    <s v="DESPACHO DE LA JEFATURA DE GABINETE"/>
    <x v="29"/>
    <x v="2"/>
    <s v="NO"/>
    <s v="NO"/>
    <n v="2711"/>
    <s v="VESTUARIO Y UNIFORMES"/>
    <n v="0"/>
    <s v="SIN DESCRIPCIÓN PARA DESTINOS 00"/>
    <n v="1204801.17"/>
    <n v="1204801.17"/>
    <n v="2926756.09"/>
    <n v="2926756.09"/>
    <n v="1042823.88"/>
    <n v="1042823.88"/>
    <n v="92707.199999999953"/>
    <n v="950116.68"/>
    <n v="0"/>
    <n v="950116.68"/>
    <n v="3000000"/>
    <m/>
    <m/>
    <n v="0"/>
    <n v="950116.68"/>
    <n v="1883932.21"/>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711"/>
    <s v="VESTUARIO Y UNIFORMES"/>
    <n v="0"/>
    <s v="SIN DESCRIPCIÓN PARA DESTINOS 00"/>
    <n v="0"/>
    <n v="0"/>
    <n v="100000"/>
    <n v="0"/>
    <n v="72377.039999999994"/>
    <n v="72377.039999999994"/>
    <n v="0"/>
    <n v="72377.039999999994"/>
    <n v="69948"/>
    <n v="2429.04"/>
    <n v="0"/>
    <m/>
    <m/>
    <n v="0"/>
    <n v="2429.04"/>
    <n v="27622.960000000006"/>
    <n v="0"/>
    <n v="100000"/>
    <n v="0"/>
    <n v="0"/>
    <n v="100000"/>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NO"/>
    <n v="2721"/>
    <s v="PRENDAS DE SEGURIDAD Y PROTECCIÓN PERSONAL"/>
    <n v="0"/>
    <s v="SIN DESCRIPCIÓN PARA DESTINOS 00"/>
    <n v="366490.4"/>
    <n v="346190.4"/>
    <n v="301089.59999999998"/>
    <n v="366490.4"/>
    <n v="235317.6"/>
    <n v="235317.6"/>
    <n v="0"/>
    <n v="235317.6"/>
    <n v="0"/>
    <n v="235317.6"/>
    <n v="750000"/>
    <m/>
    <m/>
    <n v="0"/>
    <n v="235317.6"/>
    <n v="65771.999999999971"/>
    <n v="0"/>
    <n v="0"/>
    <n v="0"/>
    <n v="65400.800000000003"/>
    <n v="-65400.800000000003"/>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721"/>
    <s v="PRENDAS DE SEGURIDAD Y PROTECCIÓN PERSONAL"/>
    <n v="0"/>
    <s v="SIN DESCRIPCIÓN PARA DESTINOS 00"/>
    <n v="0"/>
    <n v="0"/>
    <n v="10500"/>
    <n v="0"/>
    <n v="9941.2000000000007"/>
    <n v="9941.2000000000007"/>
    <n v="0"/>
    <n v="9941.2000000000007"/>
    <n v="0"/>
    <n v="9941.2000000000007"/>
    <n v="100000"/>
    <m/>
    <m/>
    <n v="0"/>
    <n v="9941.2000000000007"/>
    <n v="558.79999999999927"/>
    <n v="0"/>
    <n v="10500"/>
    <n v="0"/>
    <n v="0"/>
    <n v="10500"/>
  </r>
  <r>
    <s v="1.1-00-24"/>
    <s v="1.3.4"/>
    <s v="FUNCIÓN PÚBLICA"/>
    <s v="E"/>
    <s v="Actividades del sector público, que realiza en for"/>
    <s v="09_24"/>
    <n v="3"/>
    <s v="INFRAESTRUCTURA Y SERVICIOS PÚBLICOS"/>
    <n v="43"/>
    <s v="MATERIALES Y SUMINISTROS"/>
    <s v="027_24"/>
    <x v="0"/>
    <x v="0"/>
    <x v="6"/>
    <x v="5"/>
    <s v="DIRECCIÓN DE RASTRO MUNICIPAL"/>
    <s v="COORDINACIÓN DE FORTALECIMIENTO A LOS SERVICIOS PÚBLICOS MUNICIPALES"/>
    <s v="DIRECCIÓN DE RASTROS MUNICIPALES"/>
    <x v="18"/>
    <x v="2"/>
    <s v="NO"/>
    <s v="NO"/>
    <n v="2721"/>
    <s v="PRENDAS DE SEGURIDAD Y PROTECCIÓN PERSONAL"/>
    <n v="0"/>
    <s v="SIN DESCRIPCIÓN PARA DESTINOS 00"/>
    <n v="33872.230000000003"/>
    <n v="33872.230000000003"/>
    <n v="0"/>
    <n v="50000"/>
    <n v="0"/>
    <n v="0"/>
    <n v="0"/>
    <n v="0"/>
    <n v="0"/>
    <n v="0"/>
    <n v="100000"/>
    <s v="Prendas de protección para rastros"/>
    <m/>
    <n v="0"/>
    <n v="0"/>
    <n v="0"/>
    <n v="0"/>
    <n v="0"/>
    <n v="0"/>
    <n v="50000"/>
    <n v="-50000"/>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721"/>
    <s v="PRENDAS DE SEGURIDAD Y PROTECCIÓN PERSONAL"/>
    <n v="0"/>
    <s v="SIN DESCRIPCIÓN PARA DESTINOS 00"/>
    <n v="334663.40999999997"/>
    <n v="334663.40999999997"/>
    <n v="480000"/>
    <n v="480000"/>
    <n v="353079.7"/>
    <n v="353079.7"/>
    <n v="0"/>
    <n v="353079.7"/>
    <n v="0"/>
    <n v="353079.7"/>
    <n v="580000"/>
    <m/>
    <m/>
    <n v="95219.19"/>
    <n v="257860.51"/>
    <n v="126920.29999999999"/>
    <n v="0"/>
    <n v="0"/>
    <n v="0"/>
    <n v="0"/>
    <n v="0"/>
  </r>
  <r>
    <s v="1.1-00-24"/>
    <s v="1.7.2"/>
    <s v="PROTECCIÓN CIVIL"/>
    <s v="E"/>
    <s v="Actividades del sector público, que realiza en for"/>
    <s v="02_24"/>
    <n v="3"/>
    <s v="INFRAESTRUCTURA Y SERVICIOS PÚBLICOS"/>
    <n v="12"/>
    <s v="MATERIALES Y SUMINISTROS"/>
    <s v="009_24"/>
    <x v="0"/>
    <x v="0"/>
    <x v="0"/>
    <x v="3"/>
    <s v="DIRECCIÓN GENERAL ADJUNTA DE PROTECCIÓN"/>
    <s v="COORDINACIÓN DE PREVENCIÓN Y PROTECCIÓN CIUDADANA"/>
    <s v="DIRECCIÓN DE PROTECCIÓN CIVIL Y BOMBEROS"/>
    <x v="26"/>
    <x v="2"/>
    <s v="NO"/>
    <s v="NO"/>
    <n v="2721"/>
    <s v="PRENDAS DE SEGURIDAD Y PROTECCIÓN PERSONAL"/>
    <n v="0"/>
    <s v="SIN DESCRIPCIÓN PARA DESTINOS 00"/>
    <n v="1979577.12"/>
    <n v="1979577.12"/>
    <n v="2500000"/>
    <n v="2500000"/>
    <n v="2499409.5099999998"/>
    <n v="2499409.5099999998"/>
    <n v="1154870.0099999998"/>
    <n v="1344539.5"/>
    <n v="495159.07999999996"/>
    <n v="849380.42"/>
    <n v="2500000"/>
    <m/>
    <m/>
    <n v="163018.51"/>
    <n v="686361.91"/>
    <n v="590.49000000022352"/>
    <n v="0"/>
    <n v="0"/>
    <n v="0"/>
    <n v="0"/>
    <n v="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721"/>
    <s v="PRENDAS DE SEGURIDAD Y PROTECCIÓN PERSONAL"/>
    <n v="0"/>
    <s v="SIN DESCRIPCIÓN PARA DESTINOS 00"/>
    <n v="15973.7"/>
    <n v="973.7"/>
    <n v="6780"/>
    <n v="6780"/>
    <n v="0"/>
    <n v="0"/>
    <n v="0"/>
    <n v="0"/>
    <n v="0"/>
    <n v="0"/>
    <n v="0"/>
    <m/>
    <m/>
    <n v="0"/>
    <n v="0"/>
    <n v="6780"/>
    <n v="0"/>
    <n v="0"/>
    <n v="0"/>
    <n v="0"/>
    <n v="0"/>
  </r>
  <r>
    <s v="1.1-00-24"/>
    <s v="2.1.1"/>
    <s v="ORDENACIÓN DE DESECHOS"/>
    <s v="E"/>
    <s v="Actividades del sector público, que realiza en for"/>
    <s v="07_24"/>
    <n v="3"/>
    <s v="INFRAESTRUCTURA Y SERVICIOS PÚBLICOS"/>
    <n v="35"/>
    <s v="MATERIALES Y SUMINISTROS"/>
    <s v="021_24"/>
    <x v="0"/>
    <x v="0"/>
    <x v="5"/>
    <x v="5"/>
    <s v="DIRECCIÓN DE ASEO PÚBLICO"/>
    <s v="COORDINACIÓN DE FORTALECIMIENTO A LOS SERVICIOS PÚBLICOS MUNICIPALES"/>
    <s v="DIRECCIÓN DE ASEO PÚBLICO"/>
    <x v="10"/>
    <x v="2"/>
    <s v="NO"/>
    <s v="NO"/>
    <n v="2721"/>
    <s v="PRENDAS DE SEGURIDAD Y PROTECCIÓN PERSONAL"/>
    <n v="0"/>
    <s v="SIN DESCRIPCIÓN PARA DESTINOS 00"/>
    <n v="119808.4"/>
    <n v="119808.4"/>
    <n v="180000"/>
    <n v="180000"/>
    <n v="78661.919999999998"/>
    <n v="78661.919999999998"/>
    <n v="0"/>
    <n v="78661.919999999998"/>
    <n v="0"/>
    <n v="78661.919999999998"/>
    <n v="100000"/>
    <m/>
    <m/>
    <n v="0"/>
    <n v="78661.919999999998"/>
    <n v="101338.08"/>
    <n v="0"/>
    <n v="0"/>
    <n v="0"/>
    <n v="0"/>
    <n v="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721"/>
    <s v="PRENDAS DE SEGURIDAD Y PROTECCIÓN PERSONAL"/>
    <n v="0"/>
    <s v="SIN DESCRIPCIÓN PARA DESTINOS 00"/>
    <n v="434847.5"/>
    <n v="423247.5"/>
    <n v="292200"/>
    <n v="442200"/>
    <n v="241618.72"/>
    <n v="241618.72"/>
    <n v="0"/>
    <n v="241618.72"/>
    <n v="0"/>
    <n v="241618.72"/>
    <n v="300000"/>
    <m/>
    <m/>
    <n v="0"/>
    <n v="241618.72"/>
    <n v="50581.279999999999"/>
    <n v="0"/>
    <n v="0"/>
    <n v="0"/>
    <n v="150000"/>
    <n v="-150000"/>
  </r>
  <r>
    <s v="1.1-00-24"/>
    <s v="1.3.5"/>
    <s v="ASUNTOS JURÍDICOS"/>
    <s v="O"/>
    <s v="Actividades que realizan la función pública o cont"/>
    <s v="03_24"/>
    <n v="1"/>
    <s v="CORRESPONSABILIDAD SOCIAL (TRANSVERSAL)"/>
    <n v="17"/>
    <s v="MATERIALES Y SUMINISTROS"/>
    <s v="011_24"/>
    <x v="0"/>
    <x v="0"/>
    <x v="8"/>
    <x v="7"/>
    <s v="DIRECCIÓN GENERAL JURIDÍCA"/>
    <s v="SINDICATURA"/>
    <s v="DESPACHO DE LA SINDICATURA"/>
    <x v="15"/>
    <x v="2"/>
    <s v="NO"/>
    <s v="NO"/>
    <n v="2721"/>
    <s v="PRENDAS DE SEGURIDAD Y PROTECCIÓN PERSONAL"/>
    <n v="0"/>
    <s v="SIN DESCRIPCIÓN PARA DESTINOS 00"/>
    <n v="0"/>
    <n v="0"/>
    <n v="50000"/>
    <n v="50000"/>
    <n v="0"/>
    <n v="0"/>
    <n v="0"/>
    <n v="0"/>
    <n v="0"/>
    <n v="0"/>
    <n v="0"/>
    <m/>
    <m/>
    <n v="0"/>
    <n v="0"/>
    <n v="50000"/>
    <n v="0"/>
    <n v="0"/>
    <n v="0"/>
    <n v="0"/>
    <n v="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721"/>
    <s v="PRENDAS DE SEGURIDAD Y PROTECCIÓN PERSONAL"/>
    <n v="0"/>
    <s v="SIN DESCRIPCIÓN PARA DESTINOS 00"/>
    <n v="0"/>
    <n v="0"/>
    <n v="2269"/>
    <n v="0"/>
    <n v="2268.96"/>
    <n v="2268.96"/>
    <n v="0"/>
    <n v="2268.96"/>
    <n v="0"/>
    <n v="2268.96"/>
    <n v="30000"/>
    <m/>
    <m/>
    <n v="0"/>
    <n v="2268.96"/>
    <n v="3.999999999996362E-2"/>
    <n v="0"/>
    <n v="2269"/>
    <n v="0"/>
    <n v="0"/>
    <n v="2269"/>
  </r>
  <r>
    <s v="1.1-00-24"/>
    <s v="1.3.4"/>
    <s v="FUNCIÓN PÚBLICA"/>
    <s v="F"/>
    <s v="Actividades destinadas a la promoción y fomento de"/>
    <s v="02_24"/>
    <n v="1"/>
    <s v="CORRESPONSABILIDAD SOCIAL (TRANSVERSAL)"/>
    <n v="15"/>
    <s v="MATERIALES Y SUMINISTROS"/>
    <s v="010_24"/>
    <x v="0"/>
    <x v="0"/>
    <x v="0"/>
    <x v="0"/>
    <s v="DIRECCIÓN GENERAL DE CULTURA DE LA PAZ Y"/>
    <s v="COORDINACIÓN DE CERCANÍA Y CORRESPONSABILIDAD SOCIAL"/>
    <s v="DIRECCIÓN DE RED DE BASES"/>
    <x v="13"/>
    <x v="2"/>
    <s v="NO"/>
    <s v="NO"/>
    <n v="2721"/>
    <s v="PRENDAS DE SEGURIDAD Y PROTECCIÓN PERSONAL"/>
    <n v="0"/>
    <s v="SIN DESCRIPCIÓN PARA DESTINOS 00"/>
    <n v="0"/>
    <n v="0"/>
    <n v="300000"/>
    <n v="300000"/>
    <n v="17539.310000000001"/>
    <n v="17539.310000000001"/>
    <n v="8832.4300000000021"/>
    <n v="8706.8799999999992"/>
    <n v="8706.8799999999992"/>
    <n v="0"/>
    <n v="0"/>
    <m/>
    <m/>
    <n v="0"/>
    <n v="0"/>
    <n v="282460.69"/>
    <n v="0"/>
    <n v="0"/>
    <n v="0"/>
    <n v="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721"/>
    <s v="PRENDAS DE SEGURIDAD Y PROTECCIÓN PERSONAL"/>
    <n v="0"/>
    <s v="SIN DESCRIPCIÓN PARA DESTINOS 00"/>
    <n v="4365.1499999999996"/>
    <n v="3415.11"/>
    <n v="195000"/>
    <n v="195000"/>
    <n v="85698.36"/>
    <n v="85698.36"/>
    <n v="12324.880000000005"/>
    <n v="73373.48"/>
    <n v="60125.119999999995"/>
    <n v="13248.36"/>
    <n v="0"/>
    <m/>
    <m/>
    <n v="0"/>
    <n v="13248.36"/>
    <n v="109301.64"/>
    <n v="0"/>
    <n v="0"/>
    <n v="0"/>
    <n v="0"/>
    <n v="0"/>
  </r>
  <r>
    <s v="1.1-00-24"/>
    <s v="1.3.4"/>
    <s v="FUNCIÓN PÚBLICA"/>
    <s v="K"/>
    <s v="Proyectos de inversión sujetos a registro en la Ca"/>
    <s v="07_24"/>
    <n v="3"/>
    <s v="INFRAESTRUCTURA Y SERVICIOS PÚBLICOS"/>
    <n v="37"/>
    <s v="MATERIALES Y SUMINISTROS"/>
    <s v="023_24"/>
    <x v="0"/>
    <x v="0"/>
    <x v="5"/>
    <x v="9"/>
    <s v="DIRECCIÓN GENERAL DE OBRAS PÚBLICAS"/>
    <s v="COORDINACIÓN DE GESTIÓN DEL TERRITORIO Y OBRAS PÚBLICAS"/>
    <s v="DIRECCIÓN DE OBRAS PÚBLICAS"/>
    <x v="30"/>
    <x v="2"/>
    <s v="NO"/>
    <s v="NO"/>
    <n v="2721"/>
    <s v="PRENDAS DE SEGURIDAD Y PROTECCIÓN PERSONAL"/>
    <n v="0"/>
    <s v="SIN DESCRIPCIÓN PARA DESTINOS 00"/>
    <n v="14249.95"/>
    <n v="14249.95"/>
    <n v="77223"/>
    <n v="75000"/>
    <n v="0"/>
    <n v="0"/>
    <n v="0"/>
    <n v="0"/>
    <n v="0"/>
    <n v="0"/>
    <n v="0"/>
    <m/>
    <m/>
    <n v="0"/>
    <n v="0"/>
    <n v="77223"/>
    <n v="20000"/>
    <n v="0"/>
    <n v="0"/>
    <n v="17777"/>
    <n v="2223"/>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ESPACHO DE LA COORDINACIÓN DE POTENCIA ECONÓMICA"/>
    <x v="20"/>
    <x v="2"/>
    <s v="NO"/>
    <s v="NO"/>
    <n v="2721"/>
    <s v="PRENDAS DE SEGURIDAD Y PROTECCIÓN PERSONAL"/>
    <n v="0"/>
    <s v="SIN DESCRIPCIÓN PARA DESTINOS 00"/>
    <n v="158350.57"/>
    <n v="151288.75"/>
    <n v="200000"/>
    <n v="200000"/>
    <n v="78923.63"/>
    <n v="78923.63"/>
    <n v="33481.08"/>
    <n v="45442.55"/>
    <n v="30418.760000000002"/>
    <n v="15023.79"/>
    <n v="0"/>
    <m/>
    <m/>
    <n v="0"/>
    <n v="15023.79"/>
    <n v="121076.37"/>
    <n v="0"/>
    <n v="0"/>
    <n v="0"/>
    <n v="0"/>
    <n v="0"/>
  </r>
  <r>
    <s v="1.1-00-24"/>
    <s v="2.2.4"/>
    <s v="ALUMBRADO PÚBLICO"/>
    <s v="E"/>
    <s v="Actividades del sector público, que realiza en for"/>
    <s v="07_24"/>
    <n v="3"/>
    <s v="INFRAESTRUCTURA Y SERVICIOS PÚBLICOS"/>
    <n v="34"/>
    <s v="MATERIALES Y SUMINISTROS"/>
    <s v="020_24"/>
    <x v="0"/>
    <x v="0"/>
    <x v="5"/>
    <x v="5"/>
    <s v="DIRECCIÓN DE ALUMBRADO PÚBLICO"/>
    <s v="COORDINACIÓN DE FORTALECIMIENTO A LOS SERVICIOS PÚBLICOS MUNICIPALES"/>
    <s v="DIRECCIÓN DE ALUMBRADO PÚBLICO"/>
    <x v="22"/>
    <x v="2"/>
    <s v="NO"/>
    <s v="NO"/>
    <n v="2721"/>
    <s v="PRENDAS DE SEGURIDAD Y PROTECCIÓN PERSONAL"/>
    <n v="0"/>
    <s v="SIN DESCRIPCIÓN PARA DESTINOS 00"/>
    <n v="88525.4"/>
    <n v="88525.4"/>
    <n v="96000"/>
    <n v="96000"/>
    <n v="58549.14"/>
    <n v="58549.14"/>
    <n v="0"/>
    <n v="58549.14"/>
    <n v="0"/>
    <n v="58549.14"/>
    <n v="90000"/>
    <m/>
    <m/>
    <n v="0"/>
    <n v="58549.14"/>
    <n v="37450.86"/>
    <n v="0"/>
    <n v="0"/>
    <n v="0"/>
    <n v="0"/>
    <n v="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721"/>
    <s v="PRENDAS DE SEGURIDAD Y PROTECCIÓN PERSONAL"/>
    <n v="0"/>
    <s v="SIN DESCRIPCIÓN PARA DESTINOS 00"/>
    <n v="39904"/>
    <n v="19952"/>
    <n v="11000"/>
    <n v="50000"/>
    <n v="10150"/>
    <n v="10150"/>
    <n v="0"/>
    <n v="10150"/>
    <n v="0"/>
    <n v="10150"/>
    <n v="0"/>
    <m/>
    <m/>
    <n v="0"/>
    <n v="10150"/>
    <n v="850"/>
    <n v="0"/>
    <n v="0"/>
    <n v="0"/>
    <n v="39000"/>
    <n v="-39000"/>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NO"/>
    <s v="NO"/>
    <n v="2731"/>
    <s v="ARTÍCULOS DEPORTIVOS"/>
    <n v="0"/>
    <s v="SIN DESCRIPCIÓN PARA DESTINOS 00"/>
    <n v="0"/>
    <n v="0"/>
    <n v="24000"/>
    <n v="0"/>
    <n v="19986.8"/>
    <n v="19986.8"/>
    <n v="0"/>
    <n v="19986.8"/>
    <n v="0"/>
    <n v="19986.8"/>
    <n v="20000"/>
    <m/>
    <m/>
    <n v="0"/>
    <n v="19986.8"/>
    <n v="4013.2000000000007"/>
    <n v="0"/>
    <n v="24000"/>
    <n v="0"/>
    <n v="0"/>
    <n v="2400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821"/>
    <s v="MATRIALES Y SUMINISTROS PARA SEGURIDAD"/>
    <n v="0"/>
    <s v="SIN DESCRIPCIÓN PARA DESTINOS 00"/>
    <n v="691916.1"/>
    <n v="231916.1"/>
    <n v="317102.12"/>
    <n v="900000"/>
    <n v="0"/>
    <n v="0"/>
    <n v="0"/>
    <n v="0"/>
    <n v="0"/>
    <n v="0"/>
    <n v="300000"/>
    <s v="Municiones"/>
    <m/>
    <n v="0"/>
    <n v="0"/>
    <n v="317102.12"/>
    <n v="0"/>
    <n v="0"/>
    <n v="0"/>
    <n v="582897.88"/>
    <n v="-582897.88"/>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ORDINACIÓN DE PREVENCIÓN Y PROTECCIÓN CIUDADANA"/>
    <x v="5"/>
    <x v="2"/>
    <s v="NO"/>
    <s v="NO"/>
    <n v="2831"/>
    <s v="PRENDAS DE PROTECCIÓN PARA SEGURIDAD PÚBLICA Y NACIONAL"/>
    <n v="0"/>
    <s v="SIN DESCRIPCIÓN PARA DESTINOS 00"/>
    <m/>
    <m/>
    <m/>
    <m/>
    <m/>
    <m/>
    <m/>
    <m/>
    <m/>
    <m/>
    <n v="500000"/>
    <m/>
    <m/>
    <m/>
    <m/>
    <m/>
    <m/>
    <m/>
    <m/>
    <m/>
    <m/>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831"/>
    <s v="PRENDAS DE PROTECCIÓN PARA SEGURIDAD PÚBLICA Y NACIONAL"/>
    <n v="0"/>
    <s v="SIN DESCRIPCIÓN PARA DESTINOS 00"/>
    <n v="430394.8"/>
    <n v="430394.8"/>
    <n v="264514.8"/>
    <n v="264514.8"/>
    <n v="96748.29"/>
    <n v="74444.97"/>
    <n v="0"/>
    <n v="74444.97"/>
    <n v="23026"/>
    <n v="51418.97"/>
    <n v="0"/>
    <m/>
    <m/>
    <n v="0"/>
    <n v="51418.97"/>
    <n v="167766.51"/>
    <n v="0"/>
    <n v="0"/>
    <n v="0"/>
    <n v="0"/>
    <n v="0"/>
  </r>
  <r>
    <s v="2.5-02-24"/>
    <s v="1.7.1"/>
    <s v="POLICÍA"/>
    <s v="R"/>
    <s v="Solamente actividades específicas, distintas a las"/>
    <s v="08_24"/>
    <n v="7"/>
    <s v="SEGURIDAD CIUDADANA"/>
    <n v="41"/>
    <s v="MATERIALES Y SUMINISTROS"/>
    <s v="025_24"/>
    <x v="0"/>
    <x v="4"/>
    <x v="3"/>
    <x v="3"/>
    <s v="DESPACHO DE LA COMISARÍA DE LA POLICÍA P"/>
    <s v="COORDINACIÓN DE PREVENCIÓN Y PROTECCIÓN CIUDADANA"/>
    <s v="COMISARIA DE LA POLICIA PREVENTIVA MUNICIPAL"/>
    <x v="5"/>
    <x v="2"/>
    <s v="NO"/>
    <s v="NO"/>
    <n v="2831"/>
    <s v="PRENDAS DE PROTECCIÓN PARA SEGURIDAD PÚBLICA Y NACIONAL"/>
    <n v="0"/>
    <s v="SIN DESCRIPCIÓN PARA DESTINOS 00"/>
    <n v="3031060.3"/>
    <n v="3031060.3"/>
    <n v="3100000"/>
    <n v="3100000"/>
    <n v="3063560"/>
    <n v="3063560"/>
    <n v="0"/>
    <n v="3063560"/>
    <n v="3063560"/>
    <n v="0"/>
    <n v="3100000"/>
    <s v="Prendas de protección"/>
    <m/>
    <n v="0"/>
    <n v="0"/>
    <n v="36440"/>
    <n v="0"/>
    <n v="0"/>
    <n v="0"/>
    <n v="0"/>
    <n v="0"/>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NO"/>
    <s v="NO"/>
    <n v="2911"/>
    <s v="HERRAMIENTAS MENORES"/>
    <n v="0"/>
    <s v="SIN DESCRIPCIÓN PARA DESTINOS 00"/>
    <n v="996230"/>
    <n v="378958.6"/>
    <n v="600295.28"/>
    <n v="921350"/>
    <n v="600295.28"/>
    <n v="600295.28"/>
    <n v="39647.060000000056"/>
    <n v="560648.22"/>
    <n v="0"/>
    <n v="560648.22"/>
    <n v="1520000"/>
    <m/>
    <m/>
    <n v="0"/>
    <n v="560648.22"/>
    <n v="0"/>
    <n v="0"/>
    <n v="128636.79"/>
    <n v="0"/>
    <n v="449691.51"/>
    <n v="-321054.71999999997"/>
  </r>
  <r>
    <s v="1.1-00-24"/>
    <s v="1.3.4"/>
    <s v="FUNCIÓN PÚBLICA"/>
    <s v="E"/>
    <s v="Actividades del sector público, que realiza en for"/>
    <s v="09_24"/>
    <n v="3"/>
    <s v="INFRAESTRUCTURA Y SERVICIOS PÚBLICOS"/>
    <n v="43"/>
    <s v="MATERIALES Y SUMINISTROS"/>
    <s v="027_24"/>
    <x v="0"/>
    <x v="0"/>
    <x v="6"/>
    <x v="5"/>
    <s v="DIRECCIÓN DE RASTRO MUNICIPAL"/>
    <s v="COORDINACIÓN DE FORTALECIMIENTO A LOS SERVICIOS PÚBLICOS MUNICIPALES"/>
    <s v="DIRECCIÓN DE RASTROS MUNICIPALES"/>
    <x v="18"/>
    <x v="2"/>
    <s v="NO"/>
    <s v="NO"/>
    <n v="2911"/>
    <s v="HERRAMIENTAS MENORES"/>
    <n v="0"/>
    <s v="SIN DESCRIPCIÓN PARA DESTINOS 00"/>
    <n v="49938"/>
    <n v="49938"/>
    <n v="120000"/>
    <n v="70000"/>
    <n v="88864.12"/>
    <n v="88864.12"/>
    <n v="0"/>
    <n v="88864.12"/>
    <n v="0"/>
    <n v="88864.12"/>
    <n v="300000"/>
    <s v="Herramientas para rastro"/>
    <m/>
    <n v="0"/>
    <n v="88864.12"/>
    <n v="31135.880000000005"/>
    <n v="0"/>
    <n v="50000"/>
    <n v="0"/>
    <n v="0"/>
    <n v="50000"/>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911"/>
    <s v="HERRAMIENTAS MENORES"/>
    <n v="0"/>
    <s v="SIN DESCRIPCIÓN PARA DESTINOS 00"/>
    <n v="21019.33"/>
    <n v="21019.33"/>
    <n v="20000"/>
    <n v="20000"/>
    <n v="15873.78"/>
    <n v="15873.78"/>
    <n v="12063.18"/>
    <n v="3810.6"/>
    <n v="0"/>
    <n v="3810.6"/>
    <n v="150000"/>
    <m/>
    <m/>
    <n v="0"/>
    <n v="3810.6"/>
    <n v="4126.2199999999993"/>
    <n v="0"/>
    <n v="0"/>
    <n v="0"/>
    <n v="0"/>
    <n v="0"/>
  </r>
  <r>
    <s v="1.1-00-24"/>
    <s v="2.2.4"/>
    <s v="ALUMBRADO PÚBLICO"/>
    <s v="E"/>
    <s v="Actividades del sector público, que realiza en for"/>
    <s v="07_24"/>
    <n v="3"/>
    <s v="INFRAESTRUCTURA Y SERVICIOS PÚBLICOS"/>
    <n v="34"/>
    <s v="MATERIALES Y SUMINISTROS"/>
    <s v="020_24"/>
    <x v="0"/>
    <x v="0"/>
    <x v="5"/>
    <x v="5"/>
    <s v="DIRECCIÓN DE ALUMBRADO PÚBLICO"/>
    <s v="COORDINACIÓN DE FORTALECIMIENTO A LOS SERVICIOS PÚBLICOS MUNICIPALES"/>
    <s v="DIRECCIÓN DE ALUMBRADO PÚBLICO"/>
    <x v="22"/>
    <x v="2"/>
    <s v="NO"/>
    <s v="NO"/>
    <n v="2911"/>
    <s v="HERRAMIENTAS MENORES"/>
    <n v="0"/>
    <s v="SIN DESCRIPCIÓN PARA DESTINOS 00"/>
    <n v="99012.87"/>
    <n v="99012.87"/>
    <n v="150000"/>
    <n v="150000"/>
    <n v="126287.4"/>
    <n v="126287.4"/>
    <n v="0"/>
    <n v="126287.4"/>
    <n v="0"/>
    <n v="126287.4"/>
    <n v="225000"/>
    <m/>
    <m/>
    <n v="0"/>
    <n v="126287.4"/>
    <n v="23712.600000000006"/>
    <n v="0"/>
    <n v="0"/>
    <n v="0"/>
    <n v="0"/>
    <n v="0"/>
  </r>
  <r>
    <s v="1.1-00-24"/>
    <s v="2.1.1"/>
    <s v="ORDENACIÓN DE DESECHOS"/>
    <s v="E"/>
    <s v="Actividades del sector público, que realiza en for"/>
    <s v="07_24"/>
    <n v="3"/>
    <s v="INFRAESTRUCTURA Y SERVICIOS PÚBLICOS"/>
    <n v="35"/>
    <s v="MATERIALES Y SUMINISTROS"/>
    <s v="021_24"/>
    <x v="0"/>
    <x v="0"/>
    <x v="5"/>
    <x v="5"/>
    <s v="DIRECCIÓN DE ASEO PÚBLICO"/>
    <s v="COORDINACIÓN DE FORTALECIMIENTO A LOS SERVICIOS PÚBLICOS MUNICIPALES"/>
    <s v="DIRECCIÓN DE ASEO PÚBLICO"/>
    <x v="9"/>
    <x v="2"/>
    <m/>
    <m/>
    <n v="2911"/>
    <s v="HERRAMIENTAS MENORES"/>
    <m/>
    <m/>
    <m/>
    <m/>
    <m/>
    <m/>
    <m/>
    <m/>
    <m/>
    <m/>
    <m/>
    <m/>
    <n v="50000"/>
    <m/>
    <m/>
    <m/>
    <m/>
    <m/>
    <m/>
    <m/>
    <m/>
    <m/>
    <m/>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NO"/>
    <s v="NO"/>
    <n v="2911"/>
    <s v="HERRAMIENTAS MENORES"/>
    <n v="0"/>
    <s v="SIN DESCRIPCIÓN PARA DESTINOS 00"/>
    <n v="1690149.83"/>
    <n v="1568349.83"/>
    <n v="5472017.1500000004"/>
    <n v="1650000"/>
    <n v="5472017.1500000004"/>
    <n v="5472017.1500000004"/>
    <n v="2.0000000484287739E-2"/>
    <n v="5472017.1299999999"/>
    <n v="0"/>
    <n v="5472017.1299999999"/>
    <n v="2300000"/>
    <m/>
    <m/>
    <n v="0"/>
    <n v="5472017.1299999999"/>
    <n v="0"/>
    <n v="3822017.15"/>
    <n v="0"/>
    <n v="0"/>
    <n v="0"/>
    <n v="3822017.15"/>
  </r>
  <r>
    <s v="1.1-00-24"/>
    <s v="1.7.2"/>
    <s v="PROTECCIÓN CIVIL"/>
    <s v="E"/>
    <s v="Actividades del sector público, que realiza en for"/>
    <s v="02_24"/>
    <n v="3"/>
    <s v="INFRAESTRUCTURA Y SERVICIOS PÚBLICOS"/>
    <n v="12"/>
    <s v="MATERIALES Y SUMINISTROS"/>
    <s v="009_24"/>
    <x v="0"/>
    <x v="0"/>
    <x v="0"/>
    <x v="3"/>
    <s v="DIRECCIÓN GENERAL ADJUNTA DE PROTECCIÓN"/>
    <s v="COORDINACIÓN DE PREVENCIÓN Y PROTECCIÓN CIUDADANA"/>
    <s v="DIRECCIÓN DE PROTECCIÓN CIVIL Y BOMBEROS"/>
    <x v="26"/>
    <x v="2"/>
    <s v="NO"/>
    <s v="NO"/>
    <n v="2911"/>
    <s v="HERRAMIENTAS MENORES"/>
    <n v="0"/>
    <s v="SIN DESCRIPCIÓN PARA DESTINOS 00"/>
    <n v="17650.86"/>
    <n v="17650.86"/>
    <n v="70000"/>
    <n v="100000"/>
    <n v="45492.3"/>
    <n v="45492.3"/>
    <n v="0"/>
    <n v="45492.3"/>
    <n v="0"/>
    <n v="45492.3"/>
    <n v="50000"/>
    <m/>
    <m/>
    <n v="0"/>
    <n v="45492.3"/>
    <n v="24507.699999999997"/>
    <n v="0"/>
    <n v="0"/>
    <n v="0"/>
    <n v="30000"/>
    <n v="-30000"/>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911"/>
    <s v="HERRAMIENTAS MENORES"/>
    <n v="0"/>
    <s v="SIN DESCRIPCIÓN PARA DESTINOS 00"/>
    <n v="36627.620000000003"/>
    <n v="36627.620000000003"/>
    <n v="72519"/>
    <n v="44519"/>
    <n v="47681.919999999998"/>
    <n v="47681.919999999998"/>
    <n v="0"/>
    <n v="47681.919999999998"/>
    <n v="0"/>
    <n v="47681.919999999998"/>
    <n v="50000"/>
    <m/>
    <m/>
    <n v="0"/>
    <n v="47681.919999999998"/>
    <n v="24837.08"/>
    <n v="0"/>
    <n v="28000"/>
    <n v="0"/>
    <n v="0"/>
    <n v="28000"/>
  </r>
  <r>
    <s v="1.1-00-24"/>
    <s v="2.3.1"/>
    <s v="PRESTACIÓN DE SERVICIOS DE SALUD A LA COMUNIDAD"/>
    <s v="E"/>
    <s v="Actividades del sector público, que realiza en for"/>
    <s v="07_24"/>
    <n v="3"/>
    <s v="INFRAESTRUCTURA Y SERVICIOS PÚBLICOS"/>
    <n v="39"/>
    <s v="MATERIALES Y SUMINISTROS"/>
    <s v="024_24"/>
    <x v="0"/>
    <x v="0"/>
    <x v="5"/>
    <x v="3"/>
    <s v="DIRECCIÓN GENERAL DE SALUD PÚBLICA"/>
    <s v="COORDINACIÓN DE PREVENCIÓN Y PROTECCIÓN CIUDADANA"/>
    <s v="DIRECCIÓN DE SALUD PÚBLICA"/>
    <x v="11"/>
    <x v="2"/>
    <s v="NO"/>
    <s v="NO"/>
    <n v="2911"/>
    <s v="HERRAMIENTAS MENORES"/>
    <n v="0"/>
    <s v="SIN DESCRIPCIÓN PARA DESTINOS 00"/>
    <n v="179634.79"/>
    <n v="166096.24"/>
    <n v="200000"/>
    <n v="300000"/>
    <n v="172317.13"/>
    <n v="172317.13"/>
    <n v="0"/>
    <n v="172317.13"/>
    <n v="0"/>
    <n v="172317.13"/>
    <n v="250000"/>
    <m/>
    <m/>
    <n v="13411.920000000013"/>
    <n v="158905.21"/>
    <n v="27682.869999999995"/>
    <n v="0"/>
    <n v="0"/>
    <n v="0"/>
    <n v="100000"/>
    <n v="-100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911"/>
    <s v="HERRAMIENTAS MENORES"/>
    <n v="0"/>
    <s v="SIN DESCRIPCIÓN PARA DESTINOS 00"/>
    <n v="16582.150000000001"/>
    <n v="8082.15"/>
    <n v="7923.97"/>
    <n v="350"/>
    <n v="7923.57"/>
    <n v="7923.57"/>
    <n v="0"/>
    <n v="7923.57"/>
    <n v="0"/>
    <n v="7923.57"/>
    <n v="10000"/>
    <m/>
    <m/>
    <n v="0"/>
    <n v="7923.57"/>
    <n v="0.4000000000005457"/>
    <n v="0"/>
    <n v="10381.969999999999"/>
    <n v="0"/>
    <n v="2808"/>
    <n v="7573.97"/>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NO"/>
    <s v="NO"/>
    <n v="2911"/>
    <s v="HERRAMIENTAS MENORES"/>
    <n v="0"/>
    <s v="SIN DESCRIPCIÓN PARA DESTINOS 00"/>
    <n v="0"/>
    <n v="0"/>
    <n v="30300"/>
    <n v="0"/>
    <n v="15025.71"/>
    <n v="15025.71"/>
    <n v="0"/>
    <n v="15025.71"/>
    <n v="0"/>
    <n v="15025.71"/>
    <n v="15000"/>
    <m/>
    <m/>
    <n v="11312.779999999999"/>
    <n v="3712.93"/>
    <n v="15274.29"/>
    <n v="0"/>
    <n v="30300"/>
    <n v="0"/>
    <n v="0"/>
    <n v="303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911"/>
    <s v="HERRAMIENTAS MENORES"/>
    <n v="0"/>
    <s v="SIN DESCRIPCIÓN PARA DESTINOS 00"/>
    <n v="132539.53"/>
    <n v="122634.33"/>
    <n v="447560.86"/>
    <n v="147560.85999999999"/>
    <n v="93504.61"/>
    <n v="76132.45"/>
    <n v="9.9999999947613105E-3"/>
    <n v="76132.44"/>
    <n v="2147.4799999999959"/>
    <n v="73984.960000000006"/>
    <n v="100000"/>
    <m/>
    <m/>
    <n v="0"/>
    <n v="73984.960000000006"/>
    <n v="354056.25"/>
    <n v="0"/>
    <n v="300000"/>
    <n v="0"/>
    <n v="0"/>
    <n v="300000"/>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IRECCIÓN DE DESARROLLO RURAL"/>
    <x v="20"/>
    <x v="2"/>
    <s v="NO"/>
    <s v="NO"/>
    <n v="2911"/>
    <s v="HERRAMIENTAS MENORES"/>
    <n v="0"/>
    <s v="SIN DESCRIPCIÓN PARA DESTINOS 00"/>
    <n v="160491.48000000001"/>
    <n v="160491.48000000001"/>
    <n v="0"/>
    <n v="150000"/>
    <n v="0"/>
    <n v="0"/>
    <n v="0"/>
    <n v="0"/>
    <n v="0"/>
    <n v="0"/>
    <n v="150000"/>
    <m/>
    <m/>
    <n v="0"/>
    <n v="0"/>
    <n v="0"/>
    <n v="0"/>
    <n v="0"/>
    <n v="0"/>
    <n v="150000"/>
    <n v="-150000"/>
  </r>
  <r>
    <s v="1.1-00-24"/>
    <s v="2.4.2"/>
    <s v="CULTURA"/>
    <s v="F"/>
    <s v="Actividades destinadas a la promoción y fomento de"/>
    <s v="06_24"/>
    <n v="5"/>
    <s v="SOCIEDAD COHESIVA Y RESILENTE"/>
    <n v="29"/>
    <s v="MATERIALES Y SUMINISTROS"/>
    <s v="017_24"/>
    <x v="0"/>
    <x v="0"/>
    <x v="11"/>
    <x v="0"/>
    <s v="DIRECCIÓN GENERAL DE CULTURA"/>
    <s v="COORDINACIÓN DE CERCANÍA Y CORRESPONSABILIDAD SOCIAL"/>
    <s v="DIRECCION GENERAL DE POLITICA SOCIAL"/>
    <x v="23"/>
    <x v="2"/>
    <s v="NO"/>
    <s v="NO"/>
    <n v="2911"/>
    <s v="HERRAMIENTAS MENORES"/>
    <n v="0"/>
    <s v="SIN DESCRIPCIÓN PARA DESTINOS 00"/>
    <n v="3263.13"/>
    <n v="3263.13"/>
    <n v="3500"/>
    <n v="3500"/>
    <n v="0"/>
    <n v="0"/>
    <n v="0"/>
    <n v="0"/>
    <n v="0"/>
    <n v="0"/>
    <n v="3500"/>
    <m/>
    <m/>
    <n v="0"/>
    <n v="0"/>
    <n v="3500"/>
    <n v="0"/>
    <n v="0"/>
    <n v="0"/>
    <n v="0"/>
    <n v="0"/>
  </r>
  <r>
    <s v="1.1-00-24"/>
    <s v="2.2.7"/>
    <s v="DESARROLLO REGIONAL"/>
    <s v="S"/>
    <s v="Definidos en el Presupuesto de Egresos y los que s"/>
    <s v="02_24"/>
    <n v="1"/>
    <s v="CORRESPONSABILIDAD SOCIAL (TRANSVERSAL)"/>
    <n v="16"/>
    <s v="MATERIALES Y SUMINISTROS"/>
    <s v="010_24"/>
    <x v="0"/>
    <x v="0"/>
    <x v="0"/>
    <x v="0"/>
    <s v="DIRECCIÓN GENERAL DE CULTURA DE LA PAZ Y"/>
    <s v="COORDINACIÓN DE CERCANÍA Y CORRESPONSABILIDAD SOCIAL"/>
    <s v="DIRECCION GENERAL DE POLITICA SOCIAL"/>
    <x v="3"/>
    <x v="2"/>
    <s v="NO"/>
    <s v="NO"/>
    <n v="2911"/>
    <s v="HERRAMIENTAS MENORES"/>
    <n v="0"/>
    <s v="SIN DESCRIPCIÓN PARA DESTINOS 00"/>
    <n v="167622.94"/>
    <n v="157935.96"/>
    <n v="27600"/>
    <n v="70000"/>
    <n v="26217.68"/>
    <n v="26217.68"/>
    <n v="0"/>
    <n v="26217.68"/>
    <n v="5678.7799999999988"/>
    <n v="20538.900000000001"/>
    <n v="0"/>
    <m/>
    <m/>
    <n v="0"/>
    <n v="20538.900000000001"/>
    <n v="1382.3199999999997"/>
    <n v="0"/>
    <n v="2100"/>
    <n v="0"/>
    <n v="44500"/>
    <n v="-424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921"/>
    <s v="REFACCIONES Y ACCESORIOS MENORES DE EDIFICIOS"/>
    <n v="0"/>
    <s v="SIN DESCRIPCIÓN PARA DESTINOS 00"/>
    <n v="0"/>
    <n v="0"/>
    <n v="953"/>
    <n v="0"/>
    <n v="952.82"/>
    <n v="952.82"/>
    <n v="0"/>
    <n v="952.82"/>
    <n v="0"/>
    <n v="952.82"/>
    <n v="1000"/>
    <m/>
    <m/>
    <n v="0"/>
    <n v="952.82"/>
    <n v="0.17999999999994998"/>
    <n v="0"/>
    <n v="1500"/>
    <n v="0"/>
    <n v="547"/>
    <n v="953"/>
  </r>
  <r>
    <s v="1.1-00-24"/>
    <s v="1.3.4"/>
    <s v="FUNCIÓN PÚBLICA"/>
    <s v="S"/>
    <s v="Definidos en el Presupuesto de Egresos y los que s"/>
    <s v="02_24"/>
    <n v="1"/>
    <s v="CORRESPONSABILIDAD SOCIAL (TRANSVERSAL)"/>
    <n v="14"/>
    <s v="MATERIALES Y SUMINISTROS"/>
    <s v="010_24"/>
    <x v="0"/>
    <x v="0"/>
    <x v="0"/>
    <x v="0"/>
    <s v="DIRECCIÓN GENERAL DE CULTURA DE LA PAZ Y"/>
    <s v="COORDINACIÓN DE CERCANÍA Y CORRESPONSABILIDAD SOCIAL"/>
    <s v="DIRECCIÓN DE RED DE BASES"/>
    <x v="0"/>
    <x v="2"/>
    <s v="NO"/>
    <s v="NO"/>
    <n v="2921"/>
    <s v="REFACCIONES Y ACCESORIOS MENORES DE EDIFICIOS"/>
    <n v="0"/>
    <s v="SIN DESCRIPCIÓN PARA DESTINOS 00"/>
    <n v="0"/>
    <n v="0"/>
    <n v="0"/>
    <n v="50000"/>
    <n v="0"/>
    <n v="0"/>
    <n v="0"/>
    <n v="0"/>
    <n v="0"/>
    <n v="0"/>
    <n v="0"/>
    <m/>
    <m/>
    <n v="0"/>
    <n v="0"/>
    <n v="0"/>
    <n v="0"/>
    <n v="0"/>
    <n v="0"/>
    <n v="50000"/>
    <n v="-5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921"/>
    <s v="REFACCIONES Y ACCESORIOS MENORES DE EDIFICIOS"/>
    <n v="0"/>
    <s v="SIN DESCRIPCIÓN PARA DESTINOS 00"/>
    <n v="96085.94"/>
    <n v="88499.08"/>
    <n v="45000"/>
    <n v="45000"/>
    <n v="25768.86"/>
    <n v="25768.86"/>
    <n v="0"/>
    <n v="25768.86"/>
    <n v="0"/>
    <n v="25768.86"/>
    <n v="50000"/>
    <m/>
    <m/>
    <n v="0"/>
    <n v="25768.86"/>
    <n v="19231.14"/>
    <n v="0"/>
    <n v="0"/>
    <n v="0"/>
    <n v="0"/>
    <n v="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NO"/>
    <s v="NO"/>
    <n v="2931"/>
    <s v="REFACCIONES Y ACCESORIOS MENORES DE MOBILIARIO Y EQUIPO DE ADMINISTRACIÓN EDUCACIONAL Y RECREATIVO"/>
    <n v="0"/>
    <s v="SIN DESCRIPCIÓN PARA DESTINOS 00"/>
    <n v="0"/>
    <n v="0"/>
    <n v="26740.03"/>
    <n v="0"/>
    <n v="19140"/>
    <n v="19140"/>
    <n v="0"/>
    <n v="19140"/>
    <n v="0"/>
    <n v="19140"/>
    <n v="20000"/>
    <m/>
    <m/>
    <n v="0"/>
    <n v="19140"/>
    <n v="7600.0299999999988"/>
    <n v="30000"/>
    <n v="5000"/>
    <n v="0"/>
    <n v="8259.9699999999993"/>
    <n v="26740.03"/>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SI"/>
    <s v="NO"/>
    <n v="2941"/>
    <s v="REFACCIONES Y ACCESORIOS MENORES DE EQUIPO DE CÓMPUTO Y TECNOLOGÍAS DE LA INFORMACIÓN"/>
    <n v="0"/>
    <s v="SIN DESCRIPCIÓN PARA DESTINOS 00"/>
    <n v="227120.72"/>
    <n v="224196.77"/>
    <n v="1099000"/>
    <n v="1137000"/>
    <n v="1047484.59"/>
    <n v="1047484.59"/>
    <n v="22383.359999999986"/>
    <n v="1025101.23"/>
    <n v="487630.58999999997"/>
    <n v="537470.64"/>
    <n v="500000"/>
    <m/>
    <m/>
    <n v="42001.280000000028"/>
    <n v="495469.36"/>
    <n v="51515.410000000033"/>
    <n v="0"/>
    <n v="0"/>
    <n v="0"/>
    <n v="38000"/>
    <n v="-38000"/>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SI"/>
    <s v="NO"/>
    <n v="2941"/>
    <s v="REFACCIONES Y ACCESORIOS MENORES DE EQUIPO DE CÓMPUTO Y TECNOLOGÍAS DE LA INFORMACIÓN"/>
    <n v="0"/>
    <s v="SIN DESCRIPCIÓN PARA DESTINOS 00"/>
    <n v="199"/>
    <n v="199"/>
    <n v="600"/>
    <n v="0"/>
    <n v="0"/>
    <n v="0"/>
    <n v="0"/>
    <n v="0"/>
    <n v="0"/>
    <n v="0"/>
    <n v="1000"/>
    <m/>
    <m/>
    <n v="0"/>
    <n v="0"/>
    <n v="600"/>
    <n v="600"/>
    <n v="0"/>
    <n v="0"/>
    <n v="0"/>
    <n v="6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941"/>
    <s v="REFACCIONES Y ACCESORIOS MENORES DE EQUIPO DE CÓMPUTO Y TECNOLOGÍAS DE LA INFORMACIÓN"/>
    <n v="0"/>
    <s v="SIN DESCRIPCIÓN PARA DESTINOS 00"/>
    <n v="0"/>
    <n v="0"/>
    <n v="1050"/>
    <n v="0"/>
    <n v="1040"/>
    <n v="1040"/>
    <n v="0"/>
    <n v="1040"/>
    <n v="0"/>
    <n v="1040"/>
    <n v="0"/>
    <m/>
    <m/>
    <n v="0"/>
    <n v="1040"/>
    <n v="10"/>
    <n v="0"/>
    <n v="1050"/>
    <n v="0"/>
    <n v="0"/>
    <n v="105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2"/>
    <s v="SI"/>
    <s v="NO"/>
    <n v="2961"/>
    <s v="REFACCIONES Y ACCESORIOS MENORES DE EQUIPO DE TRANSPORTE"/>
    <n v="0"/>
    <s v="SIN DESCRIPCIÓN PARA DESTINOS 00"/>
    <n v="13722.8"/>
    <n v="13722.8"/>
    <n v="50000"/>
    <n v="0"/>
    <n v="9918"/>
    <n v="9918"/>
    <n v="0"/>
    <n v="9918"/>
    <n v="0"/>
    <n v="9918"/>
    <n v="50000"/>
    <m/>
    <m/>
    <n v="0"/>
    <n v="9918"/>
    <n v="40082"/>
    <n v="20000"/>
    <n v="30000"/>
    <n v="0"/>
    <n v="0"/>
    <n v="5000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SI"/>
    <s v="NO"/>
    <n v="2961"/>
    <s v="REFACCIONES Y ACCESORIOS MENORES DE EQUIPO DE TRANSPORTE"/>
    <n v="0"/>
    <s v="SIN DESCRIPCIÓN PARA DESTINOS 00"/>
    <n v="0"/>
    <n v="0"/>
    <n v="3631"/>
    <n v="0"/>
    <n v="3630.62"/>
    <n v="3630.62"/>
    <n v="0"/>
    <n v="3630.62"/>
    <n v="0"/>
    <n v="3630.62"/>
    <n v="0"/>
    <m/>
    <m/>
    <n v="0"/>
    <n v="3630.62"/>
    <n v="0.38000000000010914"/>
    <n v="0"/>
    <n v="3631"/>
    <n v="0"/>
    <n v="0"/>
    <n v="3631"/>
  </r>
  <r>
    <s v="1.1-00-24"/>
    <s v="1.3.4"/>
    <s v="FUNCIÓN PÚBLICA"/>
    <s v="M"/>
    <s v="Actividades de apoyo administrativo desarrolladas "/>
    <s v="04_24"/>
    <n v="6"/>
    <s v="GOBIERNO EFECTIVO"/>
    <n v="18"/>
    <s v="MATERIALES Y SUMINISTROS"/>
    <s v="012_24"/>
    <x v="0"/>
    <x v="0"/>
    <x v="2"/>
    <x v="2"/>
    <s v="DIRECCIÓN DE PROCESOS ADMINISTRATIVOS Y"/>
    <s v="TESORERÍA"/>
    <s v="DIRECCIÓN DE PROCESOS ADMINISTRATIVOS Y PROYECTOS"/>
    <x v="4"/>
    <x v="2"/>
    <s v="SI"/>
    <s v="NO"/>
    <n v="2961"/>
    <s v="REFACCIONES Y ACCESORIOS MENORES DE EQUIPO DE TRANSPORTE"/>
    <n v="0"/>
    <s v="SIN DESCRIPCIÓN PARA DESTINOS 00"/>
    <n v="0"/>
    <n v="0"/>
    <n v="130"/>
    <n v="0"/>
    <n v="129"/>
    <n v="129"/>
    <n v="0"/>
    <n v="129"/>
    <n v="0"/>
    <n v="129"/>
    <n v="0"/>
    <m/>
    <m/>
    <n v="0"/>
    <n v="129"/>
    <n v="1"/>
    <n v="0"/>
    <n v="130"/>
    <n v="0"/>
    <n v="0"/>
    <n v="13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961"/>
    <s v="REFACCIONES Y ACCESORIOS MENORES DE EQUIPO DE TRANSPORTE"/>
    <n v="0"/>
    <s v="SIN DESCRIPCIÓN PARA DESTINOS 00"/>
    <n v="385463.67"/>
    <n v="370583.19"/>
    <n v="1545466.53"/>
    <n v="1000000"/>
    <n v="648609.01"/>
    <n v="648609.01"/>
    <n v="0"/>
    <n v="648609.01"/>
    <n v="0"/>
    <n v="648609.01"/>
    <n v="400000"/>
    <m/>
    <m/>
    <n v="10900.520000000019"/>
    <n v="637708.49"/>
    <n v="896857.52"/>
    <n v="0"/>
    <n v="586586.53"/>
    <n v="0"/>
    <n v="41120"/>
    <n v="545466.53"/>
  </r>
  <r>
    <s v="2.6-05-24"/>
    <s v="1.3.4"/>
    <s v="FUNCIÓN PÚBLICA"/>
    <s v="E"/>
    <s v="Actividades del sector público, que realiza en for"/>
    <s v="05_24"/>
    <n v="6"/>
    <s v="GOBIERNO EFECTIVO"/>
    <n v="21"/>
    <s v="MATERIALES Y SUMINISTROS"/>
    <s v="015_24"/>
    <x v="1"/>
    <x v="5"/>
    <x v="1"/>
    <x v="1"/>
    <s v="DIRECCIÓN GENERAL DE ADMINISTRACIÓN"/>
    <s v="OFICIALÍA MAYOR"/>
    <s v="DIRECCIÓN DE ADMINISTRACIÓN"/>
    <x v="2"/>
    <x v="2"/>
    <s v="SI"/>
    <s v="NO"/>
    <n v="2961"/>
    <s v="REFACCIONES Y ACCESORIOS MENORES DE EQUIPO DE TRANSPORTE"/>
    <n v="0"/>
    <s v="SIN DESCRIPCIÓN PARA DESTINOS 00"/>
    <n v="0"/>
    <n v="0"/>
    <n v="33000"/>
    <n v="0"/>
    <n v="23490"/>
    <n v="23490"/>
    <n v="0"/>
    <n v="23490"/>
    <n v="0"/>
    <n v="23490"/>
    <m/>
    <m/>
    <m/>
    <n v="0"/>
    <n v="23490"/>
    <n v="9510"/>
    <n v="0"/>
    <n v="33000"/>
    <n v="0"/>
    <n v="0"/>
    <n v="33000"/>
  </r>
  <r>
    <s v="1.1-00-24"/>
    <s v="2.1.5"/>
    <s v="PROTECCIÓN DE LA DIVERSIDAD BIOLÓGICA Y DEL PAISAJE"/>
    <s v="R"/>
    <s v="Solamente actividades específicas, distintas a las"/>
    <s v="17_24"/>
    <n v="4"/>
    <s v="CIUDAD SUSTENTABLE"/>
    <n v="56"/>
    <s v="MATERIALES Y SUMINISTROS"/>
    <s v="037_24"/>
    <x v="0"/>
    <x v="0"/>
    <x v="10"/>
    <x v="5"/>
    <s v="UNIDAD DE ACOPIO Y SALUD ANIMAL MUNICIPA"/>
    <s v="COORDINACIÓN DE FORTALECIMIENTO A LOS SERVICIOS PÚBLICOS MUNICIPALES"/>
    <s v="UNIDAD DE ACOPIO Y SALUD ANIMAL TLAJOMULCO (UNASAM)"/>
    <x v="17"/>
    <x v="2"/>
    <s v="NO"/>
    <s v="NO"/>
    <n v="2971"/>
    <s v="REFACCIONES Y ACCESORIOS MENORES DE EQUIPO DE DEFE"/>
    <n v="0"/>
    <s v="SIN DESCRIPCIÓN PARA DESTINOS 00"/>
    <n v="11066.4"/>
    <n v="11066.4"/>
    <n v="500"/>
    <n v="60000"/>
    <n v="0"/>
    <n v="0"/>
    <n v="0"/>
    <n v="0"/>
    <n v="0"/>
    <n v="0"/>
    <n v="0"/>
    <m/>
    <m/>
    <n v="0"/>
    <n v="0"/>
    <n v="500"/>
    <n v="0"/>
    <n v="0"/>
    <n v="0"/>
    <n v="59500"/>
    <n v="-59500"/>
  </r>
  <r>
    <s v="1.1-00-24"/>
    <s v="1.7.1"/>
    <s v="POLICÍA"/>
    <s v="R"/>
    <s v="Solamente actividades específicas, distintas a las"/>
    <s v="08_24"/>
    <n v="7"/>
    <s v="SEGURIDAD CIUDADANA"/>
    <n v="41"/>
    <s v="MATERIALES Y SUMINISTROS"/>
    <s v="025_24"/>
    <x v="0"/>
    <x v="0"/>
    <x v="3"/>
    <x v="3"/>
    <s v="DESPACHO DE LA COMISARÍA DE LA POLICÍA P"/>
    <s v="COORDINACIÓN DE PREVENCIÓN Y PROTECCIÓN CIUDADANA"/>
    <s v="COMISARIA DE LA POLICIA PREVENTIVA MUNICIPAL"/>
    <x v="5"/>
    <x v="2"/>
    <s v="NO"/>
    <s v="NO"/>
    <n v="2971"/>
    <s v="REFACCIONES Y ACCESORIOS MENORES DE EQUIPO DE DEFE"/>
    <n v="0"/>
    <s v="SIN DESCRIPCIÓN PARA DESTINOS 00"/>
    <n v="0"/>
    <n v="0"/>
    <n v="5800"/>
    <n v="0"/>
    <n v="5800"/>
    <n v="5800"/>
    <n v="0"/>
    <n v="5800"/>
    <n v="0"/>
    <n v="5800"/>
    <n v="0"/>
    <m/>
    <m/>
    <n v="0"/>
    <n v="5800"/>
    <n v="0"/>
    <n v="0"/>
    <n v="5800"/>
    <n v="0"/>
    <n v="0"/>
    <n v="5800"/>
  </r>
  <r>
    <s v="1.1-00-24"/>
    <s v="2.2.7"/>
    <s v="DESARROLLO REGIONAL"/>
    <s v="E"/>
    <s v="Actividades del sector público, que realiza en for"/>
    <s v="07_24"/>
    <n v="2"/>
    <s v="GESTIÓN INTEGRAL DEL AGUA"/>
    <n v="36"/>
    <s v="MATERIALES Y SUMINISTROS"/>
    <s v="022_24"/>
    <x v="0"/>
    <x v="0"/>
    <x v="5"/>
    <x v="5"/>
    <s v="DIRECCIÓN GENERAL DE AGUA POTABLE Y SANE"/>
    <s v="COORDINACIÓN DE FORTALECIMIENTO A LOS SERVICIOS PÚBLICOS MUNICIPALES"/>
    <s v="DIRECCIÓN DE AGUA POTABLE Y SANEAMIENTO"/>
    <x v="21"/>
    <x v="2"/>
    <s v="SI"/>
    <s v="NO"/>
    <n v="2981"/>
    <s v="REFACCIONES Y ACCESORIOS MENORES DE MAQUINARIA Y OTROS EQUIPOS"/>
    <n v="0"/>
    <s v="SIN DESCRIPCIÓN PARA DESTINOS 00"/>
    <n v="87672.8"/>
    <n v="87672.8"/>
    <n v="200000"/>
    <n v="200000"/>
    <n v="0"/>
    <n v="0"/>
    <n v="0"/>
    <n v="0"/>
    <n v="0"/>
    <n v="0"/>
    <n v="264000"/>
    <m/>
    <m/>
    <n v="0"/>
    <n v="0"/>
    <n v="200000"/>
    <n v="200000"/>
    <n v="0"/>
    <n v="0"/>
    <n v="200000"/>
    <n v="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SI"/>
    <s v="NO"/>
    <n v="2981"/>
    <s v="REFACCIONES Y ACCESORIOS MENORES DE MAQUINARIA Y OTROS EQUIPOS"/>
    <n v="0"/>
    <s v="SIN DESCRIPCIÓN PARA DESTINOS 00"/>
    <n v="809327.38"/>
    <n v="649649.64"/>
    <n v="711398.3"/>
    <n v="698350.4"/>
    <n v="501118.39"/>
    <n v="474960.39"/>
    <n v="0"/>
    <n v="474960.39"/>
    <n v="0"/>
    <n v="474960.39"/>
    <n v="500000"/>
    <m/>
    <m/>
    <n v="0"/>
    <n v="474960.39"/>
    <n v="210279.91000000003"/>
    <n v="0"/>
    <n v="114501.9"/>
    <n v="0"/>
    <n v="101454"/>
    <n v="13047.9"/>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2"/>
    <s v="SI"/>
    <s v="NO"/>
    <n v="2981"/>
    <s v="REFACCIONES Y ACCESORIOS MENORES DE MAQUINARIA Y OTROS EQUIPOS"/>
    <n v="0"/>
    <s v="SIN DESCRIPCIÓN PARA DESTINOS 00"/>
    <n v="0"/>
    <n v="0"/>
    <n v="138593.1"/>
    <n v="0"/>
    <n v="1344.42"/>
    <n v="1344.42"/>
    <n v="0"/>
    <n v="1344.42"/>
    <n v="0"/>
    <n v="1344.42"/>
    <n v="0"/>
    <m/>
    <m/>
    <n v="0"/>
    <n v="1344.42"/>
    <n v="137248.68"/>
    <n v="0"/>
    <n v="138593.1"/>
    <n v="0"/>
    <n v="0"/>
    <n v="138593.1"/>
  </r>
  <r>
    <s v="1.1-00-24"/>
    <s v="3.8.4"/>
    <s v="INNOVACIÓN"/>
    <s v="E"/>
    <s v="Actividades del sector público, que realiza en for"/>
    <s v="11_24"/>
    <n v="6"/>
    <s v="GOBIERNO EFECTIVO"/>
    <n v="49"/>
    <s v="MATERIALES Y SUMINISTROS"/>
    <s v="031_24"/>
    <x v="0"/>
    <x v="0"/>
    <x v="4"/>
    <x v="4"/>
    <s v="DESPACHO DE LA COORDINACIÓN GENERAL DE G"/>
    <s v="COORDINACIÓN DE INTELIGENCIA E INNOVACIÓN SOCIAL"/>
    <s v="DESPACHO DE LA COORDINACIÓN DE INTELIGENCIA E INNOVACIÓN SOCIAL"/>
    <x v="7"/>
    <x v="2"/>
    <s v="NO"/>
    <s v="NO"/>
    <n v="2991"/>
    <s v="HERRAMIENTAS, REFACCIONES Y ACCESORIOS MENORES"/>
    <n v="0"/>
    <s v="SIN DESCRIPCIÓN PARA DESTINOS 00"/>
    <n v="1624"/>
    <n v="0"/>
    <n v="21624"/>
    <n v="1624"/>
    <n v="4934.3500000000004"/>
    <n v="3542.35"/>
    <n v="0"/>
    <n v="3542.35"/>
    <n v="0"/>
    <n v="3542.35"/>
    <n v="5000"/>
    <m/>
    <m/>
    <n v="0"/>
    <n v="3542.35"/>
    <n v="16689.650000000001"/>
    <n v="0"/>
    <n v="20000"/>
    <n v="0"/>
    <n v="0"/>
    <n v="20000"/>
  </r>
  <r>
    <s v="1.1-00-24"/>
    <s v="1.3.4"/>
    <s v="FUNCIÓN PÚBLICA"/>
    <s v="E"/>
    <s v="Actividades del sector público, que realiza en for"/>
    <s v="05_24"/>
    <n v="6"/>
    <s v="GOBIERNO EFECTIVO"/>
    <n v="21"/>
    <s v="MATERIALES Y SUMINISTROS"/>
    <s v="015_24"/>
    <x v="0"/>
    <x v="0"/>
    <x v="1"/>
    <x v="1"/>
    <s v="DIRECCIÓN GENERAL DE ADMINISTRACIÓN"/>
    <s v="OFICIALÍA MAYOR"/>
    <s v="DIRECCIÓN DE ADMINISTRACIÓN"/>
    <x v="2"/>
    <x v="2"/>
    <s v="NO"/>
    <s v="NO"/>
    <n v="2991"/>
    <s v="HERRAMIENTAS, REFACCIONES Y ACCESORIOS MENORES"/>
    <n v="0"/>
    <s v="SIN DESCRIPCIÓN PARA DESTINOS 00"/>
    <n v="0"/>
    <n v="0"/>
    <n v="423400"/>
    <n v="0"/>
    <n v="423400"/>
    <n v="423400"/>
    <n v="0"/>
    <n v="423400"/>
    <n v="0"/>
    <n v="423400"/>
    <n v="450000"/>
    <m/>
    <m/>
    <n v="0"/>
    <n v="423400"/>
    <n v="0"/>
    <n v="423400"/>
    <n v="0"/>
    <n v="0"/>
    <n v="0"/>
    <n v="423400"/>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SI"/>
    <n v="3111"/>
    <s v="ENERGÍA ELÉCTRICA"/>
    <n v="0"/>
    <s v="SIN DESCRIPCIÓN PARA DESTINOS 00"/>
    <n v="227063202.06999999"/>
    <n v="227063202.06999999"/>
    <n v="224540000"/>
    <n v="180000000"/>
    <n v="184039306.90000001"/>
    <n v="184039306.90000001"/>
    <n v="0"/>
    <n v="184039306.90000001"/>
    <n v="39035.159999996424"/>
    <n v="184000271.74000001"/>
    <n v="248334549.97439957"/>
    <m/>
    <m/>
    <n v="33651"/>
    <n v="183966620.74000001"/>
    <n v="40500693.099999994"/>
    <n v="1540000"/>
    <n v="43000000"/>
    <n v="0"/>
    <n v="0"/>
    <n v="4454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SI"/>
    <n v="3111"/>
    <s v="ENERGÍA ELÉCTRICA"/>
    <n v="0"/>
    <s v="SIN DESCRIPCIÓN PARA DESTINOS 00"/>
    <n v="6601207.9199999999"/>
    <n v="6487775.0099999998"/>
    <n v="5873500"/>
    <n v="5820000"/>
    <n v="5873327.9900000002"/>
    <n v="5014938.34"/>
    <n v="192359.34999999963"/>
    <n v="4822578.99"/>
    <n v="0"/>
    <n v="4822578.99"/>
    <n v="6500000"/>
    <m/>
    <m/>
    <n v="0"/>
    <n v="4822578.99"/>
    <n v="172.00999999977648"/>
    <n v="0"/>
    <n v="53500"/>
    <n v="0"/>
    <n v="0"/>
    <n v="53500"/>
  </r>
  <r>
    <s v="2.5-02-24"/>
    <s v="2.2.4"/>
    <s v="ALUMBRADO PÚBLICO"/>
    <s v="E"/>
    <s v="Actividades del sector público, que realiza en for"/>
    <s v="07_24"/>
    <n v="3"/>
    <s v="INFRAESTRUCTURA Y SERVICIOS PÚBLICOS"/>
    <n v="34"/>
    <s v="SERVICIOS GENERALES"/>
    <s v="020_24"/>
    <x v="0"/>
    <x v="4"/>
    <x v="5"/>
    <x v="5"/>
    <s v="DIRECCIÓN DE ALUMBRADO PÚBLICO"/>
    <s v="COORDINACIÓN DE FORTALECIMIENTO A LOS SERVICIOS PÚBLICOS MUNICIPALES"/>
    <s v="DIRECCIÓN DE ALUMBRADO PÚBLICO"/>
    <x v="22"/>
    <x v="3"/>
    <s v="NO"/>
    <s v="SI"/>
    <n v="3111"/>
    <s v="ENERGÍA ELÉCTRICA"/>
    <n v="0"/>
    <s v="SIN DESCRIPCIÓN PARA DESTINOS 00"/>
    <n v="80155711.950000003"/>
    <n v="80155711.950000003"/>
    <n v="87267283.930000007"/>
    <n v="75088733.549999997"/>
    <n v="73124888"/>
    <n v="73124888"/>
    <n v="0"/>
    <n v="73124888"/>
    <n v="0"/>
    <n v="73124888"/>
    <n v="62000000"/>
    <s v="se disminuye 40 por ahorros"/>
    <m/>
    <n v="0"/>
    <n v="73124888"/>
    <n v="14142395.930000007"/>
    <n v="12178550.380000001"/>
    <n v="0"/>
    <n v="0"/>
    <n v="0"/>
    <n v="12178550.380000001"/>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141"/>
    <s v="TELEFONÍA TRADICIONAL"/>
    <n v="0"/>
    <s v="SIN DESCRIPCIÓN PARA DESTINOS 00"/>
    <n v="1741466.24"/>
    <n v="1741466.24"/>
    <n v="2000000"/>
    <n v="1000000"/>
    <n v="1286437.68"/>
    <n v="1286437.68"/>
    <n v="0"/>
    <n v="1286437.68"/>
    <n v="146997.52000000002"/>
    <n v="1139440.1599999999"/>
    <n v="2000000"/>
    <m/>
    <m/>
    <n v="183537.5199999999"/>
    <n v="955902.64"/>
    <n v="713562.32000000007"/>
    <n v="0"/>
    <n v="1000000"/>
    <n v="0"/>
    <n v="0"/>
    <n v="100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141"/>
    <s v="TELEFONÍA TRADICIONAL"/>
    <n v="0"/>
    <s v="SIN DESCRIPCIÓN PARA DESTINOS 00"/>
    <n v="599999.56000000006"/>
    <n v="558291.85"/>
    <n v="720000"/>
    <n v="720000"/>
    <n v="522000"/>
    <n v="522000"/>
    <n v="105387.90999999997"/>
    <n v="416612.09"/>
    <n v="0"/>
    <n v="416612.09"/>
    <n v="700000"/>
    <m/>
    <m/>
    <n v="46191.150000000023"/>
    <n v="370420.94"/>
    <n v="198000"/>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151"/>
    <s v="TELEFONÍA CELULAR"/>
    <n v="0"/>
    <s v="SIN DESCRIPCIÓN PARA DESTINOS 00"/>
    <n v="0"/>
    <n v="0"/>
    <n v="0"/>
    <n v="0"/>
    <n v="0"/>
    <n v="0"/>
    <n v="0"/>
    <n v="0"/>
    <n v="0"/>
    <n v="0"/>
    <n v="0"/>
    <m/>
    <m/>
    <n v="0"/>
    <n v="0"/>
    <n v="0"/>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161"/>
    <s v="SERVICIOS DE TELECOMUNICACIONES Y SATÉLITES"/>
    <n v="0"/>
    <s v="SIN DESCRIPCIÓN PARA DESTINOS 00"/>
    <n v="97022.399999999994"/>
    <n v="27422.400000000001"/>
    <n v="123522.4"/>
    <n v="1000000"/>
    <n v="90201.600000000006"/>
    <n v="90201.600000000006"/>
    <n v="2193.6800000000076"/>
    <n v="88007.92"/>
    <n v="0"/>
    <n v="88007.92"/>
    <n v="100000"/>
    <m/>
    <m/>
    <n v="14175.199999999997"/>
    <n v="73832.72"/>
    <n v="33320.799999999988"/>
    <n v="0"/>
    <n v="6435022.4000000004"/>
    <n v="0"/>
    <n v="7311500"/>
    <n v="-876477.6"/>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161"/>
    <s v="SERVICIOS DE TELECOMUNICACIONES Y SATÉLITES"/>
    <n v="0"/>
    <s v="SIN DESCRIPCIÓN PARA DESTINOS 00"/>
    <n v="163881.9"/>
    <n v="163881.9"/>
    <n v="230000"/>
    <n v="230000"/>
    <n v="163881.9"/>
    <n v="163881.9"/>
    <n v="0"/>
    <n v="163881.9"/>
    <n v="36418.199999999997"/>
    <n v="127463.7"/>
    <n v="200000"/>
    <s v="Pulsos de vida"/>
    <m/>
    <n v="0"/>
    <n v="127463.7"/>
    <n v="66118.100000000006"/>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161"/>
    <s v="SERVICIOS DE TELECOMUNICACIONES Y SATÉLITES"/>
    <n v="0"/>
    <s v="SIN DESCRIPCIÓN PARA DESTINOS 00"/>
    <n v="2643141.2000000002"/>
    <n v="2643141.2000000002"/>
    <n v="2700000"/>
    <n v="2700000"/>
    <n v="1835584"/>
    <n v="1835584"/>
    <n v="601054"/>
    <n v="1234530"/>
    <n v="0"/>
    <n v="1234530"/>
    <n v="2500000"/>
    <m/>
    <m/>
    <n v="0"/>
    <n v="1234530"/>
    <n v="864416"/>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171"/>
    <s v="SERVICIOS DE ACCESO DE INTERNET, REDES Y PROCESAMIENTO DE INFORMACIÓN"/>
    <n v="0"/>
    <s v="SIN DESCRIPCIÓN PARA DESTINOS 00"/>
    <n v="0"/>
    <n v="0"/>
    <n v="20000"/>
    <n v="0"/>
    <n v="16008"/>
    <n v="16008"/>
    <n v="0"/>
    <n v="16008"/>
    <n v="0"/>
    <n v="16008"/>
    <n v="20000"/>
    <m/>
    <m/>
    <n v="16008"/>
    <n v="0"/>
    <n v="3992"/>
    <n v="0"/>
    <n v="20000"/>
    <n v="0"/>
    <n v="0"/>
    <n v="2000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181"/>
    <s v="SERVICIOS POSTALES Y TELEGRÁFICOS"/>
    <n v="0"/>
    <s v="SIN DESCRIPCIÓN PARA DESTINOS 00"/>
    <n v="1779.43"/>
    <n v="1779.43"/>
    <n v="1500"/>
    <n v="0"/>
    <n v="1158.31"/>
    <n v="1158.31"/>
    <n v="0"/>
    <n v="1158.31"/>
    <n v="0"/>
    <n v="1158.31"/>
    <n v="0"/>
    <m/>
    <m/>
    <n v="0"/>
    <n v="1158.31"/>
    <n v="341.69000000000005"/>
    <n v="0"/>
    <n v="1500"/>
    <n v="0"/>
    <n v="0"/>
    <n v="1500"/>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MISARIA DE LA POLICIA PREVENTIVA MUNICIPAL"/>
    <x v="31"/>
    <x v="3"/>
    <s v="NO"/>
    <s v="NO"/>
    <n v="3181"/>
    <s v="SERVICIOS POSTALES Y TELEGRÁFICOS"/>
    <n v="0"/>
    <s v="SIN DESCRIPCIÓN PARA DESTINOS 00"/>
    <n v="1733"/>
    <n v="1732.28"/>
    <n v="10000"/>
    <n v="10000"/>
    <n v="1093.76"/>
    <n v="1093.76"/>
    <n v="0"/>
    <n v="1093.76"/>
    <n v="0"/>
    <n v="1093.76"/>
    <n v="0"/>
    <m/>
    <m/>
    <n v="0"/>
    <n v="1093.76"/>
    <n v="8906.24"/>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181"/>
    <s v="SERVICIOS POSTALES Y TELEGRÁFICOS"/>
    <n v="0"/>
    <s v="SIN DESCRIPCIÓN PARA DESTINOS 00"/>
    <n v="3274.18"/>
    <n v="3274.18"/>
    <n v="18000"/>
    <n v="5500"/>
    <n v="9244.9699999999993"/>
    <n v="9244.9699999999993"/>
    <n v="0"/>
    <n v="9244.9699999999993"/>
    <n v="0"/>
    <n v="9244.9699999999993"/>
    <n v="15000"/>
    <m/>
    <m/>
    <n v="0"/>
    <n v="9244.9699999999993"/>
    <n v="8755.0300000000007"/>
    <n v="5000"/>
    <n v="7500"/>
    <n v="0"/>
    <n v="0"/>
    <n v="12500"/>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181"/>
    <s v="SERVICIOS POSTALES Y TELEGRÁFICOS"/>
    <n v="0"/>
    <s v="SIN DESCRIPCIÓN PARA DESTINOS 00"/>
    <n v="0"/>
    <n v="0"/>
    <n v="5000"/>
    <n v="5000"/>
    <n v="0"/>
    <n v="0"/>
    <n v="0"/>
    <n v="0"/>
    <n v="0"/>
    <n v="0"/>
    <n v="5000"/>
    <m/>
    <m/>
    <n v="0"/>
    <n v="0"/>
    <n v="5000"/>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181"/>
    <s v="SERVICIOS POSTALES Y TELEGRÁFICOS"/>
    <n v="0"/>
    <s v="SIN DESCRIPCIÓN PARA DESTINOS 00"/>
    <n v="0"/>
    <n v="0"/>
    <n v="362"/>
    <n v="0"/>
    <n v="361.98"/>
    <n v="361.98"/>
    <n v="0"/>
    <n v="361.98"/>
    <n v="0"/>
    <n v="361.98"/>
    <n v="0"/>
    <m/>
    <m/>
    <n v="0"/>
    <n v="361.98"/>
    <n v="1.999999999998181E-2"/>
    <n v="0"/>
    <n v="362"/>
    <n v="0"/>
    <n v="0"/>
    <n v="362"/>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211"/>
    <s v="ARRENDAMIENTO DE TERRENOS"/>
    <n v="0"/>
    <s v="SIN DESCRIPCIÓN PARA DESTINOS 00"/>
    <n v="0"/>
    <n v="0"/>
    <n v="1056440"/>
    <n v="0"/>
    <n v="0"/>
    <n v="0"/>
    <n v="0"/>
    <n v="0"/>
    <n v="0"/>
    <n v="0"/>
    <n v="0"/>
    <m/>
    <m/>
    <n v="0"/>
    <n v="0"/>
    <n v="1056440"/>
    <n v="0"/>
    <n v="1056440"/>
    <n v="0"/>
    <n v="0"/>
    <n v="105644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211"/>
    <s v="ARRENDAMIENTO DE TERRENOS"/>
    <n v="34"/>
    <s v="PA/442/2021-2024"/>
    <n v="0"/>
    <n v="0"/>
    <n v="2000000"/>
    <n v="0"/>
    <n v="2000000"/>
    <n v="2000000"/>
    <n v="0"/>
    <n v="2000000"/>
    <n v="0"/>
    <n v="2000000"/>
    <n v="0"/>
    <m/>
    <m/>
    <n v="0"/>
    <n v="2000000"/>
    <n v="0"/>
    <n v="2000000"/>
    <n v="0"/>
    <n v="0"/>
    <n v="0"/>
    <n v="200000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211"/>
    <s v="ARRENDAMIENTO DE TERRENOS"/>
    <n v="36"/>
    <s v="PA/466/2021-2024"/>
    <n v="0"/>
    <n v="0"/>
    <n v="928551.63"/>
    <n v="0"/>
    <n v="928551.63"/>
    <n v="928551.63"/>
    <n v="0"/>
    <n v="928551.63"/>
    <n v="0"/>
    <n v="928551.63"/>
    <n v="0"/>
    <m/>
    <m/>
    <n v="0"/>
    <n v="928551.63"/>
    <n v="0"/>
    <n v="928551.63"/>
    <n v="0"/>
    <n v="0"/>
    <n v="0"/>
    <n v="928551.63"/>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221"/>
    <s v="ARRENDAMIENTO DE EDIFICIOS"/>
    <n v="0"/>
    <s v="SIN DESCRIPCIÓN PARA DESTINOS 00"/>
    <n v="2273560.91"/>
    <n v="2247799.9"/>
    <n v="1824000"/>
    <n v="1500000"/>
    <n v="1695426.17"/>
    <n v="1695426.17"/>
    <n v="66989.899999999907"/>
    <n v="1628436.27"/>
    <n v="27840"/>
    <n v="1600596.27"/>
    <n v="2500000"/>
    <m/>
    <m/>
    <n v="159250.03000000003"/>
    <n v="1441346.24"/>
    <n v="128573.83000000007"/>
    <n v="0"/>
    <n v="324000"/>
    <n v="0"/>
    <n v="0"/>
    <n v="324000"/>
  </r>
  <r>
    <s v="1.1-00-24"/>
    <s v="2.4.2"/>
    <s v="CULTURA"/>
    <s v="F"/>
    <s v="Actividades destinadas a la promoción y fomento de"/>
    <s v="06_24"/>
    <n v="5"/>
    <s v="SOCIEDAD COHESIVA Y RESILENTE"/>
    <n v="29"/>
    <s v="SERVICIOS GENERALES"/>
    <s v="017_24"/>
    <x v="0"/>
    <x v="0"/>
    <x v="11"/>
    <x v="0"/>
    <s v="DIRECCIÓN GENERAL DE CULTURA"/>
    <s v="COORDINACIÓN DE CERCANÍA Y CORRESPONSABILIDAD SOCIAL"/>
    <s v="DIRECCION GENERAL DE POLITICA SOCIAL"/>
    <x v="23"/>
    <x v="3"/>
    <s v="NO"/>
    <s v="NO"/>
    <n v="3221"/>
    <s v="ARRENDAMIENTO DE EDIFICIOS"/>
    <n v="0"/>
    <s v="SIN DESCRIPCIÓN PARA DESTINOS 00"/>
    <n v="0"/>
    <n v="0"/>
    <n v="0"/>
    <n v="348000"/>
    <n v="0"/>
    <n v="0"/>
    <n v="0"/>
    <n v="0"/>
    <n v="0"/>
    <n v="0"/>
    <n v="0"/>
    <m/>
    <m/>
    <n v="0"/>
    <n v="0"/>
    <n v="0"/>
    <n v="0"/>
    <n v="0"/>
    <n v="0"/>
    <n v="348000"/>
    <n v="-34800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231"/>
    <s v="ARRENDAMIENTO DE MOBILIARIO Y EQUIPO DE ADMINISTRACIÓN, EDUCACIONAL Y RECREATIVO"/>
    <s v="SERVICIO DE COPIADORAS"/>
    <s v="SIN DESCRIPCIÓN PARA DESTINOS 00"/>
    <n v="0"/>
    <n v="0"/>
    <n v="13070"/>
    <n v="0"/>
    <n v="13070"/>
    <n v="13070"/>
    <n v="13070"/>
    <n v="0"/>
    <n v="0"/>
    <n v="0"/>
    <n v="8300000"/>
    <s v="equipo de computo  y tema corralon"/>
    <m/>
    <n v="0"/>
    <n v="0"/>
    <n v="0"/>
    <n v="0"/>
    <n v="13070"/>
    <n v="0"/>
    <n v="0"/>
    <n v="1307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231"/>
    <s v="ARRENDAMIENTO DE MOBILIARIO Y EQUIPO DE ADMINISTRACIÓN, EDUCACIONAL Y RECREATIVO"/>
    <n v="0"/>
    <s v="SIN DESCRIPCIÓN PARA DESTINOS 00"/>
    <n v="0"/>
    <n v="0"/>
    <n v="911199.6"/>
    <n v="3000000"/>
    <n v="0"/>
    <n v="0"/>
    <n v="0"/>
    <n v="0"/>
    <n v="0"/>
    <n v="0"/>
    <n v="0"/>
    <m/>
    <m/>
    <n v="0"/>
    <n v="0"/>
    <n v="911199.6"/>
    <n v="0"/>
    <n v="0"/>
    <n v="0"/>
    <n v="2088800.4"/>
    <n v="-2088800.4"/>
  </r>
  <r>
    <s v="1.1-00-24"/>
    <s v="3.8.4"/>
    <s v="INNOVACIÓN"/>
    <s v="E"/>
    <s v="Actividades del sector público, que realiza en for"/>
    <s v="11_24"/>
    <n v="6"/>
    <s v="GOBIERNO EFECTIVO"/>
    <n v="50"/>
    <s v="SERVICIOS GENERALES"/>
    <s v="031_24"/>
    <x v="0"/>
    <x v="0"/>
    <x v="4"/>
    <x v="4"/>
    <s v="DESPACHO DE LA COORDINACIÓN GENERAL DE G"/>
    <s v="COORDINACIÓN DE INTELIGENCIA E INNOVACIÓN SOCIAL"/>
    <s v="DESPACHO DE LA COORDINACIÓN DE INTELIGENCIA E INNOVACIÓN SOCIAL"/>
    <x v="33"/>
    <x v="3"/>
    <s v="NO"/>
    <s v="NO"/>
    <n v="3231"/>
    <s v="ARRENDAMIENTO DE MOBILIARIO Y EQUIPO DE ADMINISTRACIÓN, EDUCACIONAL Y RECREATIVO"/>
    <n v="0"/>
    <s v="SERVICIO DE COPIADORAS"/>
    <n v="5445182.6299999999"/>
    <n v="5432424.96"/>
    <n v="5651997"/>
    <n v="1000000"/>
    <n v="4324721.4000000004"/>
    <n v="4135270.2"/>
    <n v="364054.25"/>
    <n v="3771215.95"/>
    <n v="61816.400000000373"/>
    <n v="3709399.55"/>
    <n v="5000000"/>
    <s v="copiadoras"/>
    <m/>
    <n v="418688.60999999987"/>
    <n v="3290710.94"/>
    <n v="1327275.5999999996"/>
    <n v="0"/>
    <n v="4651997"/>
    <n v="0"/>
    <n v="0"/>
    <n v="4651997"/>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251"/>
    <s v="ARRENDAMIENTO DE EQUIPO DE TRANSPORTE"/>
    <n v="0"/>
    <s v="SIN DESCRIPCIÓN PARA DESTINOS 00"/>
    <n v="0"/>
    <n v="0"/>
    <n v="0"/>
    <n v="100000"/>
    <n v="0"/>
    <n v="0"/>
    <n v="0"/>
    <n v="0"/>
    <n v="0"/>
    <n v="0"/>
    <n v="0"/>
    <m/>
    <m/>
    <n v="0"/>
    <n v="0"/>
    <n v="0"/>
    <n v="0"/>
    <n v="0"/>
    <n v="0"/>
    <n v="100000"/>
    <n v="-10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251"/>
    <s v="ARRENDAMIENTO DE EQUIPO DE TRANSPORTE"/>
    <n v="0"/>
    <s v="SIN DESCRIPCIÓN PARA DESTINOS 00"/>
    <n v="7089180.0300000003"/>
    <n v="260352.75"/>
    <n v="41221201.450000003"/>
    <n v="0"/>
    <n v="41221201.450000003"/>
    <n v="41221201.450000003"/>
    <n v="38806666.090000004"/>
    <n v="2414535.36"/>
    <n v="0"/>
    <n v="2414535.36"/>
    <n v="0"/>
    <m/>
    <m/>
    <n v="2414535.36"/>
    <n v="0"/>
    <n v="0"/>
    <n v="5371412.3399999999"/>
    <n v="35849789.109999999"/>
    <n v="0"/>
    <n v="0"/>
    <n v="41221201.450000003"/>
  </r>
  <r>
    <s v="2.5-02-24"/>
    <s v="1.7.2"/>
    <s v="PROTECCIÓN CIVIL"/>
    <s v="E"/>
    <s v="Actividades del sector público, que realiza en for"/>
    <s v="02_24"/>
    <n v="3"/>
    <s v="INFRAESTRUCTURA Y SERVICIOS PÚBLICOS"/>
    <n v="13"/>
    <s v="SERVICIOS GENERALES"/>
    <s v="009_24"/>
    <x v="0"/>
    <x v="4"/>
    <x v="0"/>
    <x v="3"/>
    <s v="DIRECCIÓN GENERAL ADJUNTA DE PROTECCIÓN"/>
    <s v="COORDINACIÓN DE PREVENCIÓN Y PROTECCIÓN CIUDADANA"/>
    <s v="DIRECCIÓN DE PROTECCIÓN CIVIL Y BOMBEROS"/>
    <x v="34"/>
    <x v="3"/>
    <s v="NO"/>
    <s v="NO"/>
    <n v="3251"/>
    <s v="ARRENDAMIENTO DE EQUIPO DE TRANSPORTE"/>
    <n v="0"/>
    <s v="SIN DESCRIPCIÓN PARA DESTINOS 00"/>
    <n v="9003456"/>
    <n v="9003456"/>
    <n v="9003456"/>
    <n v="9003456"/>
    <n v="7202764.7999999998"/>
    <n v="7202764.7999999998"/>
    <n v="600230.39999999944"/>
    <n v="6602534.4000000004"/>
    <n v="0"/>
    <n v="6602534.4000000004"/>
    <n v="7000000"/>
    <m/>
    <m/>
    <n v="0"/>
    <n v="6602534.4000000004"/>
    <n v="1800691.2000000002"/>
    <n v="0"/>
    <n v="0"/>
    <n v="0"/>
    <n v="0"/>
    <n v="0"/>
  </r>
  <r>
    <m/>
    <m/>
    <m/>
    <m/>
    <m/>
    <m/>
    <m/>
    <m/>
    <m/>
    <m/>
    <m/>
    <x v="0"/>
    <x v="4"/>
    <x v="1"/>
    <x v="1"/>
    <s v="DIRECCIÓN GENERAL DE ADMINISTRACIÓN"/>
    <s v="OFICIALÍA MAYOR"/>
    <s v="DIRECCIÓN DE ADMINISTRACIÓN"/>
    <x v="2"/>
    <x v="3"/>
    <s v="NO"/>
    <s v="SI"/>
    <n v="3251"/>
    <s v="ARRENDAMIENTO DE EQUIPO DE TRANSPORTE"/>
    <n v="0"/>
    <s v="SIN DESCRIPCIÓN PARA DESTINOS 00"/>
    <n v="0"/>
    <n v="0"/>
    <n v="0"/>
    <m/>
    <m/>
    <m/>
    <m/>
    <m/>
    <m/>
    <n v="0"/>
    <n v="61000000"/>
    <s v="ARRENDAMIENTO DE PATRULLAS"/>
    <m/>
    <m/>
    <m/>
    <m/>
    <m/>
    <m/>
    <m/>
    <m/>
    <m/>
  </r>
  <r>
    <s v="2.5-02-24"/>
    <s v="1.3.4"/>
    <s v="FUNCIÓN PÚBLICA"/>
    <s v="E"/>
    <s v="Actividades del sector público, que realiza en for"/>
    <s v="05_24"/>
    <n v="6"/>
    <s v="GOBIERNO EFECTIVO"/>
    <n v="21"/>
    <s v="SERVICIOS GENERALES"/>
    <s v="015_24"/>
    <x v="0"/>
    <x v="4"/>
    <x v="1"/>
    <x v="1"/>
    <s v="DIRECCIÓN GENERAL DE ADMINISTRACIÓN"/>
    <s v="OFICIALÍA MAYOR"/>
    <s v="DIRECCIÓN DE ADMINISTRACIÓN"/>
    <x v="2"/>
    <x v="3"/>
    <s v="NO"/>
    <s v="NO"/>
    <n v="3251"/>
    <s v="ARRENDAMIENTO DE EQUIPO DE TRANSPORTE"/>
    <n v="0"/>
    <s v="SIN DESCRIPCIÓN PARA DESTINOS 00"/>
    <n v="104900381.19"/>
    <n v="104900381.19"/>
    <n v="79522472.739999995"/>
    <n v="75218705.450000003"/>
    <n v="79522472.739999995"/>
    <n v="79522472.739999995"/>
    <n v="0"/>
    <n v="79522472.739999995"/>
    <n v="556800"/>
    <n v="78965672.739999995"/>
    <n v="69000000"/>
    <m/>
    <m/>
    <n v="6567965.4499999881"/>
    <n v="72397707.290000007"/>
    <n v="0"/>
    <n v="4571179.62"/>
    <n v="267412.33"/>
    <n v="0"/>
    <n v="534824.66"/>
    <n v="4303767.29"/>
  </r>
  <r>
    <s v="1.1-00-24"/>
    <s v="1.3.4"/>
    <s v="FUNCIÓN PÚBLICA"/>
    <s v="E"/>
    <s v="Actividades del sector público, que realiza en for"/>
    <s v="07_24"/>
    <n v="3"/>
    <s v="INFRAESTRUCTURA Y SERVICIOS PÚBLICOS"/>
    <n v="33"/>
    <s v="SERVICIOS GENERALES"/>
    <s v="019_24"/>
    <x v="0"/>
    <x v="0"/>
    <x v="5"/>
    <x v="5"/>
    <s v="DIRECCIÓN ADMINISTRATIVA DE INFRAESTRUCT"/>
    <s v="COORDINACIÓN DE FORTALECIMIENTO A LOS SERVICIOS PÚBLICOS MUNICIPALES"/>
    <s v="DIRECCIÓN ADMINISTRATIVA"/>
    <x v="8"/>
    <x v="3"/>
    <s v="NO"/>
    <s v="NO"/>
    <n v="3261"/>
    <s v="ARRENDAMIENTO DE MAQUINARIA, OTROS EQUIPOS Y HERRAMIENTAS"/>
    <n v="0"/>
    <s v="SIN DESCRIPCIÓN PARA DESTINOS 00"/>
    <n v="17015992.559999999"/>
    <n v="14523230.16"/>
    <n v="25072177.420000002"/>
    <n v="5000000"/>
    <n v="24271518.800000001"/>
    <n v="24271518.800000001"/>
    <n v="3166568"/>
    <n v="21104950.800000001"/>
    <n v="0"/>
    <n v="21104950.800000001"/>
    <n v="20000000"/>
    <s v="Renta o compra de maquinaria para desasolve de canales"/>
    <m/>
    <n v="431288"/>
    <n v="20673662.800000001"/>
    <n v="800658.62000000104"/>
    <n v="0"/>
    <n v="20969672"/>
    <n v="0"/>
    <n v="897494.58"/>
    <n v="20072177.420000002"/>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NO"/>
    <n v="3261"/>
    <s v="ARRENDAMIENTO DE MAQUINARIA, OTROS EQUIPOS Y HERRAMIENTAS"/>
    <n v="0"/>
    <s v="SIN DESCRIPCIÓN PARA DESTINOS 00"/>
    <n v="63236455.759999998"/>
    <n v="62932118.159999996"/>
    <n v="95200000"/>
    <n v="65000000"/>
    <n v="82713377.760000005"/>
    <n v="79710457.560000002"/>
    <n v="4512012.200000003"/>
    <n v="75198445.359999999"/>
    <n v="659808"/>
    <n v="74538637.359999999"/>
    <n v="50000000"/>
    <s v="VACTOR Y PIPAS"/>
    <m/>
    <n v="0"/>
    <n v="74538637.359999999"/>
    <n v="12486622.239999995"/>
    <n v="1500000"/>
    <n v="28700000"/>
    <n v="0"/>
    <n v="0"/>
    <n v="30200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TURISMO Y PROMOCIÓN A LAS TRADICIONES"/>
    <x v="12"/>
    <x v="3"/>
    <s v="NO"/>
    <s v="NO"/>
    <n v="3261"/>
    <s v="ARRENDAMIENTO DE MAQUINARIA, OTROS EQUIPOS Y HERRAMIENTAS"/>
    <n v="21"/>
    <s v="LIMPIEZA DE MINAS DE BASALTO"/>
    <n v="495088"/>
    <n v="495088"/>
    <n v="586960"/>
    <n v="800000"/>
    <n v="586960"/>
    <n v="586960"/>
    <n v="0"/>
    <n v="586960"/>
    <n v="0"/>
    <n v="586960"/>
    <n v="600000"/>
    <s v="Limpieza minas de basalto"/>
    <m/>
    <n v="0"/>
    <n v="586960"/>
    <n v="0"/>
    <n v="0"/>
    <n v="0"/>
    <n v="0"/>
    <n v="213040"/>
    <n v="-21304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271"/>
    <s v="ARRENDAMIENTO DE ACTIVOS INTANGIBLES"/>
    <n v="0"/>
    <s v="SIN DESCRIPCIÓN PARA DESTINOS 00"/>
    <n v="0"/>
    <n v="0"/>
    <n v="416193.79"/>
    <n v="0"/>
    <n v="406000"/>
    <n v="406000"/>
    <n v="0"/>
    <n v="406000"/>
    <n v="0"/>
    <n v="406000"/>
    <n v="410000"/>
    <s v="revisar"/>
    <m/>
    <n v="0"/>
    <n v="406000"/>
    <n v="10193.789999999979"/>
    <n v="0"/>
    <n v="416541.79"/>
    <n v="0"/>
    <n v="348"/>
    <n v="416193.79"/>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291"/>
    <s v="OTROS ARRENDAMIENTOS"/>
    <n v="0"/>
    <s v="SIN DESCRIPCIÓN PARA DESTINOS 00"/>
    <n v="208297.02"/>
    <n v="206403.72"/>
    <n v="140000"/>
    <n v="140000"/>
    <n v="102195.07"/>
    <n v="102195.07"/>
    <n v="24705.680000000008"/>
    <n v="77489.39"/>
    <n v="20714.339999999997"/>
    <n v="56775.05"/>
    <n v="140000"/>
    <m/>
    <m/>
    <n v="0"/>
    <n v="56775.05"/>
    <n v="37804.929999999993"/>
    <n v="0"/>
    <n v="0"/>
    <n v="0"/>
    <n v="0"/>
    <n v="0"/>
  </r>
  <r>
    <s v="1.1-00-24"/>
    <s v="1.3.4"/>
    <s v="FUNCIÓN PÚBLICA"/>
    <s v="E"/>
    <s v="Actividades del sector público, que realiza en for"/>
    <s v="01_24"/>
    <n v="5"/>
    <s v="SOCIEDAD COHESIVA Y RESILENTE"/>
    <n v="2"/>
    <s v="SERVICIOS GENERALES"/>
    <s v="002_24"/>
    <x v="0"/>
    <x v="0"/>
    <x v="9"/>
    <x v="8"/>
    <s v="DIRECCIÓN GENERAL DE RELACIONES PÚBLICAS"/>
    <s v="JEFATURA DE GABINETE"/>
    <s v="DIRECCIÓN DE RELACIONES PÚBLICAS"/>
    <x v="16"/>
    <x v="3"/>
    <s v="NO"/>
    <s v="NO"/>
    <n v="3291"/>
    <s v="OTROS ARRENDAMIENTOS"/>
    <n v="0"/>
    <s v="SIN DESCRIPCIÓN PARA DESTINOS 00"/>
    <n v="321686"/>
    <n v="311686"/>
    <n v="0"/>
    <n v="500000"/>
    <n v="0"/>
    <n v="0"/>
    <n v="0"/>
    <n v="0"/>
    <n v="0"/>
    <n v="0"/>
    <n v="0"/>
    <m/>
    <m/>
    <n v="0"/>
    <n v="0"/>
    <n v="0"/>
    <n v="0"/>
    <n v="0"/>
    <n v="0"/>
    <n v="500000"/>
    <n v="-500000"/>
  </r>
  <r>
    <s v="1.1-00-24"/>
    <s v="1.3.4"/>
    <s v="FUNCIÓN PÚBLICA"/>
    <s v="E"/>
    <s v="Actividades del sector público, que realiza en for"/>
    <s v="01_24"/>
    <n v="5"/>
    <s v="SOCIEDAD COHESIVA Y RESILENTE"/>
    <n v="5"/>
    <s v="SERVICIOS GENERALES"/>
    <s v="005_24"/>
    <x v="0"/>
    <x v="0"/>
    <x v="9"/>
    <x v="8"/>
    <s v="DIRECCIÓN GENERAL DE RELACIONES GUBERNAM"/>
    <s v="JEFATURA DE GABINETE"/>
    <s v="DIRECCIÓN DE RELACIONES PÚBLICAS"/>
    <x v="35"/>
    <x v="3"/>
    <s v="NO"/>
    <s v="NO"/>
    <n v="3291"/>
    <s v="OTROS ARRENDAMIENTOS"/>
    <n v="0"/>
    <s v="SIN DESCRIPCIÓN PARA DESTINOS 00"/>
    <n v="0"/>
    <n v="0"/>
    <n v="395020"/>
    <n v="0"/>
    <n v="371710.4"/>
    <n v="354890.4"/>
    <n v="19256"/>
    <n v="335634.4"/>
    <n v="0"/>
    <n v="335634.4"/>
    <n v="500000"/>
    <m/>
    <m/>
    <n v="52594.400000000023"/>
    <n v="283040"/>
    <n v="23309.599999999977"/>
    <n v="0"/>
    <n v="500000"/>
    <n v="0"/>
    <n v="104980"/>
    <n v="39502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291"/>
    <s v="OTROS ARRENDAMIENTOS"/>
    <n v="0"/>
    <s v="SIN DESCRIPCIÓN PARA DESTINOS 00"/>
    <n v="10000"/>
    <n v="9280"/>
    <n v="34000"/>
    <n v="10000"/>
    <n v="0"/>
    <n v="0"/>
    <n v="0"/>
    <n v="0"/>
    <n v="0"/>
    <n v="0"/>
    <n v="0"/>
    <m/>
    <m/>
    <n v="0"/>
    <n v="0"/>
    <n v="34000"/>
    <n v="0"/>
    <n v="174000"/>
    <n v="0"/>
    <n v="150000"/>
    <n v="24000"/>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NO"/>
    <n v="3311"/>
    <s v="SERVICIOS LEGALES, DE CONTABILIDAD, AUDITORÍA Y RELACIONADOS"/>
    <n v="0"/>
    <s v="SIN DESCRIPCIÓN PARA DESTINOS 00"/>
    <n v="3480000"/>
    <n v="3132000"/>
    <n v="3480000"/>
    <n v="1500000"/>
    <n v="2958000"/>
    <n v="2958000"/>
    <n v="435000"/>
    <n v="2523000"/>
    <n v="0"/>
    <n v="2523000"/>
    <n v="3150000"/>
    <m/>
    <m/>
    <n v="0"/>
    <n v="2523000"/>
    <n v="522000"/>
    <n v="0"/>
    <n v="1980000"/>
    <n v="0"/>
    <n v="0"/>
    <n v="1980000"/>
  </r>
  <r>
    <s v="1.1-00-24"/>
    <s v="1.3.5"/>
    <s v="ASUNTOS JURÍDICOS"/>
    <s v="O"/>
    <s v="Actividades que realizan la función pública o cont"/>
    <s v="03_24"/>
    <n v="1"/>
    <s v="CORRESPONSABILIDAD SOCIAL (TRANSVERSAL)"/>
    <n v="17"/>
    <s v="SERVICIOS GENERALES"/>
    <s v="011_24"/>
    <x v="0"/>
    <x v="0"/>
    <x v="8"/>
    <x v="7"/>
    <s v="DIRECCIÓN GENERAL JURIDÍCA"/>
    <s v="SINDICATURA"/>
    <s v="DESPACHO DE LA SINDICATURA"/>
    <x v="15"/>
    <x v="3"/>
    <s v="NO"/>
    <s v="NO"/>
    <n v="3311"/>
    <s v="SERVICIOS LEGALES, DE CONTABILIDAD, AUDITORÍA Y RELACIONADOS"/>
    <n v="0"/>
    <s v="SIN DESCRIPCIÓN PARA DESTINOS 00"/>
    <n v="1844400"/>
    <n v="1844400"/>
    <n v="2367000"/>
    <n v="2367000"/>
    <n v="1357200"/>
    <n v="1357200"/>
    <n v="150800"/>
    <n v="1206400"/>
    <n v="0"/>
    <n v="1206400"/>
    <n v="2000000"/>
    <m/>
    <m/>
    <n v="150800"/>
    <n v="1055600"/>
    <n v="1009800"/>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311"/>
    <s v="SERVICIOS LEGALES, DE CONTABILIDAD, AUDITORÍA Y RELACIONADOS"/>
    <n v="0"/>
    <s v="SIN DESCRIPCIÓN PARA DESTINOS 00"/>
    <n v="645538.11"/>
    <n v="645538.11"/>
    <n v="3325000"/>
    <n v="1500000"/>
    <n v="232000"/>
    <n v="232000"/>
    <n v="0"/>
    <n v="232000"/>
    <n v="232000"/>
    <n v="0"/>
    <n v="700000"/>
    <m/>
    <m/>
    <n v="0"/>
    <n v="0"/>
    <n v="3093000"/>
    <n v="0"/>
    <n v="1825000"/>
    <n v="0"/>
    <n v="0"/>
    <n v="1825000"/>
  </r>
  <r>
    <m/>
    <m/>
    <m/>
    <m/>
    <m/>
    <m/>
    <m/>
    <m/>
    <m/>
    <m/>
    <m/>
    <x v="0"/>
    <x v="0"/>
    <x v="12"/>
    <x v="11"/>
    <s v="CONTRALORIA"/>
    <s v="CONTRALORIA"/>
    <s v="CONTRALORIA"/>
    <x v="9"/>
    <x v="3"/>
    <s v="NO"/>
    <s v="NO"/>
    <n v="3311"/>
    <s v="SERVICIOS LEGALES, DE CONTABILIDAD, AUDITORÍA Y RELACIONADOS"/>
    <m/>
    <s v="SIN DESCRIPCIÓN PARA DESTINOS 00"/>
    <m/>
    <m/>
    <m/>
    <m/>
    <m/>
    <m/>
    <m/>
    <m/>
    <m/>
    <m/>
    <n v="1500000"/>
    <m/>
    <m/>
    <m/>
    <m/>
    <m/>
    <m/>
    <m/>
    <m/>
    <m/>
    <m/>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311"/>
    <s v="SERVICIOS LEGALES, DE CONTABILIDAD, AUDITORÍA Y RELACIONADOS"/>
    <n v="0"/>
    <s v="SIN DESCRIPCIÓN PARA DESTINOS 00"/>
    <n v="225620"/>
    <n v="225620"/>
    <n v="247638"/>
    <n v="250000"/>
    <n v="231420"/>
    <n v="231420"/>
    <n v="0"/>
    <n v="231420"/>
    <n v="69426"/>
    <n v="161994"/>
    <n v="2000000"/>
    <m/>
    <m/>
    <n v="69426"/>
    <n v="92568"/>
    <n v="16218"/>
    <n v="0"/>
    <n v="0"/>
    <n v="0"/>
    <n v="2362"/>
    <n v="-2362"/>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SI"/>
    <n v="3321"/>
    <s v="SERVICIOS DE DISEÑO, ARQUITECTURA, INGENIERÍA Y ACTIVIDADES RELACIONADAS"/>
    <n v="0"/>
    <s v="SIN DESCRIPCIÓN PARA DESTINOS 00"/>
    <n v="6327644.5599999996"/>
    <n v="6327644.5599999996"/>
    <n v="5400000"/>
    <n v="2500000"/>
    <n v="5315963.32"/>
    <n v="5315963.32"/>
    <n v="0"/>
    <n v="5315963.32"/>
    <n v="0"/>
    <n v="5315963.32"/>
    <n v="5400000"/>
    <m/>
    <m/>
    <n v="0"/>
    <n v="5315963.32"/>
    <n v="84036.679999999702"/>
    <n v="0"/>
    <n v="2900000"/>
    <n v="0"/>
    <n v="0"/>
    <n v="290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321"/>
    <s v="SERVICIOS DE DISEÑO, ARQUITECTURA, INGENIERÍA Y ACTIVIDADES RELACIONADAS"/>
    <n v="0"/>
    <s v="SIN DESCRIPCIÓN PARA DESTINOS 00"/>
    <n v="68987.75"/>
    <n v="68987.75"/>
    <n v="21038"/>
    <n v="69408"/>
    <n v="0"/>
    <n v="0"/>
    <n v="0"/>
    <n v="0"/>
    <n v="0"/>
    <n v="0"/>
    <n v="0"/>
    <m/>
    <m/>
    <n v="0"/>
    <n v="0"/>
    <n v="21038"/>
    <n v="0"/>
    <n v="5130"/>
    <n v="0"/>
    <n v="53500"/>
    <n v="-48370"/>
  </r>
  <r>
    <s v="1.1-00-24"/>
    <s v="3.8.4"/>
    <s v="INNOVACIÓN"/>
    <s v="E"/>
    <s v="Actividades del sector público, que realiza en for"/>
    <s v="11_24"/>
    <n v="6"/>
    <s v="GOBIERNO EFECTIVO"/>
    <n v="50"/>
    <s v="SERVICIOS GENERALES"/>
    <s v="031_24"/>
    <x v="0"/>
    <x v="0"/>
    <x v="4"/>
    <x v="4"/>
    <s v="DESPACHO DE LA COORDINACIÓN GENERAL DE G"/>
    <s v="COORDINACIÓN DE INTELIGENCIA E INNOVACIÓN SOCIAL"/>
    <s v="DESPACHO DE LA COORDINACIÓN DE INTELIGENCIA E INNOVACIÓN SOCIAL"/>
    <x v="33"/>
    <x v="3"/>
    <s v="NO"/>
    <s v="NO"/>
    <n v="3331"/>
    <s v="SERVICIOS DE CONSULTORÍA ADMINISTRATIVA, PROCESOS, TÉCNICA Y EN TECNOLOGÍAS DE LA INFORMACIÓN"/>
    <n v="0"/>
    <s v="SIN DESCRIPCIÓN PARA DESTINOS 00"/>
    <n v="10493919.99"/>
    <n v="8966919.9900000002"/>
    <n v="5008924"/>
    <n v="500000"/>
    <n v="2953029.4"/>
    <n v="2953029.4"/>
    <n v="0"/>
    <n v="2953029.4"/>
    <n v="45675"/>
    <n v="2907354.4"/>
    <n v="500000"/>
    <s v="Auditoria de ISO"/>
    <m/>
    <n v="521953.60000000009"/>
    <n v="2385400.7999999998"/>
    <n v="2055894.6"/>
    <n v="0"/>
    <n v="4580000"/>
    <n v="0"/>
    <n v="71076"/>
    <n v="4508924"/>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331"/>
    <s v="SERVICIOS DE CONSULTORÍA ADMINISTRATIVA, PROCESOS, TÉCNICA Y EN TECNOLOGÍAS DE LA INFORMACIÓN"/>
    <n v="0"/>
    <s v="SIN DESCRIPCIÓN PARA DESTINOS 00"/>
    <n v="2605267.2000000002"/>
    <n v="2605267.2000000002"/>
    <n v="2605268"/>
    <n v="1000000"/>
    <n v="415355.4"/>
    <n v="415355.4"/>
    <n v="46150.600000000035"/>
    <n v="369204.8"/>
    <n v="0"/>
    <n v="369204.8"/>
    <n v="2500000"/>
    <m/>
    <m/>
    <n v="0"/>
    <n v="369204.8"/>
    <n v="2189912.6"/>
    <n v="0"/>
    <n v="1605268"/>
    <n v="0"/>
    <n v="0"/>
    <n v="1605268"/>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331"/>
    <s v="SERVICIOS DE CONSULTORÍA ADMINISTRATIVA, PROCESOS, TÉCNICA Y EN TECNOLOGÍAS DE LA INFORMACIÓN"/>
    <n v="0"/>
    <s v="SIN DESCRIPCIÓN PARA DESTINOS 00"/>
    <n v="69600"/>
    <n v="69600"/>
    <n v="100000"/>
    <n v="100000"/>
    <n v="36588.300000000003"/>
    <n v="36588.300000000003"/>
    <n v="0"/>
    <n v="36588.300000000003"/>
    <n v="0"/>
    <n v="36588.300000000003"/>
    <n v="50000"/>
    <m/>
    <m/>
    <n v="0"/>
    <n v="36588.300000000003"/>
    <n v="63411.7"/>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331"/>
    <s v="SERVICIOS DE CONSULTORÍA ADMINISTRATIVA, PROCESOS, TÉCNICA Y EN TECNOLOGÍAS DE LA INFORMACIÓN"/>
    <n v="0"/>
    <s v="SIN DESCRIPCIÓN PARA DESTINOS 00"/>
    <n v="0"/>
    <n v="0"/>
    <n v="70000"/>
    <n v="340000"/>
    <n v="0"/>
    <n v="0"/>
    <n v="0"/>
    <n v="0"/>
    <n v="0"/>
    <n v="0"/>
    <n v="0"/>
    <m/>
    <m/>
    <n v="0"/>
    <n v="0"/>
    <n v="70000"/>
    <n v="0"/>
    <n v="0"/>
    <n v="0"/>
    <n v="270000"/>
    <n v="-270000"/>
  </r>
  <r>
    <m/>
    <m/>
    <m/>
    <m/>
    <m/>
    <m/>
    <m/>
    <m/>
    <m/>
    <m/>
    <m/>
    <x v="0"/>
    <x v="0"/>
    <x v="12"/>
    <x v="11"/>
    <s v="CONTRALORIA"/>
    <s v="CONTRALORIA"/>
    <s v="CONTRALORIA"/>
    <x v="9"/>
    <x v="3"/>
    <s v="SI"/>
    <s v="NO"/>
    <n v="3341"/>
    <s v="SERVICIOS DE CAPACITACIÓN"/>
    <m/>
    <s v="SIN DESCRIPCIÓN PARA DESTINOS 00"/>
    <m/>
    <m/>
    <m/>
    <m/>
    <m/>
    <m/>
    <m/>
    <m/>
    <m/>
    <m/>
    <n v="500000"/>
    <m/>
    <m/>
    <m/>
    <m/>
    <m/>
    <m/>
    <m/>
    <m/>
    <m/>
    <m/>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ORDINACIÓN DE PREVENCIÓN Y PROTECCIÓN CIUDADANA"/>
    <x v="31"/>
    <x v="3"/>
    <s v="SI"/>
    <s v="NO"/>
    <n v="3341"/>
    <s v="SERVICIOS DE CAPACITACIÓN"/>
    <n v="0"/>
    <s v="SIN DESCRIPCIÓN PARA DESTINOS 00"/>
    <n v="0"/>
    <n v="0"/>
    <n v="0"/>
    <n v="0"/>
    <n v="42000"/>
    <n v="42000"/>
    <n v="0"/>
    <n v="42000"/>
    <n v="42000"/>
    <n v="0"/>
    <n v="500000"/>
    <m/>
    <m/>
    <n v="0"/>
    <n v="0"/>
    <n v="-42000"/>
    <n v="42000"/>
    <n v="0"/>
    <n v="0"/>
    <n v="0"/>
    <n v="42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SI"/>
    <s v="NO"/>
    <n v="3341"/>
    <s v="SERVICIOS DE CAPACITACIÓN"/>
    <n v="0"/>
    <s v="SIN DESCRIPCIÓN PARA DESTINOS 00"/>
    <n v="803403.7"/>
    <n v="803403.7"/>
    <n v="735486"/>
    <n v="735486"/>
    <n v="567282.6"/>
    <n v="567282.6"/>
    <n v="13920"/>
    <n v="553362.6"/>
    <n v="6960"/>
    <n v="546402.6"/>
    <n v="1500000"/>
    <m/>
    <m/>
    <n v="13920"/>
    <n v="532482.6"/>
    <n v="168203.40000000002"/>
    <n v="0"/>
    <n v="0"/>
    <n v="0"/>
    <n v="0"/>
    <n v="0"/>
  </r>
  <r>
    <s v="2.5-02-24"/>
    <s v="1.7.1"/>
    <s v="POLICÍA"/>
    <s v="R"/>
    <s v="Solamente actividades específicas, distintas a las"/>
    <s v="08_24"/>
    <n v="7"/>
    <s v="SEGURIDAD CIUDADANA"/>
    <n v="40"/>
    <s v="SERVICIOS GENERALES"/>
    <s v="025_24"/>
    <x v="0"/>
    <x v="4"/>
    <x v="3"/>
    <x v="3"/>
    <s v="DESPACHO DE LA COMISARÍA DE LA POLICÍA P"/>
    <s v="COORDINACIÓN DE PREVENCIÓN Y PROTECCIÓN CIUDADANA"/>
    <s v="COMISARIA DE LA POLICIA PREVENTIVA MUNICIPAL"/>
    <x v="31"/>
    <x v="3"/>
    <s v="SI"/>
    <s v="NO"/>
    <n v="3341"/>
    <s v="SERVICIOS DE CAPACITACIÓN"/>
    <n v="0"/>
    <s v="SIN DESCRIPCIÓN PARA DESTINOS 00"/>
    <n v="2963000"/>
    <n v="2963000"/>
    <n v="3000000"/>
    <n v="3000000"/>
    <n v="2973000"/>
    <n v="2973000"/>
    <n v="1186000"/>
    <n v="1787000"/>
    <n v="0"/>
    <n v="1787000"/>
    <n v="3000000"/>
    <s v="Capacitaciones"/>
    <m/>
    <n v="0"/>
    <n v="1787000"/>
    <n v="27000"/>
    <n v="0"/>
    <n v="0"/>
    <n v="0"/>
    <n v="0"/>
    <n v="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31"/>
    <x v="3"/>
    <s v="SI"/>
    <s v="NO"/>
    <n v="3341"/>
    <s v="SERVICIOS DE CAPACITACIÓN"/>
    <n v="35"/>
    <s v="FORMATOS IPH"/>
    <n v="11204"/>
    <n v="11204"/>
    <n v="0"/>
    <n v="0"/>
    <n v="154512"/>
    <n v="154512"/>
    <n v="0"/>
    <n v="154512"/>
    <n v="154512"/>
    <n v="0"/>
    <n v="600000"/>
    <m/>
    <m/>
    <n v="-154512"/>
    <n v="154512"/>
    <n v="-154512"/>
    <n v="154512"/>
    <n v="0"/>
    <n v="0"/>
    <n v="0"/>
    <n v="154512"/>
  </r>
  <r>
    <s v="1.1-00-24"/>
    <s v="2.7.1"/>
    <s v="OTROS ASUNTOS SOCIALES"/>
    <s v="S"/>
    <s v="Definidos en el Presupuesto de Egresos y los que s"/>
    <s v="06_24"/>
    <n v="5"/>
    <s v="SOCIEDAD COHESIVA Y RESILENTE"/>
    <n v="30"/>
    <s v="SERVICIOS GENERALES"/>
    <s v="018_24"/>
    <x v="0"/>
    <x v="0"/>
    <x v="11"/>
    <x v="0"/>
    <s v="DIRECCIÓN GENERAL DE POLÍTICA SOCIAL"/>
    <s v="COORDINACIÓN DE CERCANÍA Y CORRESPONSABILIDAD SOCIAL"/>
    <s v="DIRECCION GENERAL DE POLITICA SOCIAL"/>
    <x v="37"/>
    <x v="3"/>
    <s v="NO"/>
    <s v="NO"/>
    <n v="3351"/>
    <s v="SERVICIOS DE INVESTIGACION CIENTIFICA Y DESARROLLO"/>
    <n v="0"/>
    <s v="SIN DESCRIPCIÓN PARA DESTINOS 00"/>
    <n v="462979.2"/>
    <n v="462979.2"/>
    <n v="516780"/>
    <n v="470000"/>
    <n v="516780"/>
    <n v="516780"/>
    <n v="3664.4400000000023"/>
    <n v="513115.56"/>
    <n v="0"/>
    <n v="513115.56"/>
    <n v="100000000"/>
    <s v="Encuestas para apoyo de becas"/>
    <m/>
    <n v="0"/>
    <n v="513115.56"/>
    <n v="0"/>
    <n v="46780"/>
    <n v="0"/>
    <n v="0"/>
    <n v="0"/>
    <n v="46780"/>
  </r>
  <r>
    <s v="1.1-00-24"/>
    <s v="3.8.4"/>
    <s v="INNOVACIÓN"/>
    <s v="E"/>
    <s v="Actividades del sector público, que realiza en for"/>
    <s v="11_24"/>
    <n v="6"/>
    <s v="GOBIERNO EFECTIVO"/>
    <n v="50"/>
    <s v="SERVICIOS GENERALES"/>
    <s v="031_24"/>
    <x v="0"/>
    <x v="0"/>
    <x v="4"/>
    <x v="4"/>
    <s v="DESPACHO DE LA COORDINACIÓN GENERAL DE G"/>
    <s v="COORDINACIÓN DE INTELIGENCIA E INNOVACIÓN SOCIAL"/>
    <s v="DESPACHO DE LA COORDINACIÓN DE INTELIGENCIA E INNOVACIÓN SOCIAL"/>
    <x v="33"/>
    <x v="3"/>
    <s v="SI"/>
    <s v="NO"/>
    <n v="3361"/>
    <s v="SERVICIOS DE APOYO ADMINISTRATIVO, FOTOCOPIADO E IMPRESIÓN"/>
    <n v="0"/>
    <s v="SIN DESCRIPCIÓN PARA DESTINOS 00"/>
    <n v="0"/>
    <n v="0"/>
    <n v="15080000"/>
    <n v="0"/>
    <n v="15080000"/>
    <n v="15080000"/>
    <n v="6962059.5800000001"/>
    <n v="8117940.4199999999"/>
    <n v="0"/>
    <n v="8117940.4199999999"/>
    <n v="0"/>
    <s v="Gestion documental"/>
    <m/>
    <n v="0"/>
    <n v="8117940.4199999999"/>
    <n v="0"/>
    <n v="8080000"/>
    <n v="7000000"/>
    <n v="0"/>
    <n v="0"/>
    <n v="1508000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SI"/>
    <s v="NO"/>
    <n v="3361"/>
    <s v="SERVICIOS DE APOYO ADMINISTRATIVO, FOTOCOPIADO E IMPRESIÓN"/>
    <n v="0"/>
    <s v="SIN DESCRIPCIÓN PARA DESTINOS 00"/>
    <n v="0"/>
    <n v="0"/>
    <n v="1349981.9"/>
    <n v="30000"/>
    <n v="1195469.8999999999"/>
    <n v="1195469.8999999999"/>
    <n v="0"/>
    <n v="1195469.8999999999"/>
    <n v="-154512"/>
    <n v="1349981.9"/>
    <n v="1300000"/>
    <s v="Formatos IPH"/>
    <m/>
    <n v="154512"/>
    <n v="1195469.8999999999"/>
    <n v="154512"/>
    <n v="1165469.8999999999"/>
    <n v="0"/>
    <n v="0"/>
    <n v="0"/>
    <n v="1165469.8999999999"/>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SI"/>
    <s v="NO"/>
    <n v="3361"/>
    <s v="SERVICIOS DE APOYO ADMINISTRATIVO, FOTOCOPIADO E IMPRESIÓN"/>
    <n v="0"/>
    <s v="SIN DESCRIPCIÓN PARA DESTINOS 00"/>
    <n v="4566"/>
    <n v="4566"/>
    <n v="6878800"/>
    <n v="9566"/>
    <n v="6878800"/>
    <n v="6878800"/>
    <n v="3786599.24"/>
    <n v="3092200.76"/>
    <n v="3092200.76"/>
    <n v="0"/>
    <n v="0"/>
    <m/>
    <m/>
    <n v="0"/>
    <n v="0"/>
    <n v="0"/>
    <n v="7285775.79"/>
    <n v="0"/>
    <n v="0"/>
    <n v="416541.79"/>
    <n v="6869234"/>
  </r>
  <r>
    <s v="1.1-00-24"/>
    <s v="1.3.4"/>
    <s v="FUNCIÓN PÚBLICA"/>
    <s v="E"/>
    <s v="Actividades del sector público, que realiza en for"/>
    <s v="01_24"/>
    <n v="6"/>
    <s v="GOBIERNO EFECTIVO"/>
    <n v="3"/>
    <s v="SERVICIOS GENERALES"/>
    <s v="003_24"/>
    <x v="0"/>
    <x v="0"/>
    <x v="9"/>
    <x v="8"/>
    <s v="JEFATURA DE GABINETE"/>
    <s v="JEFATURA DE GABINETE"/>
    <s v="DESPACHO DE LA JEFATURA DE GABINETE"/>
    <x v="29"/>
    <x v="3"/>
    <s v="SI"/>
    <s v="NO"/>
    <n v="3361"/>
    <s v="SERVICIOS DE APOYO ADMINISTRATIVO, FOTOCOPIADO E IMPRESIÓN"/>
    <n v="0"/>
    <s v="SIN DESCRIPCIÓN PARA DESTINOS 00"/>
    <n v="14735184.92"/>
    <n v="13530408.92"/>
    <n v="32115265"/>
    <n v="10500000"/>
    <n v="29637070.68"/>
    <n v="29637070.68"/>
    <n v="9.9999979138374329E-3"/>
    <n v="29637070.670000002"/>
    <n v="0"/>
    <n v="29637070.670000002"/>
    <n v="15000000"/>
    <m/>
    <m/>
    <n v="1400000"/>
    <n v="28237070.670000002"/>
    <n v="2478194.3200000003"/>
    <n v="18599700"/>
    <n v="3015565"/>
    <n v="0"/>
    <n v="0"/>
    <n v="21615265"/>
  </r>
  <r>
    <s v="1.1-00-24"/>
    <s v="1.3.4"/>
    <s v="FUNCIÓN PÚBLICA"/>
    <s v="K"/>
    <s v="Proyectos de inversión sujetos a registro en la Ca"/>
    <s v="07_24"/>
    <n v="3"/>
    <s v="INFRAESTRUCTURA Y SERVICIOS PÚBLICOS"/>
    <n v="37"/>
    <s v="SERVICIOS GENERALES"/>
    <s v="023_24"/>
    <x v="0"/>
    <x v="0"/>
    <x v="5"/>
    <x v="9"/>
    <s v="DIRECCIÓN GENERAL DE OBRAS PÚBLICAS"/>
    <s v="COORDINACIÓN DE GESTIÓN DEL TERRITORIO Y OBRAS PÚBLICAS"/>
    <s v="DIRECCIÓN DE OBRAS PÚBLICAS"/>
    <x v="30"/>
    <x v="3"/>
    <s v="SI"/>
    <s v="NO"/>
    <n v="3361"/>
    <s v="SERVICIOS DE APOYO ADMINISTRATIVO, FOTOCOPIADO E IMPRESIÓN"/>
    <n v="0"/>
    <s v="SIN DESCRIPCIÓN PARA DESTINOS 00"/>
    <n v="12318.5"/>
    <n v="12318.5"/>
    <n v="20000"/>
    <n v="20000"/>
    <n v="0"/>
    <n v="0"/>
    <n v="0"/>
    <n v="0"/>
    <n v="0"/>
    <n v="0"/>
    <n v="0"/>
    <m/>
    <m/>
    <n v="0"/>
    <n v="0"/>
    <n v="20000"/>
    <n v="0"/>
    <n v="0"/>
    <n v="0"/>
    <n v="0"/>
    <n v="0"/>
  </r>
  <r>
    <s v="2.5-02-24"/>
    <s v="1.7.1"/>
    <s v="POLICÍA"/>
    <s v="R"/>
    <s v="Solamente actividades específicas, distintas a las"/>
    <s v="08_24"/>
    <n v="7"/>
    <s v="SEGURIDAD CIUDADANA"/>
    <n v="41"/>
    <s v="SERVICIOS GENERALES"/>
    <s v="025_24"/>
    <x v="0"/>
    <x v="4"/>
    <x v="3"/>
    <x v="3"/>
    <s v="DESPACHO DE LA COMISARÍA DE LA POLICÍA P"/>
    <s v="COORDINACIÓN DE PREVENCIÓN Y PROTECCIÓN CIUDADANA"/>
    <s v="COMISARIA DE LA POLICIA PREVENTIVA MUNICIPAL"/>
    <x v="5"/>
    <x v="3"/>
    <s v="SI"/>
    <s v="NO"/>
    <n v="3361"/>
    <s v="SERVICIOS DE APOYO ADMINISTRATIVO, FOTOCOPIADO E IMPRESIÓN"/>
    <n v="0"/>
    <s v="SIN DESCRIPCIÓN PARA DESTINOS 00"/>
    <n v="0"/>
    <n v="0"/>
    <n v="0"/>
    <n v="0"/>
    <n v="0"/>
    <n v="0"/>
    <n v="0"/>
    <n v="0"/>
    <n v="0"/>
    <n v="0"/>
    <n v="0"/>
    <m/>
    <m/>
    <n v="0"/>
    <n v="0"/>
    <n v="0"/>
    <n v="0"/>
    <n v="0"/>
    <n v="0"/>
    <n v="0"/>
    <n v="0"/>
  </r>
  <r>
    <s v="2.6-05-24"/>
    <s v="1.7.1"/>
    <s v="POLICÍA"/>
    <s v="R"/>
    <s v="Solamente actividades específicas, distintas a las"/>
    <s v="08_24"/>
    <n v="7"/>
    <s v="SEGURIDAD CIUDADANA"/>
    <n v="41"/>
    <s v="SERVICIOS GENERALES"/>
    <s v="025_24"/>
    <x v="1"/>
    <x v="5"/>
    <x v="3"/>
    <x v="3"/>
    <s v="DESPACHO DE LA COMISARÍA DE LA POLICÍA P"/>
    <s v="COORDINACIÓN DE PREVENCIÓN Y PROTECCIÓN CIUDADANA"/>
    <s v="COMISARIA DE LA POLICIA PREVENTIVA MUNICIPAL"/>
    <x v="5"/>
    <x v="3"/>
    <s v="SI"/>
    <s v="NO"/>
    <n v="3361"/>
    <s v="SERVICIOS DE APOYO ADMINISTRATIVO, FOTOCOPIADO E IMPRESIÓN"/>
    <n v="0"/>
    <s v="SIN DESCRIPCIÓN PARA DESTINOS 00"/>
    <n v="0"/>
    <n v="0"/>
    <n v="52000"/>
    <n v="0"/>
    <n v="35806.879999999997"/>
    <n v="35806.879999999997"/>
    <n v="0"/>
    <n v="35806.879999999997"/>
    <n v="0"/>
    <n v="35806.879999999997"/>
    <n v="0"/>
    <m/>
    <m/>
    <n v="0"/>
    <n v="35806.879999999997"/>
    <n v="16193.120000000003"/>
    <n v="0"/>
    <n v="52000"/>
    <n v="0"/>
    <n v="0"/>
    <n v="52000"/>
  </r>
  <r>
    <s v="2.6-05-24"/>
    <s v="1.3.4"/>
    <s v="FUNCIÓN PÚBLICA"/>
    <s v="E"/>
    <s v="Actividades del sector público, que realiza en for"/>
    <s v="01_24"/>
    <n v="6"/>
    <s v="GOBIERNO EFECTIVO"/>
    <n v="3"/>
    <s v="SERVICIOS GENERALES"/>
    <s v="003_24"/>
    <x v="1"/>
    <x v="5"/>
    <x v="9"/>
    <x v="8"/>
    <s v="JEFATURA DE GABINETE"/>
    <s v="JEFATURA DE GABINETE"/>
    <s v="DESPACHO DE LA JEFATURA DE GABINETE"/>
    <x v="29"/>
    <x v="3"/>
    <s v="SI"/>
    <s v="NO"/>
    <n v="3361"/>
    <s v="SERVICIOS DE APOYO ADMINISTRATIVO, FOTOCOPIADO E IMPRESIÓN"/>
    <n v="0"/>
    <s v="SIN DESCRIPCIÓN PARA DESTINOS 00"/>
    <n v="0"/>
    <n v="0"/>
    <n v="0"/>
    <n v="0"/>
    <n v="0"/>
    <n v="0"/>
    <n v="0"/>
    <n v="0"/>
    <n v="0"/>
    <n v="0"/>
    <m/>
    <m/>
    <m/>
    <n v="0"/>
    <n v="0"/>
    <n v="0"/>
    <n v="25000"/>
    <n v="0"/>
    <n v="0"/>
    <n v="2500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371"/>
    <s v="SERVICIOS DE PROTECCIÓN Y SEGURIDAD"/>
    <n v="0"/>
    <s v="SIN DESCRIPCIÓN PARA DESTINOS 00"/>
    <n v="20885568"/>
    <n v="20885568"/>
    <n v="20000000"/>
    <n v="20000000"/>
    <n v="19075154.960000001"/>
    <n v="19075154.960000001"/>
    <n v="78590"/>
    <n v="18996564.960000001"/>
    <n v="1821569.620000001"/>
    <n v="17174995.34"/>
    <n v="0"/>
    <s v="revisar"/>
    <m/>
    <n v="0"/>
    <n v="17174995.34"/>
    <n v="924845.03999999911"/>
    <n v="0"/>
    <n v="0"/>
    <n v="0"/>
    <n v="0"/>
    <n v="0"/>
  </r>
  <r>
    <s v="1.1-00-24"/>
    <s v="1.3.4"/>
    <s v="FUNCIÓN PÚBLICA"/>
    <s v="E"/>
    <s v="Actividades del sector público, que realiza en for"/>
    <s v="07_24"/>
    <n v="3"/>
    <s v="INFRAESTRUCTURA Y SERVICIOS PÚBLICOS"/>
    <n v="33"/>
    <s v="SERVICIOS GENERALES"/>
    <s v="019_24"/>
    <x v="0"/>
    <x v="0"/>
    <x v="5"/>
    <x v="5"/>
    <s v="DIRECCIÓN ADMINISTRATIVA DE INFRAESTRUCT"/>
    <s v="COORDINACIÓN DE FORTALECIMIENTO A LOS SERVICIOS PÚBLICOS MUNICIPALES"/>
    <s v="DIRECCIÓN ADMINISTRATIVA"/>
    <x v="8"/>
    <x v="3"/>
    <s v="NO"/>
    <s v="NO"/>
    <n v="3371"/>
    <s v="SERVICIOS DE PROTECCIÓN Y SEGURIDAD"/>
    <n v="0"/>
    <s v="SIN DESCRIPCIÓN PARA DESTINOS 00"/>
    <n v="5005632"/>
    <n v="5005632"/>
    <n v="6033929.3899999997"/>
    <n v="5006935"/>
    <n v="5161140.3099999996"/>
    <n v="5161140.3099999996"/>
    <n v="1270846.5299999998"/>
    <n v="3890293.78"/>
    <n v="0"/>
    <n v="3890293.78"/>
    <n v="5000000"/>
    <m/>
    <m/>
    <n v="0"/>
    <n v="3890293.78"/>
    <n v="872789.08000000007"/>
    <n v="0"/>
    <n v="1026994.39"/>
    <n v="0"/>
    <n v="0"/>
    <n v="1026994.39"/>
  </r>
  <r>
    <s v="1.1-00-24"/>
    <s v="1.3.4"/>
    <s v="FUNCIÓN PÚBLICA"/>
    <s v="S"/>
    <s v="Definidos en el Presupuesto de Egresos y los que s"/>
    <s v="02_24"/>
    <n v="1"/>
    <s v="CORRESPONSABILIDAD SOCIAL (TRANSVERSAL)"/>
    <n v="14"/>
    <s v="SERVICIOS GENERALES"/>
    <s v="010_24"/>
    <x v="0"/>
    <x v="0"/>
    <x v="0"/>
    <x v="0"/>
    <s v="DIRECCIÓN GENERAL DE CULTURA DE LA PAZ Y"/>
    <s v="COORDINACIÓN DE CERCANÍA Y CORRESPONSABILIDAD SOCIAL"/>
    <s v="DIRECCIÓN DE RED DE BASES"/>
    <x v="0"/>
    <x v="3"/>
    <s v="NO"/>
    <s v="NO"/>
    <n v="3381"/>
    <s v="SERVICIOS DE VIGILANCIA"/>
    <n v="0"/>
    <s v="SIN DESCRIPCIÓN PARA DESTINOS 00"/>
    <n v="0"/>
    <n v="0"/>
    <n v="5216144"/>
    <n v="1000000"/>
    <n v="5175224"/>
    <n v="5175224"/>
    <n v="808752"/>
    <n v="4366472"/>
    <n v="770240"/>
    <n v="3596232"/>
    <n v="5000000"/>
    <m/>
    <m/>
    <n v="0"/>
    <n v="3596232"/>
    <n v="40920"/>
    <n v="2878044"/>
    <n v="1338100"/>
    <n v="0"/>
    <n v="0"/>
    <n v="4216144"/>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NO"/>
    <n v="3381"/>
    <s v="SERVICIOS DE VIGILANCIA"/>
    <n v="0"/>
    <s v="SIN DESCRIPCIÓN PARA DESTINOS 00"/>
    <n v="44932600"/>
    <n v="44932600"/>
    <n v="42994257.600000001"/>
    <n v="42000000"/>
    <n v="36510138.829999998"/>
    <n v="36510138.829999998"/>
    <n v="3700442.6899999976"/>
    <n v="32809696.140000001"/>
    <n v="0"/>
    <n v="32809696.140000001"/>
    <n v="20000000"/>
    <s v="REVISAR PROYECTO"/>
    <m/>
    <n v="0"/>
    <n v="32809696.140000001"/>
    <n v="6484118.7700000033"/>
    <n v="994257.6"/>
    <n v="0"/>
    <n v="0"/>
    <n v="0"/>
    <n v="994257.6"/>
  </r>
  <r>
    <s v="1.1-00-24"/>
    <s v="1.3.4"/>
    <s v="FUNCIÓN PÚBLICA"/>
    <s v="P"/>
    <s v="Actividades destinadas al desarrollo de programas "/>
    <s v="01_24"/>
    <n v="6"/>
    <s v="GOBIERNO EFECTIVO"/>
    <n v="6"/>
    <s v="SERVICIOS GENERALES"/>
    <s v="006_24"/>
    <x v="0"/>
    <x v="0"/>
    <x v="9"/>
    <x v="4"/>
    <s v="DIRECCIÓN GENERAL DE CENSOS Y ESTADISTIC"/>
    <s v="COORDINACIÓN DE INTELIGENCIA E INNOVACIÓN SOCIAL"/>
    <s v="DESPACHO DE LA COORDINACIÓN DE INTELIGENCIA E INNOVACIÓN SOCIAL"/>
    <x v="33"/>
    <x v="3"/>
    <s v="NO"/>
    <s v="NO"/>
    <n v="3391"/>
    <s v="SERVICIOS PROFESIONALES, CIENTÍFICOS Y TÉCNICOS INTEGRALES"/>
    <n v="0"/>
    <s v="SIN DESCRIPCIÓN PARA DESTINOS 00"/>
    <n v="0"/>
    <n v="0"/>
    <n v="0"/>
    <n v="0"/>
    <n v="0"/>
    <n v="0"/>
    <n v="0"/>
    <n v="0"/>
    <n v="0"/>
    <n v="0"/>
    <n v="5000000"/>
    <s v="certificaciones y ciber seguridad"/>
    <m/>
    <n v="-2031239.55"/>
    <n v="2031239.55"/>
    <n v="0"/>
    <n v="0"/>
    <n v="1430000"/>
    <n v="0"/>
    <n v="0"/>
    <n v="1430000"/>
  </r>
  <r>
    <s v="1.1-00-24"/>
    <s v="1.3.4"/>
    <s v="FUNCIÓN PÚBLICA"/>
    <s v="P"/>
    <s v="Actividades destinadas al desarrollo de programas "/>
    <s v="01_24"/>
    <n v="6"/>
    <s v="GOBIERNO EFECTIVO"/>
    <n v="6"/>
    <s v="MATERIALES Y SUMINISTROS"/>
    <s v="006_24"/>
    <x v="0"/>
    <x v="0"/>
    <x v="9"/>
    <x v="4"/>
    <s v="DIRECCIÓN GENERAL DE CENSOS Y ESTADISTIC"/>
    <s v="COORDINACIÓN DE INTELIGENCIA E INNOVACIÓN SOCIAL"/>
    <s v="DIRECCIÓN DE CENSOS Y ESTADISTICAS"/>
    <x v="38"/>
    <x v="3"/>
    <s v="NO"/>
    <s v="NO"/>
    <n v="3391"/>
    <s v="SERVICIOS PROFESIONALES, CIENTÍFICOS Y TÉCNICOS INTEGRALES"/>
    <n v="0"/>
    <s v="SIN DESCRIPCIÓN PARA DESTINOS 00"/>
    <n v="2111015.56"/>
    <n v="1732776.01"/>
    <n v="3000000"/>
    <n v="1570000"/>
    <n v="2582239.5499999998"/>
    <n v="2582239.5499999998"/>
    <n v="0"/>
    <n v="2582239.5499999998"/>
    <n v="2582239.5499999998"/>
    <n v="2031239.55"/>
    <n v="2500000"/>
    <m/>
    <m/>
    <n v="2031239.55"/>
    <n v="0"/>
    <n v="417760.45000000019"/>
    <n v="100000"/>
    <n v="0"/>
    <n v="0"/>
    <n v="0"/>
    <n v="100000"/>
  </r>
  <r>
    <s v="1.1-00-24"/>
    <s v="2.2.7"/>
    <s v="DESARROLLO REGIONAL"/>
    <s v="S"/>
    <s v="Definidos en el Presupuesto de Egresos y los que s"/>
    <s v="02_24"/>
    <n v="1"/>
    <s v="CORRESPONSABILIDAD SOCIAL (TRANSVERSAL)"/>
    <n v="10"/>
    <s v="SERVICIOS GENERALES"/>
    <s v="008_24"/>
    <x v="0"/>
    <x v="0"/>
    <x v="0"/>
    <x v="0"/>
    <s v="DIRECCIÓN DE VIVIENDA"/>
    <s v="COORDINACIÓN DE CERCANÍA Y CORRESPONSABILIDAD SOCIAL"/>
    <s v="DIRECCION GENERAL DE POLITICA SOCIAL"/>
    <x v="39"/>
    <x v="3"/>
    <s v="NO"/>
    <s v="NO"/>
    <n v="3391"/>
    <s v="SERVICIOS PROFESIONALES, CIENTÍFICOS Y TÉCNICOS INTEGRALES"/>
    <n v="0"/>
    <s v="SIN DESCRIPCIÓN PARA DESTINOS 00"/>
    <n v="0"/>
    <n v="0"/>
    <n v="500000"/>
    <n v="500000"/>
    <n v="0"/>
    <n v="0"/>
    <n v="0"/>
    <n v="0"/>
    <n v="0"/>
    <n v="0"/>
    <n v="0"/>
    <m/>
    <m/>
    <n v="0"/>
    <n v="0"/>
    <n v="500000"/>
    <n v="0"/>
    <n v="0"/>
    <n v="0"/>
    <n v="0"/>
    <n v="0"/>
  </r>
  <r>
    <s v="1.1-00-24"/>
    <s v="2.2.7"/>
    <s v="DESARROLLO REGIONAL"/>
    <s v="S"/>
    <s v="Definidos en el Presupuesto de Egresos y los que s"/>
    <s v="02_24"/>
    <n v="1"/>
    <s v="CORRESPONSABILIDAD SOCIAL (TRANSVERSAL)"/>
    <n v="16"/>
    <s v="SERVICIOS GENERALES"/>
    <s v="010_24"/>
    <x v="0"/>
    <x v="0"/>
    <x v="0"/>
    <x v="0"/>
    <s v="DIRECCIÓN GENERAL DE CULTURA DE LA PAZ Y"/>
    <s v="COORDINACIÓN DE CERCANÍA Y CORRESPONSABILIDAD SOCIAL"/>
    <s v="DIRECCION GENERAL DE POLITICA SOCIAL"/>
    <x v="3"/>
    <x v="3"/>
    <s v="NO"/>
    <s v="NO"/>
    <n v="3391"/>
    <s v="SERVICIOS PROFESIONALES, CIENTÍFICOS Y TÉCNICOS INTEGRALES"/>
    <n v="0"/>
    <s v="SIN DESCRIPCIÓN PARA DESTINOS 00"/>
    <n v="0"/>
    <n v="0"/>
    <n v="180000"/>
    <n v="230000"/>
    <n v="174000"/>
    <n v="0"/>
    <n v="0"/>
    <n v="0"/>
    <n v="0"/>
    <n v="0"/>
    <n v="0"/>
    <m/>
    <m/>
    <n v="0"/>
    <n v="0"/>
    <n v="6000"/>
    <n v="0"/>
    <n v="0"/>
    <n v="0"/>
    <n v="50000"/>
    <n v="-50000"/>
  </r>
  <r>
    <s v="1.1-00-24"/>
    <s v="3.8.4"/>
    <s v="INNOVACIÓN"/>
    <s v="E"/>
    <s v="Actividades del sector público, que realiza en for"/>
    <s v="11_24"/>
    <n v="6"/>
    <s v="GOBIERNO EFECTIVO"/>
    <n v="50"/>
    <s v="SERVICIOS GENERALES"/>
    <s v="031_24"/>
    <x v="0"/>
    <x v="0"/>
    <x v="4"/>
    <x v="4"/>
    <s v="DESPACHO DE LA COORDINACIÓN GENERAL DE G"/>
    <s v="COORDINACIÓN DE INTELIGENCIA E INNOVACIÓN SOCIAL"/>
    <s v="DESPACHO DE LA COORDINACIÓN DE INTELIGENCIA E INNOVACIÓN SOCIAL"/>
    <x v="33"/>
    <x v="3"/>
    <s v="NO"/>
    <s v="NO"/>
    <n v="3391"/>
    <s v="SERVICIOS PROFESIONALES, CIENTÍFICOS Y TÉCNICOS INTEGRALES"/>
    <n v="0"/>
    <s v="SIN DESCRIPCIÓN PARA DESTINOS 00"/>
    <n v="487200"/>
    <n v="487200"/>
    <n v="600000"/>
    <n v="600000"/>
    <n v="599140"/>
    <n v="599140"/>
    <n v="0"/>
    <n v="599140"/>
    <n v="599140"/>
    <n v="0"/>
    <n v="0"/>
    <m/>
    <m/>
    <n v="0"/>
    <n v="0"/>
    <n v="860"/>
    <n v="0"/>
    <n v="0"/>
    <n v="0"/>
    <n v="0"/>
    <n v="0"/>
  </r>
  <r>
    <s v="1.1-00-24"/>
    <s v="2.3.1"/>
    <s v="PRESTACIÓN DE SERVICIOS DE SALUD A LA COMUNIDAD"/>
    <s v="E"/>
    <s v="Actividades del sector público, que realiza en for"/>
    <s v="07_24"/>
    <n v="3"/>
    <s v="INFRAESTRUCTURA Y SERVICIOS PÚBLICOS"/>
    <n v="39"/>
    <s v="SERVICIOS GENERALES"/>
    <s v="024_24"/>
    <x v="0"/>
    <x v="0"/>
    <x v="5"/>
    <x v="3"/>
    <s v="DIRECCIÓN GENERAL DE SALUD PÚBLICA"/>
    <s v="COORDINACIÓN DE PREVENCIÓN Y PROTECCIÓN CIUDADANA"/>
    <s v="DIRECCIÓN DE SALUD PÚBLICA"/>
    <x v="11"/>
    <x v="3"/>
    <s v="NO"/>
    <s v="NO"/>
    <n v="3391"/>
    <s v="SERVICIOS PROFESIONALES, CIENTÍFICOS Y TÉCNICOS INTEGRALES"/>
    <n v="0"/>
    <s v="SIN DESCRIPCIÓN PARA DESTINOS 00"/>
    <n v="10788552.82"/>
    <n v="10570692.279999999"/>
    <n v="12000000"/>
    <n v="4000000"/>
    <n v="6839491.3300000001"/>
    <n v="6839491.3300000001"/>
    <n v="0"/>
    <n v="6839491.3300000001"/>
    <n v="0"/>
    <n v="6839491.3300000001"/>
    <n v="12000000"/>
    <m/>
    <m/>
    <n v="832211.69000000041"/>
    <n v="6007279.6399999997"/>
    <n v="5160508.67"/>
    <n v="0"/>
    <n v="8000000"/>
    <n v="0"/>
    <n v="0"/>
    <n v="8000000"/>
  </r>
  <r>
    <s v="1.1-00-24"/>
    <s v="2.7.1"/>
    <s v="OTROS ASUNTOS SOCIALES"/>
    <s v="E"/>
    <s v="Actividades del sector público, que realiza en for"/>
    <s v="10_24"/>
    <n v="4"/>
    <s v="DESARROLLO ECONÓMICO Y EMPLEO"/>
    <n v="48"/>
    <s v="SERVICIOS GENERALES"/>
    <s v="030_24"/>
    <x v="0"/>
    <x v="0"/>
    <x v="7"/>
    <x v="6"/>
    <s v="DIRECCIÓN DE PROYECTOS ESTRATEGICOS"/>
    <s v="COORDINACIÓN DE POTENCIA ECONÓMICA"/>
    <s v="DIRECCIÓN DE TURISMO Y PROMOCIÓN A LAS TRADICIONES"/>
    <x v="12"/>
    <x v="3"/>
    <s v="NO"/>
    <s v="NO"/>
    <n v="3391"/>
    <s v="SERVICIOS PROFESIONALES, CIENTÍFICOS Y TÉCNICOS INTEGRALES"/>
    <n v="0"/>
    <s v="SIN DESCRIPCIÓN PARA DESTINOS 00"/>
    <n v="0"/>
    <n v="0"/>
    <n v="600000"/>
    <n v="600000"/>
    <n v="0"/>
    <n v="0"/>
    <n v="0"/>
    <n v="0"/>
    <n v="0"/>
    <n v="0"/>
    <n v="0"/>
    <m/>
    <m/>
    <n v="0"/>
    <n v="0"/>
    <n v="600000"/>
    <n v="0"/>
    <n v="0"/>
    <n v="0"/>
    <n v="0"/>
    <n v="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391"/>
    <s v="SERVICIOS PROFESIONALES, CIENTÍFICOS Y TÉCNICOS INTEGRALES"/>
    <n v="0"/>
    <s v="SIN DESCRIPCIÓN PARA DESTINOS 00"/>
    <n v="1900000"/>
    <n v="1500000"/>
    <n v="1900000"/>
    <n v="1900000"/>
    <n v="1281010"/>
    <n v="1281010"/>
    <n v="0"/>
    <n v="1281010"/>
    <n v="0"/>
    <n v="1281010"/>
    <n v="2000000"/>
    <m/>
    <m/>
    <n v="0"/>
    <n v="1281010"/>
    <n v="618990"/>
    <n v="0"/>
    <n v="0"/>
    <n v="0"/>
    <n v="0"/>
    <n v="0"/>
  </r>
  <r>
    <s v="1.1-00-24"/>
    <s v="1.3.4"/>
    <s v="FUNCIÓN PÚBLICA"/>
    <s v="S"/>
    <s v="Definidos en el Presupuesto de Egresos y los que s"/>
    <s v="02_24"/>
    <n v="1"/>
    <s v="CORRESPONSABILIDAD SOCIAL (TRANSVERSAL)"/>
    <n v="14"/>
    <s v="SERVICIOS GENERALES"/>
    <s v="010_24"/>
    <x v="0"/>
    <x v="0"/>
    <x v="0"/>
    <x v="0"/>
    <s v="DIRECCIÓN GENERAL DE CULTURA DE LA PAZ Y"/>
    <s v="COORDINACIÓN DE CERCANÍA Y CORRESPONSABILIDAD SOCIAL"/>
    <s v="DIRECCIÓN DE RED DE BASES"/>
    <x v="0"/>
    <x v="3"/>
    <s v="NO"/>
    <s v="NO"/>
    <n v="3391"/>
    <s v="SERVICIOS PROFESIONALES, CIENTÍFICOS Y TÉCNICOS INTEGRALES"/>
    <n v="0"/>
    <s v="SIN DESCRIPCIÓN PARA DESTINOS 00"/>
    <n v="0"/>
    <n v="0"/>
    <n v="1882356"/>
    <n v="500000"/>
    <n v="428320"/>
    <n v="428320"/>
    <n v="0"/>
    <n v="428320"/>
    <n v="0"/>
    <n v="428320"/>
    <n v="800000"/>
    <s v="revisar"/>
    <m/>
    <n v="0"/>
    <n v="428320"/>
    <n v="1454036"/>
    <n v="1470456"/>
    <n v="0"/>
    <n v="0"/>
    <n v="88100"/>
    <n v="1382356"/>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391"/>
    <s v="SERVICIOS PROFESIONALES, CIENTÍFICOS Y TÉCNICOS INTEGRALES"/>
    <n v="0"/>
    <s v="SIN DESCRIPCIÓN PARA DESTINOS 00"/>
    <n v="1070960"/>
    <n v="1050960"/>
    <n v="600000"/>
    <n v="500000"/>
    <n v="584640"/>
    <n v="584640"/>
    <n v="0"/>
    <n v="584640"/>
    <n v="0"/>
    <n v="584640"/>
    <n v="600000"/>
    <s v="revisar"/>
    <m/>
    <n v="0"/>
    <n v="584640"/>
    <n v="15360"/>
    <n v="0"/>
    <n v="100000"/>
    <n v="0"/>
    <n v="0"/>
    <n v="100000"/>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391"/>
    <s v="SERVICIOS PROFESIONALES, CIENTÍFICOS Y TÉCNICOS INTEGRALES"/>
    <n v="0"/>
    <s v="SIN DESCRIPCIÓN PARA DESTINOS 00"/>
    <n v="350400"/>
    <n v="350400"/>
    <n v="450000"/>
    <n v="450000"/>
    <n v="262800"/>
    <n v="262800"/>
    <n v="0"/>
    <n v="262800"/>
    <n v="29200"/>
    <n v="233600"/>
    <n v="450000"/>
    <m/>
    <m/>
    <n v="29200"/>
    <n v="204400"/>
    <n v="187200"/>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391"/>
    <s v="SERVICIOS PROFESIONALES, CIENTÍFICOS Y TÉCNICOS INTEGRALES"/>
    <n v="0"/>
    <s v="SIN DESCRIPCIÓN PARA DESTINOS 00"/>
    <n v="1447508.01"/>
    <n v="1447508"/>
    <n v="200000"/>
    <n v="500000"/>
    <n v="0"/>
    <n v="0"/>
    <n v="0"/>
    <n v="0"/>
    <n v="0"/>
    <n v="0"/>
    <n v="200000"/>
    <m/>
    <m/>
    <n v="0"/>
    <n v="0"/>
    <n v="200000"/>
    <n v="0"/>
    <n v="2000000"/>
    <n v="0"/>
    <n v="2300000"/>
    <n v="-30000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391"/>
    <s v="SERVICIOS PROFESIONALES, CIENTÍFICOS Y TÉCNICOS INTEGRALES"/>
    <n v="0"/>
    <s v="SIN DESCRIPCIÓN PARA DESTINOS 00"/>
    <n v="10000"/>
    <n v="9725.44"/>
    <n v="0"/>
    <n v="0"/>
    <n v="0"/>
    <n v="0"/>
    <n v="0"/>
    <n v="0"/>
    <n v="0"/>
    <n v="0"/>
    <n v="0"/>
    <m/>
    <m/>
    <n v="0"/>
    <n v="0"/>
    <n v="0"/>
    <n v="0"/>
    <n v="0"/>
    <n v="0"/>
    <n v="0"/>
    <n v="0"/>
  </r>
  <r>
    <s v="1.1-00-24"/>
    <s v="1.3.4"/>
    <s v="FUNCIÓN PÚBLICA"/>
    <s v="M"/>
    <s v="Actividades de apoyo administrativo desarrolladas "/>
    <s v="04_24"/>
    <n v="6"/>
    <s v="GOBIERNO EFECTIVO"/>
    <n v="19"/>
    <s v="SERVICIOS GENERALES"/>
    <s v="013_24"/>
    <x v="0"/>
    <x v="0"/>
    <x v="2"/>
    <x v="2"/>
    <s v="DIRECCIÓN DE PROCESOS ADMINISTRATIVOS Y"/>
    <s v="TESORERÍA"/>
    <s v="DIRECCIÓN DE PROCESOS ADMINISTRATIVOS Y PROYECTOS"/>
    <x v="40"/>
    <x v="3"/>
    <s v="NO"/>
    <s v="NO"/>
    <n v="3391"/>
    <s v="SERVICIOS PROFESIONALES, CIENTÍFICOS Y TÉCNICOS INTEGRALES"/>
    <n v="0"/>
    <s v="SIN DESCRIPCIÓN PARA DESTINOS 00"/>
    <n v="0"/>
    <n v="0"/>
    <n v="0"/>
    <n v="0"/>
    <n v="0"/>
    <n v="0"/>
    <n v="0"/>
    <n v="0"/>
    <n v="0"/>
    <n v="0"/>
    <n v="17000000"/>
    <s v="modernización catastral"/>
    <m/>
    <n v="0"/>
    <n v="0"/>
    <n v="0"/>
    <n v="0"/>
    <n v="0"/>
    <n v="0"/>
    <n v="0"/>
    <n v="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ESPACHO DE LA COORDINACIÓN DE POTENCIA ECONÓMICA"/>
    <x v="20"/>
    <x v="3"/>
    <s v="NO"/>
    <s v="NO"/>
    <n v="3391"/>
    <s v="SERVICIOS PROFESIONALES, CIENTÍFICOS Y TÉCNICOS INTEGRALES"/>
    <n v="0"/>
    <s v="SIN DESCRIPCIÓN PARA DESTINOS 00"/>
    <n v="41064"/>
    <n v="41064"/>
    <n v="0"/>
    <n v="0"/>
    <n v="0"/>
    <n v="0"/>
    <n v="0"/>
    <n v="0"/>
    <n v="0"/>
    <n v="0"/>
    <n v="0"/>
    <m/>
    <m/>
    <n v="0"/>
    <n v="0"/>
    <n v="0"/>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411"/>
    <s v="SERVICIOS FINANCIEROS Y BANCARIOS"/>
    <n v="0"/>
    <s v="SIN DESCRIPCIÓN PARA DESTINOS 00"/>
    <n v="13523302.5"/>
    <n v="13523302.5"/>
    <n v="25764300"/>
    <n v="7000000"/>
    <n v="12252380.58"/>
    <n v="12252380.58"/>
    <n v="0"/>
    <n v="12252380.58"/>
    <n v="0"/>
    <n v="12252380.58"/>
    <n v="17204100"/>
    <m/>
    <m/>
    <n v="0"/>
    <n v="12252380.58"/>
    <n v="13511919.42"/>
    <n v="15000000"/>
    <n v="4500000"/>
    <n v="0"/>
    <n v="735700"/>
    <n v="187643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411"/>
    <s v="SERVICIOS FINANCIEROS Y BANCARIOS"/>
    <n v="0"/>
    <s v="SIN DESCRIPCIÓN PARA DESTINOS 00"/>
    <n v="0"/>
    <n v="0"/>
    <n v="2000"/>
    <n v="0"/>
    <n v="121.3"/>
    <n v="121.3"/>
    <n v="0"/>
    <n v="121.3"/>
    <n v="0"/>
    <n v="121.3"/>
    <n v="0"/>
    <m/>
    <m/>
    <n v="0"/>
    <n v="121.3"/>
    <n v="1878.7"/>
    <n v="0"/>
    <n v="2000"/>
    <n v="0"/>
    <n v="0"/>
    <n v="2000"/>
  </r>
  <r>
    <s v="1.1-00-24"/>
    <s v="1.3.4"/>
    <s v="FUNCIÓN PÚBLICA"/>
    <s v="E"/>
    <s v="Actividades del sector público, que realiza en for"/>
    <s v="05_24"/>
    <n v="6"/>
    <s v="GOBIERNO EFECTIVO"/>
    <n v="24"/>
    <s v="SERVICIOS GENERALES"/>
    <s v="015_24"/>
    <x v="0"/>
    <x v="0"/>
    <x v="1"/>
    <x v="1"/>
    <s v="DIRECCIÓN GENERAL DE ADMINISTRACIÓN"/>
    <s v="OFICIALÍA MAYOR"/>
    <s v="DIRECCIÓN DE ADMINISTRACIÓN"/>
    <x v="1"/>
    <x v="3"/>
    <s v="NO"/>
    <s v="NO"/>
    <n v="3411"/>
    <s v="SERVICIOS FINANCIEROS Y BANCARIOS"/>
    <n v="0"/>
    <s v="SIN DESCRIPCIÓN PARA DESTINOS 00"/>
    <n v="5254532.8600000003"/>
    <n v="5254532.8600000003"/>
    <n v="67497510.510000005"/>
    <n v="1000000"/>
    <n v="59858568.219999999"/>
    <n v="59858568.219999999"/>
    <n v="0"/>
    <n v="59858568.219999999"/>
    <n v="0"/>
    <n v="59858568.219999999"/>
    <n v="0"/>
    <m/>
    <m/>
    <n v="0"/>
    <n v="59858568.219999999"/>
    <n v="7638942.2900000066"/>
    <n v="66497510.509999998"/>
    <n v="0"/>
    <n v="0"/>
    <n v="0"/>
    <n v="66497510.509999998"/>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411"/>
    <s v="SERVICIOS FINANCIEROS Y BANCARIOS"/>
    <n v="0"/>
    <s v="SIN DESCRIPCIÓN PARA DESTINOS 00"/>
    <n v="2096912.6"/>
    <n v="2096912.6"/>
    <n v="1200000"/>
    <n v="1000000"/>
    <n v="966883.28"/>
    <n v="966883.28"/>
    <n v="0"/>
    <n v="966883.28"/>
    <n v="0"/>
    <n v="966883.28"/>
    <n v="1200000"/>
    <m/>
    <m/>
    <n v="0"/>
    <n v="966883.28"/>
    <n v="233116.71999999997"/>
    <n v="200000"/>
    <n v="0"/>
    <n v="0"/>
    <n v="0"/>
    <n v="20000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421"/>
    <s v="SERVICIOS DE COBRANZA, INVESTIGACIÓN CREDITICIA Y SIMILAR"/>
    <n v="0"/>
    <s v="SIN DESCRIPCIÓN PARA DESTINOS 00"/>
    <n v="64859142.780000001"/>
    <n v="62464392.420000002"/>
    <n v="78853560"/>
    <n v="30000000"/>
    <n v="44560152.75"/>
    <n v="44560152.75"/>
    <n v="3425069.2100000009"/>
    <n v="41135083.539999999"/>
    <n v="0"/>
    <n v="41135083.539999999"/>
    <n v="40000000"/>
    <m/>
    <s v="bolsa de 20,000,000.00"/>
    <n v="8950.5399999991059"/>
    <n v="41126133"/>
    <n v="34293407.25"/>
    <n v="0"/>
    <n v="49910000"/>
    <n v="0"/>
    <n v="1056440"/>
    <n v="4885356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431"/>
    <s v="SERVICIOS DE RECAUDACIÓN, TRASLADO Y CUSTODIA DE VALORES"/>
    <n v="0"/>
    <s v="SIN DESCRIPCIÓN PARA DESTINOS 00"/>
    <n v="1700000"/>
    <n v="1592837.36"/>
    <n v="1950000"/>
    <n v="850000"/>
    <n v="1930000"/>
    <n v="1700000"/>
    <n v="643385.48"/>
    <n v="1056614.52"/>
    <n v="236634.91000000003"/>
    <n v="819979.61"/>
    <n v="0"/>
    <m/>
    <m/>
    <n v="0"/>
    <n v="819979.61"/>
    <n v="20000"/>
    <n v="0"/>
    <n v="1100000"/>
    <n v="0"/>
    <n v="0"/>
    <n v="110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441"/>
    <s v="SEGUROS DE RESPONSABILIDAD PATRIMONIAL Y FIANZAS"/>
    <n v="0"/>
    <s v="SIN DESCRIPCIÓN PARA DESTINOS 00"/>
    <n v="138003.72"/>
    <n v="126403.72"/>
    <n v="160000"/>
    <n v="160000"/>
    <n v="139176.79999999999"/>
    <n v="139176.79999999999"/>
    <n v="577.35999999998603"/>
    <n v="138599.44"/>
    <n v="0"/>
    <n v="138599.44"/>
    <n v="150000"/>
    <m/>
    <m/>
    <n v="0"/>
    <n v="138599.44"/>
    <n v="20823.200000000012"/>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451"/>
    <s v="SEGURO DE BIENES PATRIMONIALES"/>
    <n v="0"/>
    <s v="SIN DESCRIPCIÓN PARA DESTINOS 00"/>
    <n v="5375561.7699999996"/>
    <n v="5374582.1200000001"/>
    <n v="6000000"/>
    <n v="6000000"/>
    <n v="4706853.3600000003"/>
    <n v="4706853.3600000003"/>
    <n v="0"/>
    <n v="4706853.3600000003"/>
    <n v="0"/>
    <n v="4706853.3600000003"/>
    <n v="5000000"/>
    <s v="CAHERENGO"/>
    <m/>
    <n v="0"/>
    <n v="4706853.3600000003"/>
    <n v="1293146.6399999997"/>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471"/>
    <s v="FLETES Y MANIOBRAS"/>
    <n v="0"/>
    <s v="SIN DESCRIPCIÓN PARA DESTINOS 00"/>
    <n v="6960"/>
    <n v="6960"/>
    <n v="70"/>
    <n v="400000"/>
    <n v="0"/>
    <n v="0"/>
    <n v="0"/>
    <n v="0"/>
    <n v="0"/>
    <n v="0"/>
    <n v="0"/>
    <m/>
    <m/>
    <n v="0"/>
    <n v="0"/>
    <n v="70"/>
    <n v="0"/>
    <n v="0"/>
    <n v="0"/>
    <n v="399930"/>
    <n v="-39993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481"/>
    <s v="COMISIONES POR VENTAS"/>
    <n v="0"/>
    <s v="SIN DESCRIPCIÓN PARA DESTINOS 00"/>
    <n v="1039983.8"/>
    <n v="1039983.8"/>
    <n v="1180000"/>
    <n v="1180000"/>
    <n v="662785.91"/>
    <n v="662785.91"/>
    <n v="1.0000000009313226E-2"/>
    <n v="662785.9"/>
    <n v="0"/>
    <n v="662785.9"/>
    <n v="100000"/>
    <m/>
    <m/>
    <n v="67192.570000000065"/>
    <n v="595593.32999999996"/>
    <n v="517214.08999999997"/>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511"/>
    <s v="CONSERVACIÓN Y MANTENIMIENTO MENOR DE INMUEBLES"/>
    <n v="0"/>
    <s v="CAT"/>
    <n v="17977837.739999998"/>
    <n v="17977837.739999998"/>
    <n v="21370861"/>
    <n v="18000000"/>
    <n v="14053751.75"/>
    <n v="14053751.75"/>
    <n v="0"/>
    <n v="14053751.75"/>
    <n v="0"/>
    <n v="14053751.75"/>
    <n v="20000000"/>
    <m/>
    <m/>
    <n v="0"/>
    <n v="14053751.75"/>
    <n v="7317109.25"/>
    <n v="2500000"/>
    <n v="1000000"/>
    <n v="0"/>
    <n v="129139"/>
    <n v="3370861"/>
  </r>
  <r>
    <s v="1.1-00-24"/>
    <s v="2.5.6"/>
    <s v="OTRO SERVICIOS EDUCATIVOS Y ACTIVIDADES INHERENTES"/>
    <s v="S"/>
    <s v="Definidos en el Presupuesto de Egresos y los que s"/>
    <s v="06_24"/>
    <n v="5"/>
    <s v="SOCIEDAD COHESIVA Y RESILENTE"/>
    <n v="25"/>
    <s v="MATERIALES Y SUMINISTROS"/>
    <s v="016_24"/>
    <x v="0"/>
    <x v="0"/>
    <x v="11"/>
    <x v="0"/>
    <s v="DESPACHO DE LA COORDINACIÓN GENERAL DE C"/>
    <s v="COORDINACIÓN DE CERCANÍA Y CORRESPONSABILIDAD SOCIAL"/>
    <s v="DIRECCION GENERAL DE DESARROLLO Y CERCANIA"/>
    <x v="41"/>
    <x v="3"/>
    <s v="NO"/>
    <s v="NO"/>
    <n v="3511"/>
    <s v="CONSERVACIÓN Y MANTENIMIENTO MENOR DE INMUEBLES"/>
    <s v="x"/>
    <s v="SIN DESCRIPCIÓN PARA DESTINOS 00"/>
    <n v="0"/>
    <n v="0"/>
    <n v="0"/>
    <n v="0"/>
    <n v="0"/>
    <n v="0"/>
    <n v="0"/>
    <n v="0"/>
    <n v="0"/>
    <n v="0"/>
    <n v="30226080"/>
    <s v="Servicios de mejoramiento y mantenimiento  2,518,840.00"/>
    <m/>
    <m/>
    <m/>
    <n v="0"/>
    <m/>
    <m/>
    <m/>
    <m/>
    <m/>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511"/>
    <s v="CONSERVACIÓN Y MANTENIMIENTO MENOR DE INMUEBLES"/>
    <n v="0"/>
    <s v="SIN DESCRIPCIÓN PARA DESTINOS 00"/>
    <n v="126578.04"/>
    <n v="126578.04"/>
    <n v="235740"/>
    <n v="685740"/>
    <n v="143933.53"/>
    <n v="143933.53"/>
    <n v="49000"/>
    <n v="94933.53"/>
    <n v="0"/>
    <n v="94933.53"/>
    <n v="1000000"/>
    <m/>
    <m/>
    <n v="10548.169999999998"/>
    <n v="84385.36"/>
    <n v="91806.47"/>
    <n v="0"/>
    <n v="0"/>
    <n v="0"/>
    <n v="450000"/>
    <n v="-450000"/>
  </r>
  <r>
    <s v="1.1-00-24"/>
    <s v="1.7.2"/>
    <s v="PROTECCIÓN CIVIL"/>
    <s v="E"/>
    <s v="Actividades del sector público, que realiza en for"/>
    <s v="02_24"/>
    <n v="3"/>
    <s v="INFRAESTRUCTURA Y SERVICIOS PÚBLICOS"/>
    <n v="11"/>
    <s v="SERVICIOS GENERALES"/>
    <s v="009_24"/>
    <x v="0"/>
    <x v="0"/>
    <x v="0"/>
    <x v="3"/>
    <s v="DIRECCIÓN GENERAL ADJUNTA DE PROTECCIÓN"/>
    <s v="COORDINACIÓN DE PREVENCIÓN Y PROTECCIÓN CIUDADANA"/>
    <s v="DIRECCIÓN DE PROTECCIÓN CIVIL Y BOMBEROS"/>
    <x v="6"/>
    <x v="3"/>
    <s v="NO"/>
    <s v="NO"/>
    <n v="3521"/>
    <s v="INSTALACIÓN, REPARACIÓN Y MANTENIMIENTO DE MOBILIARIO Y EQUIPO DE ADMINISTRACIÓN, EDUCACIONAL Y RECREATIVO"/>
    <n v="0"/>
    <s v="SIN DESCRIPCIÓN PARA DESTINOS 00"/>
    <n v="0"/>
    <n v="0"/>
    <n v="40000"/>
    <n v="0"/>
    <n v="22177.05"/>
    <n v="22177.05"/>
    <n v="0"/>
    <n v="22177.05"/>
    <n v="0"/>
    <n v="22177.05"/>
    <n v="40000"/>
    <m/>
    <m/>
    <n v="0"/>
    <n v="22177.05"/>
    <n v="17822.95"/>
    <n v="0"/>
    <n v="40000"/>
    <n v="0"/>
    <n v="0"/>
    <n v="4000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521"/>
    <s v="INSTALACIÓN, REPARACIÓN Y MANTENIMIENTO DE MOBILIARIO Y EQUIPO DE ADMINISTRACIÓN, EDUCACIONAL Y RECREATIVO"/>
    <n v="0"/>
    <s v="SIN DESCRIPCIÓN PARA DESTINOS 00"/>
    <n v="4988"/>
    <n v="4988"/>
    <n v="45074"/>
    <n v="25000"/>
    <n v="44684"/>
    <n v="44684"/>
    <n v="0"/>
    <n v="44684"/>
    <n v="0"/>
    <n v="44684"/>
    <n v="20000"/>
    <m/>
    <m/>
    <n v="8352"/>
    <n v="36332"/>
    <n v="390"/>
    <n v="0"/>
    <n v="26700"/>
    <n v="0"/>
    <n v="6626"/>
    <n v="20074"/>
  </r>
  <r>
    <s v="1.1-00-24"/>
    <s v="1.3.5"/>
    <s v="ASUNTOS JURÍDICOS"/>
    <s v="O"/>
    <s v="Actividades que realizan la función pública o cont"/>
    <s v="03_24"/>
    <n v="1"/>
    <s v="CORRESPONSABILIDAD SOCIAL (TRANSVERSAL)"/>
    <n v="17"/>
    <s v="SERVICIOS GENERALES"/>
    <s v="011_24"/>
    <x v="0"/>
    <x v="0"/>
    <x v="8"/>
    <x v="7"/>
    <s v="DIRECCIÓN GENERAL JURIDÍCA"/>
    <s v="SINDICATURA"/>
    <s v="DESPACHO DE LA SINDICATURA"/>
    <x v="15"/>
    <x v="3"/>
    <s v="NO"/>
    <s v="NO"/>
    <n v="3521"/>
    <s v="INSTALACIÓN, REPARACIÓN Y MANTENIMIENTO DE MOBILIARIO Y EQUIPO DE ADMINISTRACIÓN, EDUCACIONAL Y RECREATIVO"/>
    <n v="0"/>
    <s v="SIN DESCRIPCIÓN PARA DESTINOS 00"/>
    <n v="7656"/>
    <n v="0"/>
    <n v="8000"/>
    <n v="8000"/>
    <n v="0"/>
    <n v="0"/>
    <n v="0"/>
    <n v="0"/>
    <n v="0"/>
    <n v="0"/>
    <n v="0"/>
    <m/>
    <m/>
    <n v="0"/>
    <n v="0"/>
    <n v="8000"/>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521"/>
    <s v="INSTALACIÓN, REPARACIÓN Y MANTENIMIENTO DE MOBILIARIO Y EQUIPO DE ADMINISTRACIÓN, EDUCACIONAL Y RECREATIVO"/>
    <n v="0"/>
    <s v="SIN DESCRIPCIÓN PARA DESTINOS 00"/>
    <n v="0"/>
    <n v="0"/>
    <n v="348"/>
    <n v="0"/>
    <n v="348"/>
    <n v="348"/>
    <n v="0"/>
    <n v="348"/>
    <n v="0"/>
    <n v="348"/>
    <n v="0"/>
    <m/>
    <m/>
    <n v="0"/>
    <n v="348"/>
    <n v="0"/>
    <n v="0"/>
    <n v="348"/>
    <n v="0"/>
    <n v="0"/>
    <n v="348"/>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521"/>
    <s v="INSTALACIÓN, REPARACIÓN Y MANTENIMIENTO DE MOBILIARIO Y EQUIPO DE ADMINISTRACIÓN, EDUCACIONAL Y RECREATIVO"/>
    <n v="0"/>
    <s v="SIN DESCRIPCIÓN PARA DESTINOS 00"/>
    <n v="14913.43"/>
    <n v="14913.42"/>
    <n v="26000"/>
    <n v="26000"/>
    <n v="0"/>
    <n v="0"/>
    <n v="0"/>
    <n v="0"/>
    <n v="0"/>
    <n v="0"/>
    <n v="0"/>
    <m/>
    <m/>
    <n v="0"/>
    <n v="0"/>
    <n v="26000"/>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531"/>
    <s v="INSTALACIÓN, REPARACIÓN Y MANTENIMIENTO DE EQUIPO DE CÓMPUTO Y TECNOLOGÍA DE LA INFORMACIÓN"/>
    <n v="0"/>
    <s v="SIN DESCRIPCIÓN PARA DESTINOS 00"/>
    <n v="128155.02"/>
    <n v="105169.62"/>
    <n v="375919"/>
    <n v="129193"/>
    <n v="374574.73"/>
    <n v="374574.73"/>
    <n v="0"/>
    <n v="374574.73"/>
    <n v="0"/>
    <n v="374574.73"/>
    <n v="300000"/>
    <m/>
    <m/>
    <n v="365240"/>
    <n v="9334.73"/>
    <n v="1344.2700000000186"/>
    <n v="0"/>
    <n v="246726"/>
    <n v="0"/>
    <n v="0"/>
    <n v="246726"/>
  </r>
  <r>
    <s v="1.1-00-24"/>
    <s v="2.3.1"/>
    <s v="PRESTACIÓN DE SERVICIOS DE SALUD A LA COMUNIDAD"/>
    <s v="E"/>
    <s v="Actividades del sector público, que realiza en for"/>
    <s v="07_24"/>
    <n v="3"/>
    <s v="INFRAESTRUCTURA Y SERVICIOS PÚBLICOS"/>
    <n v="39"/>
    <s v="SERVICIOS GENERALES"/>
    <s v="024_24"/>
    <x v="0"/>
    <x v="0"/>
    <x v="5"/>
    <x v="3"/>
    <s v="DIRECCIÓN GENERAL DE SALUD PÚBLICA"/>
    <s v="COORDINACIÓN DE PREVENCIÓN Y PROTECCIÓN CIUDADANA"/>
    <s v="DIRECCIÓN DE SALUD PÚBLICA"/>
    <x v="11"/>
    <x v="3"/>
    <s v="NO"/>
    <s v="NO"/>
    <n v="3541"/>
    <s v="INSTALACIÓN, REPARACIÓN Y MANTENIMIENTO DE EQUIPO E INSTRUMENTAL MÉDICO Y DE LABORATORIO"/>
    <n v="0"/>
    <s v="SIN DESCRIPCIÓN PARA DESTINOS 00"/>
    <n v="626843.77"/>
    <n v="625973.76000000001"/>
    <n v="650000"/>
    <n v="650000"/>
    <n v="468827.83"/>
    <n v="468827.83"/>
    <n v="52091.989999999991"/>
    <n v="416735.84"/>
    <n v="0"/>
    <n v="416735.84"/>
    <n v="700000"/>
    <m/>
    <m/>
    <n v="52091.98000000004"/>
    <n v="364643.86"/>
    <n v="181172.16999999998"/>
    <n v="0"/>
    <n v="0"/>
    <n v="0"/>
    <n v="0"/>
    <n v="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SI"/>
    <s v="NO"/>
    <n v="3551"/>
    <s v="REPARACIÓN Y MANTENIMIENTO DE EQUIPO DE TRANSPORTE"/>
    <n v="0"/>
    <s v="SIN DESCRIPCIÓN PARA DESTINOS 00"/>
    <n v="0"/>
    <n v="0"/>
    <n v="1276"/>
    <n v="0"/>
    <n v="1276"/>
    <n v="1276"/>
    <n v="0"/>
    <n v="1276"/>
    <n v="0"/>
    <n v="1276"/>
    <n v="0"/>
    <m/>
    <m/>
    <n v="0"/>
    <n v="1276"/>
    <n v="0"/>
    <n v="0"/>
    <n v="1276"/>
    <n v="0"/>
    <n v="0"/>
    <n v="1276"/>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SI"/>
    <s v="SI"/>
    <n v="3551"/>
    <s v="REPARACIÓN Y MANTENIMIENTO DE EQUIPO DE TRANSPORTE"/>
    <n v="0"/>
    <s v="SIN DESCRIPCIÓN PARA DESTINOS 00"/>
    <n v="14398484.73"/>
    <n v="14340111.109999999"/>
    <n v="18276120.739999998"/>
    <n v="7000000"/>
    <n v="18245692.09"/>
    <n v="18245692.09"/>
    <n v="-7.0000000298023224E-2"/>
    <n v="18245692.16"/>
    <n v="1219749.5"/>
    <n v="17025942.66"/>
    <n v="20000000"/>
    <m/>
    <m/>
    <n v="887330.59999999963"/>
    <n v="16138612.060000001"/>
    <n v="30428.64999999851"/>
    <n v="9759320.3399999999"/>
    <n v="1516800.4"/>
    <n v="0"/>
    <n v="0"/>
    <n v="11276120.74"/>
  </r>
  <r>
    <s v="1.1-00-24"/>
    <s v="2.3.1"/>
    <s v="PRESTACIÓN DE SERVICIOS DE SALUD A LA COMUNIDAD"/>
    <s v="E"/>
    <s v="Actividades del sector público, que realiza en for"/>
    <s v="07_24"/>
    <n v="3"/>
    <s v="INFRAESTRUCTURA Y SERVICIOS PÚBLICOS"/>
    <n v="39"/>
    <s v="SERVICIOS GENERALES"/>
    <s v="024_24"/>
    <x v="0"/>
    <x v="0"/>
    <x v="5"/>
    <x v="3"/>
    <s v="DIRECCIÓN GENERAL DE SALUD PÚBLICA"/>
    <s v="COORDINACIÓN DE PREVENCIÓN Y PROTECCIÓN CIUDADANA"/>
    <s v="DIRECCIÓN DE SALUD PÚBLICA"/>
    <x v="11"/>
    <x v="3"/>
    <s v="NO"/>
    <s v="NO"/>
    <n v="3561"/>
    <s v="REPARACIÓN Y MANTENIMIENTO DE EQUIPO DE DEFENSA Y SEGURIDAD"/>
    <n v="0"/>
    <s v="SIN DESCRIPCIÓN PARA DESTINOS 00"/>
    <n v="13058.12"/>
    <n v="13058.12"/>
    <n v="30000"/>
    <n v="30000"/>
    <n v="11109.32"/>
    <n v="8209.32"/>
    <n v="0"/>
    <n v="8209.32"/>
    <n v="8209.32"/>
    <n v="0"/>
    <n v="50000"/>
    <m/>
    <m/>
    <n v="0"/>
    <n v="0"/>
    <n v="18890.68"/>
    <n v="0"/>
    <n v="0"/>
    <n v="0"/>
    <n v="0"/>
    <n v="0"/>
  </r>
  <r>
    <s v="1.1-00-24"/>
    <s v="1.3.4"/>
    <s v="FUNCIÓN PÚBLICA"/>
    <s v="E"/>
    <s v="Actividades del sector público, que realiza en for"/>
    <s v="09_24"/>
    <n v="3"/>
    <s v="INFRAESTRUCTURA Y SERVICIOS PÚBLICOS"/>
    <n v="43"/>
    <s v="SERVICIOS GENERALES"/>
    <s v="027_24"/>
    <x v="0"/>
    <x v="0"/>
    <x v="6"/>
    <x v="5"/>
    <s v="DIRECCIÓN DE RASTRO MUNICIPAL"/>
    <s v="COORDINACIÓN DE FORTALECIMIENTO A LOS SERVICIOS PÚBLICOS MUNICIPALES"/>
    <s v="DIRECCIÓN DE RASTROS MUNICIPALES"/>
    <x v="18"/>
    <x v="3"/>
    <s v="SI"/>
    <s v="NO"/>
    <n v="3571"/>
    <s v="INSTALACIÓN, REPARACIÓN Y MANTENIMIENTO DE MAQUINARIA, OTROS EQUIPOS Y HERRAMIENTA"/>
    <n v="0"/>
    <s v="SIN DESCRIPCIÓN PARA DESTINOS 00"/>
    <n v="197664"/>
    <n v="197664"/>
    <n v="100000"/>
    <n v="300000"/>
    <n v="93960"/>
    <n v="93960"/>
    <n v="93960"/>
    <n v="0"/>
    <n v="0"/>
    <n v="0"/>
    <n v="400000"/>
    <s v="Mantenimiento de equipo de rastro"/>
    <m/>
    <n v="0"/>
    <n v="0"/>
    <n v="6040"/>
    <n v="0"/>
    <n v="0"/>
    <n v="0"/>
    <n v="200000"/>
    <n v="-200000"/>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NO"/>
    <n v="3571"/>
    <s v="INSTALACIÓN, REPARACIÓN Y MANTENIMIENTO DE MAQUINARIA, OTROS EQUIPOS Y HERRAMIENTA"/>
    <n v="0"/>
    <s v="REACTIVOS"/>
    <n v="0"/>
    <n v="0"/>
    <n v="0"/>
    <n v="0"/>
    <n v="0"/>
    <n v="0"/>
    <n v="0"/>
    <n v="0"/>
    <n v="0"/>
    <n v="0"/>
    <n v="100000000"/>
    <s v="REACTIVOS"/>
    <m/>
    <n v="0"/>
    <n v="0"/>
    <n v="0"/>
    <n v="0"/>
    <n v="17801489.399999999"/>
    <n v="0"/>
    <n v="17800000"/>
    <n v="1489.4"/>
  </r>
  <r>
    <s v="1.1-00-24"/>
    <s v="1.7.2"/>
    <s v="PROTECCIÓN CIVIL"/>
    <s v="E"/>
    <s v="Actividades del sector público, que realiza en for"/>
    <s v="02_24"/>
    <n v="3"/>
    <s v="INFRAESTRUCTURA Y SERVICIOS PÚBLICOS"/>
    <n v="11"/>
    <s v="SERVICIOS GENERALES"/>
    <s v="009_24"/>
    <x v="0"/>
    <x v="0"/>
    <x v="0"/>
    <x v="3"/>
    <s v="DIRECCIÓN GENERAL ADJUNTA DE PROTECCIÓN"/>
    <s v="COORDINACIÓN DE PREVENCIÓN Y PROTECCIÓN CIUDADANA"/>
    <s v="DIRECCIÓN DE PROTECCIÓN CIVIL Y BOMBEROS"/>
    <x v="6"/>
    <x v="3"/>
    <s v="SI"/>
    <s v="NO"/>
    <n v="3571"/>
    <s v="INSTALACIÓN, REPARACIÓN Y MANTENIMIENTO DE MAQUINARIA, OTROS EQUIPOS Y HERRAMIENTA"/>
    <n v="0"/>
    <s v="SIN DESCRIPCIÓN PARA DESTINOS 00"/>
    <n v="20000"/>
    <n v="0"/>
    <n v="40000"/>
    <n v="80000"/>
    <n v="0"/>
    <n v="0"/>
    <n v="0"/>
    <n v="0"/>
    <n v="0"/>
    <n v="0"/>
    <n v="100000"/>
    <m/>
    <m/>
    <n v="0"/>
    <n v="0"/>
    <n v="40000"/>
    <n v="0"/>
    <n v="0"/>
    <n v="0"/>
    <n v="40000"/>
    <n v="-4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SI"/>
    <s v="SI"/>
    <n v="3571"/>
    <s v="INSTALACIÓN, REPARACIÓN Y MANTENIMIENTO DE MAQUINARIA, OTROS EQUIPOS Y HERRAMIENTA"/>
    <n v="0"/>
    <s v="SIN DESCRIPCIÓN PARA DESTINOS 00"/>
    <n v="31110042.100000001"/>
    <n v="30387685.75"/>
    <n v="20000000"/>
    <n v="10000000"/>
    <n v="20005039.600000001"/>
    <n v="19916478.239999998"/>
    <n v="498075.79999999702"/>
    <n v="19418402.440000001"/>
    <n v="9343841.4300000016"/>
    <n v="10074561.01"/>
    <n v="20000000"/>
    <m/>
    <m/>
    <n v="690073.56000000052"/>
    <n v="9384487.4499999993"/>
    <n v="-5039.6000000014901"/>
    <n v="10000000"/>
    <n v="0"/>
    <n v="0"/>
    <n v="0"/>
    <n v="10000000"/>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SI"/>
    <s v="SI"/>
    <n v="3571"/>
    <s v="INSTALACIÓN, REPARACIÓN Y MANTENIMIENTO DE MAQUINARIA, OTROS EQUIPOS Y HERRAMIENTA"/>
    <n v="0"/>
    <s v="CORRECTIVOS"/>
    <n v="210431209.46000001"/>
    <n v="210431209.46000001"/>
    <n v="251819047.43000001"/>
    <n v="61975132.049999997"/>
    <n v="207339421.69999999"/>
    <n v="206909293.69999999"/>
    <n v="10038269.199999988"/>
    <n v="196871024.5"/>
    <n v="395182.94999998808"/>
    <n v="196475841.55000001"/>
    <n v="100000000"/>
    <s v="CORRECTIVOS"/>
    <m/>
    <n v="296637.52000001073"/>
    <n v="196179204.03"/>
    <n v="44479625.730000019"/>
    <n v="150278328.94999999"/>
    <n v="91265586.430000007"/>
    <n v="0"/>
    <n v="51700000"/>
    <n v="189843915.38"/>
  </r>
  <r>
    <s v="2.5-02-24"/>
    <s v="2.1.1"/>
    <s v="ORDENACIÓN DE DESECHOS"/>
    <s v="E"/>
    <s v="Actividades del sector público, que realiza en for"/>
    <s v="07_24"/>
    <n v="3"/>
    <s v="INFRAESTRUCTURA Y SERVICIOS PÚBLICOS"/>
    <n v="35"/>
    <s v="SERVICIOS GENERALES"/>
    <s v="021_24"/>
    <x v="0"/>
    <x v="4"/>
    <x v="5"/>
    <x v="5"/>
    <s v="DIRECCIÓN DE ASEO PÚBLICO"/>
    <s v="COORDINACIÓN DE FORTALECIMIENTO A LOS SERVICIOS PÚBLICOS MUNICIPALES"/>
    <s v="DIRECCIÓN DE ASEO PÚBLICO"/>
    <x v="10"/>
    <x v="3"/>
    <s v="NO"/>
    <s v="SI"/>
    <n v="3581"/>
    <s v="SERVICIOS DE LIMPIEZA Y MANEJO DE DESECHOS"/>
    <n v="0"/>
    <s v="SIN DESCRIPCIÓN PARA DESTINOS 00"/>
    <n v="132529588.31"/>
    <n v="132529588.31"/>
    <n v="189500950.12"/>
    <n v="100000000"/>
    <n v="148782052.33000001"/>
    <n v="148782052.33000001"/>
    <n v="1.0000020265579224E-2"/>
    <n v="148782052.31999999"/>
    <n v="0"/>
    <n v="148782052.31999999"/>
    <n v="260000000"/>
    <m/>
    <m/>
    <n v="22034153.309999987"/>
    <n v="126747899.01000001"/>
    <n v="40718897.789999992"/>
    <n v="94240000"/>
    <n v="4739049.88"/>
    <n v="0"/>
    <n v="9478099.7599999998"/>
    <n v="89500950.120000005"/>
  </r>
  <r>
    <s v="1.1-00-24"/>
    <s v="2.1.5"/>
    <s v="PROTECCIÓN DE LA DIVERSIDAD BIOLÓGICA Y DEL PAISAJE"/>
    <s v="R"/>
    <s v="Solamente actividades específicas, distintas a las"/>
    <s v="17_24"/>
    <n v="4"/>
    <s v="CIUDAD SUSTENTABLE"/>
    <n v="56"/>
    <s v="SERVICIOS GENERALES"/>
    <s v="037_24"/>
    <x v="0"/>
    <x v="0"/>
    <x v="10"/>
    <x v="5"/>
    <s v="UNIDAD DE ACOPIO Y SALUD ANIMAL MUNICIPA"/>
    <s v="COORDINACIÓN DE FORTALECIMIENTO A LOS SERVICIOS PÚBLICOS MUNICIPALES"/>
    <s v="UNIDAD DE ACOPIO Y SALUD ANIMAL TLAJOMULCO (UNASAM)"/>
    <x v="17"/>
    <x v="3"/>
    <s v="NO"/>
    <s v="NO"/>
    <n v="3581"/>
    <s v="SERVICIOS DE LIMPIEZA Y MANEJO DE DESECHOS"/>
    <n v="0"/>
    <s v="SIN DESCRIPCIÓN PARA DESTINOS 00"/>
    <n v="0"/>
    <n v="0"/>
    <n v="0"/>
    <n v="80000"/>
    <n v="0"/>
    <n v="0"/>
    <n v="0"/>
    <n v="0"/>
    <n v="0"/>
    <n v="0"/>
    <n v="0"/>
    <m/>
    <m/>
    <n v="0"/>
    <n v="0"/>
    <n v="0"/>
    <n v="0"/>
    <n v="0"/>
    <n v="0"/>
    <n v="80000"/>
    <n v="-80000"/>
  </r>
  <r>
    <s v="1.1-00-24"/>
    <s v="2.1.1"/>
    <s v="ORDENACIÓN DE DESECHOS"/>
    <s v="E"/>
    <s v="Actividades del sector público, que realiza en for"/>
    <s v="07_24"/>
    <n v="3"/>
    <s v="INFRAESTRUCTURA Y SERVICIOS PÚBLICOS"/>
    <n v="35"/>
    <s v="SERVICIOS GENERALES"/>
    <s v="021_24"/>
    <x v="0"/>
    <x v="0"/>
    <x v="5"/>
    <x v="5"/>
    <s v="DIRECCIÓN DE ASEO PÚBLICO"/>
    <s v="COORDINACIÓN DE FORTALECIMIENTO A LOS SERVICIOS PÚBLICOS MUNICIPALES"/>
    <s v="DIRECCIÓN DE ASEO PÚBLICO"/>
    <x v="10"/>
    <x v="3"/>
    <s v="NO"/>
    <s v="SI"/>
    <n v="3581"/>
    <s v="SERVICIOS DE LIMPIEZA Y MANEJO DE DESECHOS"/>
    <n v="0"/>
    <s v="SIN DESCRIPCIÓN PARA DESTINOS 00"/>
    <n v="63446338.829999998"/>
    <n v="63446338.060000002"/>
    <n v="42277287.939999998"/>
    <n v="10000000"/>
    <n v="42277287.939999998"/>
    <n v="42277287.939999998"/>
    <n v="0"/>
    <n v="42277287.939999998"/>
    <n v="0"/>
    <n v="42277287.939999998"/>
    <n v="0"/>
    <m/>
    <m/>
    <n v="0"/>
    <n v="42277287.939999998"/>
    <n v="0"/>
    <n v="32277287.940000001"/>
    <n v="0"/>
    <n v="0"/>
    <n v="0"/>
    <n v="32277287.940000001"/>
  </r>
  <r>
    <s v="1.1-00-24"/>
    <s v="2.3.1"/>
    <s v="PRESTACIÓN DE SERVICIOS DE SALUD A LA COMUNIDAD"/>
    <s v="E"/>
    <s v="Actividades del sector público, que realiza en for"/>
    <s v="07_24"/>
    <n v="3"/>
    <s v="INFRAESTRUCTURA Y SERVICIOS PÚBLICOS"/>
    <n v="39"/>
    <s v="SERVICIOS GENERALES"/>
    <s v="024_24"/>
    <x v="0"/>
    <x v="0"/>
    <x v="5"/>
    <x v="3"/>
    <s v="DIRECCIÓN GENERAL DE SALUD PÚBLICA"/>
    <s v="COORDINACIÓN DE PREVENCIÓN Y PROTECCIÓN CIUDADANA"/>
    <s v="DIRECCIÓN DE SALUD PÚBLICA"/>
    <x v="11"/>
    <x v="3"/>
    <s v="NO"/>
    <s v="NO"/>
    <n v="3581"/>
    <s v="SERVICIOS DE LIMPIEZA Y MANEJO DE DESECHOS"/>
    <n v="0"/>
    <s v="SIN DESCRIPCIÓN PARA DESTINOS 00"/>
    <n v="994604.12"/>
    <n v="744924.39"/>
    <n v="1000000"/>
    <n v="1000000"/>
    <n v="998329.24"/>
    <n v="998329.24"/>
    <n v="505013.68"/>
    <n v="493315.56"/>
    <n v="0"/>
    <n v="493315.56"/>
    <n v="1200000"/>
    <m/>
    <m/>
    <n v="64743.02999999997"/>
    <n v="428572.53"/>
    <n v="1670.7600000000093"/>
    <n v="0"/>
    <n v="0"/>
    <n v="0"/>
    <n v="0"/>
    <n v="0"/>
  </r>
  <r>
    <s v="1.1-00-24"/>
    <s v="1.3.4"/>
    <s v="FUNCIÓN PÚBLICA"/>
    <s v="E"/>
    <s v="Actividades del sector público, que realiza en for"/>
    <s v="01_24"/>
    <n v="5"/>
    <s v="SOCIEDAD COHESIVA Y RESILENTE"/>
    <n v="5"/>
    <s v="SERVICIOS GENERALES"/>
    <s v="005_24"/>
    <x v="0"/>
    <x v="0"/>
    <x v="9"/>
    <x v="8"/>
    <s v="DIRECCIÓN GENERAL DE RELACIONES GUBERNAM"/>
    <s v="JEFATURA DE GABINETE"/>
    <s v="DIRECCIÓN DE RELACIONES PÚBLICAS"/>
    <x v="16"/>
    <x v="3"/>
    <s v="NO"/>
    <s v="NO"/>
    <n v="3581"/>
    <s v="SERVICIOS DE LIMPIEZA Y MANEJO DE DESECHOS"/>
    <n v="0"/>
    <s v="SIN DESCRIPCIÓN PARA DESTINOS 00"/>
    <n v="2295.84"/>
    <n v="2087.04"/>
    <n v="15000"/>
    <n v="0"/>
    <n v="820.82"/>
    <n v="820.82"/>
    <n v="0"/>
    <n v="820.82"/>
    <n v="0"/>
    <n v="820.82"/>
    <n v="10000"/>
    <m/>
    <m/>
    <n v="0"/>
    <n v="820.82"/>
    <n v="14179.18"/>
    <n v="0"/>
    <n v="15000"/>
    <n v="0"/>
    <n v="0"/>
    <n v="15000"/>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611"/>
    <s v="DIFUSIÓN POR RADIO, TELEVISIÓN Y OTROS MEDIOS DE MENSAJES SOBRE PROGRAMAS Y ACTIVIDADES GUBERNAMENTALES"/>
    <n v="0"/>
    <s v="SIN DESCRIPCIÓN PARA DESTINOS 00"/>
    <n v="33460043.5"/>
    <n v="33436725.870000001"/>
    <n v="35000000"/>
    <n v="27900000"/>
    <n v="25957882"/>
    <n v="25957882"/>
    <n v="207371.62999999896"/>
    <n v="25750510.370000001"/>
    <n v="6882578.2100000009"/>
    <n v="18867932.16"/>
    <n v="30000000"/>
    <s v="Art. 13 Ley de Austeriadad 12.9 millones como tope"/>
    <m/>
    <n v="5554795.7400000002"/>
    <n v="13313136.42"/>
    <n v="9042118"/>
    <n v="0"/>
    <n v="7100000"/>
    <n v="0"/>
    <n v="0"/>
    <n v="7100000"/>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611"/>
    <s v="DIFUSIÓN POR RADIO, TELEVISIÓN Y OTROS MEDIOS DE MENSAJES SOBRE PROGRAMAS Y ACTIVIDADES GUBERNAMENTALES"/>
    <n v="1"/>
    <s v="TRAILER CONCERT"/>
    <n v="1740000"/>
    <n v="1740000"/>
    <n v="1740000"/>
    <n v="1500000"/>
    <n v="0"/>
    <n v="0"/>
    <n v="0"/>
    <n v="0"/>
    <n v="0"/>
    <n v="0"/>
    <n v="0"/>
    <m/>
    <m/>
    <n v="0"/>
    <n v="0"/>
    <n v="1740000"/>
    <n v="0"/>
    <n v="240000"/>
    <n v="0"/>
    <n v="0"/>
    <n v="240000"/>
  </r>
  <r>
    <s v="1.1-00-24"/>
    <s v="1.3.4"/>
    <s v="FUNCIÓN PÚBLICA"/>
    <s v="E"/>
    <s v="Actividades del sector público, que realiza en for"/>
    <s v="05_24"/>
    <n v="6"/>
    <s v="GOBIERNO EFECTIVO"/>
    <n v="21"/>
    <s v="SERVICIOS GENERALES"/>
    <s v="015_24"/>
    <x v="0"/>
    <x v="0"/>
    <x v="9"/>
    <x v="10"/>
    <s v="DIRECCION DE COMUNICACIÓN"/>
    <s v="COORDINACION GENERAL DE COMUNICACIÓN ESTRATEGICA"/>
    <s v="DIRECCIÓN DE COMUNICACIÓN ESTRATÉGICA"/>
    <x v="32"/>
    <x v="3"/>
    <s v="NO"/>
    <s v="NO"/>
    <n v="3631"/>
    <s v="SERVICIOS DE CREATIVIDAD, PREPRODUCCIÓN Y PRODUCCIÓN DE PUBLICIDAD, EXCEPTO INTERNET"/>
    <n v="0"/>
    <s v="SIN DESCRIPCIÓN PARA DESTINOS 00"/>
    <n v="4866666.5999999996"/>
    <n v="4866666.5999999996"/>
    <n v="4866666.55"/>
    <n v="4866666.55"/>
    <n v="3649999.82"/>
    <n v="3649999.82"/>
    <n v="0"/>
    <n v="3649999.82"/>
    <n v="405555.48"/>
    <n v="3244444.34"/>
    <n v="4870000"/>
    <s v="Euzen"/>
    <m/>
    <n v="0"/>
    <n v="3244444.34"/>
    <n v="1216666.73"/>
    <n v="0"/>
    <n v="0"/>
    <n v="0"/>
    <n v="0"/>
    <n v="0"/>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651"/>
    <s v="SERVICIOS DE LA INDUSTRIA FÍLMICA, DEL SONIDO Y DEL VIDEO"/>
    <n v="0"/>
    <s v="SIN DESCRIPCIÓN PARA DESTINOS 00"/>
    <n v="3115200"/>
    <n v="3115200"/>
    <n v="4728216"/>
    <n v="3000000"/>
    <n v="2336400"/>
    <n v="2336400"/>
    <n v="0"/>
    <n v="2336400"/>
    <n v="259600"/>
    <n v="2076800"/>
    <n v="3200000"/>
    <m/>
    <m/>
    <n v="0"/>
    <n v="2076800"/>
    <n v="2391816"/>
    <n v="0"/>
    <n v="1728216"/>
    <n v="0"/>
    <n v="0"/>
    <n v="1728216"/>
  </r>
  <r>
    <s v="1.1-00-24"/>
    <s v="1.3.4"/>
    <s v="FUNCIÓN PÚBLICA"/>
    <s v="E"/>
    <s v="Actividades del sector público, que realiza en for"/>
    <s v="01_24"/>
    <n v="6"/>
    <s v="GOBIERNO EFECTIVO"/>
    <n v="4"/>
    <s v="SERVICIOS GENERALES"/>
    <s v="004_24"/>
    <x v="0"/>
    <x v="0"/>
    <x v="9"/>
    <x v="10"/>
    <s v="DIRECCIÓN DE COMUNICACIÓN"/>
    <s v="COORDINACION GENERAL DE COMUNICACIÓN ESTRATEGICA"/>
    <s v="DIRECCIÓN DE COMUNICACIÓN ESTRATÉGICA"/>
    <x v="32"/>
    <x v="3"/>
    <s v="NO"/>
    <s v="NO"/>
    <n v="3661"/>
    <s v="SERVICIO DE CREACIÓN Y DIFUSIÓN DE CONTENIDO EXCLUSIVAMENTE A  TRAVÉS DE INTERNET"/>
    <n v="0"/>
    <s v="SIN DESCRIPCIÓN PARA DESTINOS 00"/>
    <n v="6171220.2999999998"/>
    <n v="6171220.2999999998"/>
    <n v="8995784"/>
    <n v="7000000"/>
    <n v="5421165.9800000004"/>
    <n v="5421165.9800000004"/>
    <n v="2.0000000484287739E-2"/>
    <n v="5421165.96"/>
    <n v="269018.44000000041"/>
    <n v="5152147.5199999996"/>
    <n v="6200000"/>
    <m/>
    <m/>
    <n v="0"/>
    <n v="5152147.5199999996"/>
    <n v="3574618.0199999996"/>
    <n v="0"/>
    <n v="1995784"/>
    <n v="0"/>
    <n v="0"/>
    <n v="1995784"/>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711"/>
    <s v="PASAJES AÉREOS"/>
    <n v="0"/>
    <s v="SIN DESCRIPCIÓN PARA DESTINOS 00"/>
    <n v="8710"/>
    <n v="8710"/>
    <n v="0"/>
    <n v="0"/>
    <n v="0"/>
    <n v="0"/>
    <n v="0"/>
    <n v="0"/>
    <n v="0"/>
    <n v="0"/>
    <n v="0"/>
    <m/>
    <m/>
    <n v="0"/>
    <n v="0"/>
    <n v="0"/>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711"/>
    <s v="PASAJES AÉREOS"/>
    <n v="0"/>
    <s v="SIN DESCRIPCIÓN PARA DESTINOS 00"/>
    <n v="2839.3"/>
    <n v="2839.3"/>
    <n v="30000"/>
    <n v="0"/>
    <n v="19611"/>
    <n v="19611"/>
    <n v="17056"/>
    <n v="2555"/>
    <n v="0"/>
    <n v="2555"/>
    <n v="0"/>
    <m/>
    <m/>
    <n v="0"/>
    <n v="2555"/>
    <n v="10389"/>
    <n v="0"/>
    <n v="30000"/>
    <n v="0"/>
    <n v="0"/>
    <n v="3000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711"/>
    <s v="PASAJES AÉREOS"/>
    <n v="0"/>
    <s v="SIN DESCRIPCIÓN PARA DESTINOS 00"/>
    <n v="6755"/>
    <n v="6755"/>
    <n v="35000"/>
    <n v="0"/>
    <n v="25193.52"/>
    <n v="25193.52"/>
    <n v="0"/>
    <n v="25193.52"/>
    <n v="0"/>
    <n v="25193.52"/>
    <n v="35000"/>
    <m/>
    <m/>
    <n v="0"/>
    <n v="25193.52"/>
    <n v="9806.48"/>
    <n v="35000"/>
    <n v="0"/>
    <n v="0"/>
    <n v="0"/>
    <n v="3500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711"/>
    <s v="PASAJES AÉREOS"/>
    <n v="0"/>
    <s v="SIN DESCRIPCIÓN PARA DESTINOS 00"/>
    <n v="27083.9"/>
    <n v="27069.9"/>
    <n v="8960"/>
    <n v="8960"/>
    <n v="0"/>
    <n v="0"/>
    <n v="0"/>
    <n v="0"/>
    <n v="0"/>
    <n v="0"/>
    <n v="25000"/>
    <m/>
    <m/>
    <n v="0"/>
    <n v="0"/>
    <n v="8960"/>
    <n v="0"/>
    <n v="0"/>
    <n v="0"/>
    <n v="0"/>
    <n v="0"/>
  </r>
  <r>
    <s v="1.1-00-24"/>
    <s v="1.3.4"/>
    <s v="FUNCIÓN PÚBLICA"/>
    <s v="E"/>
    <s v="Actividades del sector público, que realiza en for"/>
    <s v="01_24"/>
    <n v="6"/>
    <s v="GOBIERNO EFECTIVO"/>
    <n v="3"/>
    <s v="SERVICIOS GENERALES"/>
    <s v="003_24"/>
    <x v="0"/>
    <x v="0"/>
    <x v="9"/>
    <x v="8"/>
    <s v="JEFATURA DE GABINETE"/>
    <s v="JEFATURA DE GABINETE"/>
    <s v="DESPACHO DE LA JEFATURA DE GABINETE"/>
    <x v="29"/>
    <x v="3"/>
    <s v="NO"/>
    <s v="NO"/>
    <n v="3711"/>
    <s v="PASAJES AÉREOS"/>
    <n v="0"/>
    <s v="SIN DESCRIPCIÓN PARA DESTINOS 00"/>
    <n v="18400.04"/>
    <n v="18400.04"/>
    <n v="14707.69"/>
    <n v="14707.69"/>
    <n v="0"/>
    <n v="0"/>
    <n v="0"/>
    <n v="0"/>
    <n v="0"/>
    <n v="0"/>
    <n v="25000"/>
    <m/>
    <m/>
    <n v="0"/>
    <n v="0"/>
    <n v="14707.69"/>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711"/>
    <s v="PASAJES AÉREOS"/>
    <n v="0"/>
    <s v="SIN DESCRIPCIÓN PARA DESTINOS 00"/>
    <n v="0"/>
    <n v="0"/>
    <n v="7200"/>
    <n v="0"/>
    <n v="6250"/>
    <n v="6250"/>
    <n v="0"/>
    <n v="6250"/>
    <n v="0"/>
    <n v="6250"/>
    <n v="7200"/>
    <m/>
    <m/>
    <n v="0"/>
    <n v="6250"/>
    <n v="950"/>
    <n v="0"/>
    <n v="7200"/>
    <n v="0"/>
    <n v="0"/>
    <n v="7200"/>
  </r>
  <r>
    <s v="1.1-00-24"/>
    <s v="1.3.4"/>
    <s v="FUNCIÓN PÚBLICA"/>
    <s v="P"/>
    <s v="Actividades destinadas al desarrollo de programas "/>
    <s v="01_24"/>
    <n v="6"/>
    <s v="GOBIERNO EFECTIVO"/>
    <n v="6"/>
    <s v="SERVICIOS GENERALES"/>
    <s v="006_24"/>
    <x v="0"/>
    <x v="0"/>
    <x v="9"/>
    <x v="4"/>
    <s v="DIRECCIÓN GENERAL DE CENSOS Y ESTADISTIC"/>
    <s v="COORDINACIÓN DE INTELIGENCIA E INNOVACIÓN SOCIAL"/>
    <s v="DIRECCIÓN DE CENSOS Y ESTADISTICAS"/>
    <x v="38"/>
    <x v="3"/>
    <s v="NO"/>
    <s v="NO"/>
    <n v="3711"/>
    <s v="PASAJES AÉREOS"/>
    <n v="0"/>
    <s v="SIN DESCRIPCIÓN PARA DESTINOS 00"/>
    <n v="0"/>
    <n v="0"/>
    <n v="18100"/>
    <n v="0"/>
    <n v="15804"/>
    <n v="15804"/>
    <n v="0"/>
    <n v="15804"/>
    <n v="0"/>
    <n v="15804"/>
    <n v="0"/>
    <m/>
    <m/>
    <n v="0"/>
    <n v="15804"/>
    <n v="2296"/>
    <n v="0"/>
    <n v="18100"/>
    <n v="0"/>
    <n v="0"/>
    <n v="18100"/>
  </r>
  <r>
    <s v="1.1-00-24"/>
    <s v="2.1.5"/>
    <s v="PROTECCIÓN DE LA DIVERSIDAD BIOLÓGICA Y DEL PAISAJE"/>
    <s v="R"/>
    <s v="Solamente actividades específicas, distintas a las"/>
    <s v="17_24"/>
    <n v="4"/>
    <s v="CIUDAD SUSTENTABLE"/>
    <n v="56"/>
    <s v="SERVICIOS GENERALES"/>
    <s v="037_24"/>
    <x v="0"/>
    <x v="0"/>
    <x v="10"/>
    <x v="5"/>
    <s v="UNIDAD DE ACOPIO Y SALUD ANIMAL MUNICIPA"/>
    <s v="COORDINACIÓN DE FORTALECIMIENTO A LOS SERVICIOS PÚBLICOS MUNICIPALES"/>
    <s v="UNIDAD DE ACOPIO Y SALUD ANIMAL TLAJOMULCO (UNASAM)"/>
    <x v="17"/>
    <x v="3"/>
    <s v="NO"/>
    <s v="NO"/>
    <n v="3721"/>
    <s v="PASAJES TERRESTRES"/>
    <n v="0"/>
    <s v="SIN DESCRIPCIÓN PARA DESTINOS 00"/>
    <n v="0"/>
    <n v="0"/>
    <n v="3000"/>
    <n v="0"/>
    <n v="2220"/>
    <n v="2220"/>
    <n v="0"/>
    <n v="2220"/>
    <n v="0"/>
    <n v="2220"/>
    <n v="3000"/>
    <m/>
    <m/>
    <n v="0"/>
    <n v="2220"/>
    <n v="780"/>
    <n v="0"/>
    <n v="3000"/>
    <n v="0"/>
    <n v="0"/>
    <n v="3000"/>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MISARIA DE LA POLICIA PREVENTIVA MUNICIPAL"/>
    <x v="31"/>
    <x v="3"/>
    <s v="NO"/>
    <s v="NO"/>
    <n v="3721"/>
    <s v="PASAJES TERRESTRES"/>
    <n v="0"/>
    <s v="SIN DESCRIPCIÓN PARA DESTINOS 00"/>
    <n v="0"/>
    <n v="0"/>
    <n v="15000"/>
    <n v="0"/>
    <n v="6755.56"/>
    <n v="6755.56"/>
    <n v="0"/>
    <n v="6755.56"/>
    <n v="0"/>
    <n v="6755.56"/>
    <n v="15000"/>
    <m/>
    <m/>
    <n v="0"/>
    <n v="6755.56"/>
    <n v="8244.4399999999987"/>
    <n v="0"/>
    <n v="15000"/>
    <n v="0"/>
    <n v="0"/>
    <n v="1500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721"/>
    <s v="PASAJES TERRESTRES"/>
    <n v="0"/>
    <s v="SIN DESCRIPCIÓN PARA DESTINOS 00"/>
    <n v="0"/>
    <n v="0"/>
    <n v="2480"/>
    <n v="2480"/>
    <n v="0"/>
    <n v="0"/>
    <n v="0"/>
    <n v="0"/>
    <n v="0"/>
    <n v="0"/>
    <n v="0"/>
    <m/>
    <m/>
    <n v="0"/>
    <n v="0"/>
    <n v="2480"/>
    <n v="0"/>
    <n v="0"/>
    <n v="0"/>
    <n v="0"/>
    <n v="0"/>
  </r>
  <r>
    <s v="1.1-00-24"/>
    <s v="1.3.4"/>
    <s v="FUNCIÓN PÚBLICA"/>
    <s v="P"/>
    <s v="Actividades destinadas al desarrollo de programas "/>
    <s v="01_24"/>
    <n v="6"/>
    <s v="GOBIERNO EFECTIVO"/>
    <n v="6"/>
    <s v="SERVICIOS GENERALES"/>
    <s v="006_24"/>
    <x v="0"/>
    <x v="0"/>
    <x v="9"/>
    <x v="4"/>
    <s v="DIRECCIÓN GENERAL DE CENSOS Y ESTADISTIC"/>
    <s v="COORDINACIÓN DE INTELIGENCIA E INNOVACIÓN SOCIAL"/>
    <s v="DIRECCIÓN DE CENSOS Y ESTADISTICAS"/>
    <x v="38"/>
    <x v="3"/>
    <s v="NO"/>
    <s v="NO"/>
    <n v="3721"/>
    <s v="PASAJES TERRESTRES"/>
    <n v="0"/>
    <s v="SIN DESCRIPCIÓN PARA DESTINOS 00"/>
    <n v="0"/>
    <n v="0"/>
    <n v="4617.5"/>
    <n v="0"/>
    <n v="4617"/>
    <n v="4617"/>
    <n v="0"/>
    <n v="4617"/>
    <n v="0"/>
    <n v="4617"/>
    <n v="0"/>
    <m/>
    <m/>
    <n v="0"/>
    <n v="4617"/>
    <n v="0.5"/>
    <n v="0"/>
    <n v="4617.5"/>
    <n v="0"/>
    <n v="0"/>
    <n v="4617.5"/>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751"/>
    <s v="VIÁTICOS EN EL PAÍS"/>
    <n v="0"/>
    <s v="SIN DESCRIPCIÓN PARA DESTINOS 00"/>
    <n v="1357.98"/>
    <n v="1357.98"/>
    <n v="0"/>
    <n v="0"/>
    <n v="0"/>
    <n v="0"/>
    <n v="0"/>
    <n v="0"/>
    <n v="0"/>
    <n v="0"/>
    <n v="0"/>
    <m/>
    <m/>
    <n v="0"/>
    <n v="0"/>
    <n v="0"/>
    <n v="0"/>
    <n v="0"/>
    <n v="0"/>
    <n v="0"/>
    <n v="0"/>
  </r>
  <r>
    <s v="1.1-00-24"/>
    <s v="3.8.4"/>
    <s v="INNOVACIÓN"/>
    <s v="E"/>
    <s v="Actividades del sector público, que realiza en for"/>
    <s v="11_24"/>
    <n v="6"/>
    <s v="GOBIERNO EFECTIVO"/>
    <n v="49"/>
    <s v="SERVICIOS GENERALES"/>
    <s v="031_24"/>
    <x v="0"/>
    <x v="0"/>
    <x v="4"/>
    <x v="4"/>
    <s v="DESPACHO DE LA COORDINACIÓN GENERAL DE G"/>
    <s v="COORDINACIÓN DE INTELIGENCIA E INNOVACIÓN SOCIAL"/>
    <s v="DESPACHO DE LA COORDINACIÓN DE INTELIGENCIA E INNOVACIÓN SOCIAL"/>
    <x v="7"/>
    <x v="3"/>
    <s v="NO"/>
    <s v="NO"/>
    <n v="3751"/>
    <s v="VIÁTICOS EN EL PAÍS"/>
    <n v="0"/>
    <s v="SIN DESCRIPCIÓN PARA DESTINOS 00"/>
    <n v="2192.4"/>
    <n v="2192.4"/>
    <n v="28006"/>
    <n v="0"/>
    <n v="28006"/>
    <n v="28006"/>
    <n v="24380.760000000002"/>
    <n v="3625.24"/>
    <n v="0"/>
    <n v="3625.24"/>
    <n v="0"/>
    <m/>
    <m/>
    <n v="0"/>
    <n v="3625.24"/>
    <n v="0"/>
    <n v="0"/>
    <n v="28006"/>
    <n v="0"/>
    <n v="0"/>
    <n v="28006"/>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751"/>
    <s v="VIÁTICOS EN EL PAÍS"/>
    <n v="0"/>
    <s v="SIN DESCRIPCIÓN PARA DESTINOS 00"/>
    <n v="1036"/>
    <n v="1035"/>
    <n v="35000"/>
    <n v="0"/>
    <n v="19848.97"/>
    <n v="19848.97"/>
    <n v="0"/>
    <n v="19848.97"/>
    <n v="0"/>
    <n v="19848.97"/>
    <n v="35000"/>
    <m/>
    <m/>
    <n v="0"/>
    <n v="19848.97"/>
    <n v="15151.029999999999"/>
    <n v="35000"/>
    <n v="0"/>
    <n v="0"/>
    <n v="0"/>
    <n v="35000"/>
  </r>
  <r>
    <s v="1.1-00-24"/>
    <s v="1.3.4"/>
    <s v="FUNCIÓN PÚBLICA"/>
    <s v="E"/>
    <s v="Actividades del sector público, que realiza en for"/>
    <s v="01_24"/>
    <n v="6"/>
    <s v="GOBIERNO EFECTIVO"/>
    <n v="3"/>
    <s v="SERVICIOS GENERALES"/>
    <s v="003_24"/>
    <x v="0"/>
    <x v="0"/>
    <x v="9"/>
    <x v="8"/>
    <s v="JEFATURA DE GABINETE"/>
    <s v="JEFATURA DE GABINETE"/>
    <s v="DESPACHO DE LA JEFATURA DE GABINETE"/>
    <x v="29"/>
    <x v="3"/>
    <s v="NO"/>
    <s v="NO"/>
    <n v="3751"/>
    <s v="VIÁTICOS EN EL PAÍS"/>
    <n v="0"/>
    <s v="SIN DESCRIPCIÓN PARA DESTINOS 00"/>
    <n v="12309.98"/>
    <n v="12309.98"/>
    <n v="11397.95"/>
    <n v="11397.95"/>
    <n v="0"/>
    <n v="0"/>
    <n v="0"/>
    <n v="0"/>
    <n v="0"/>
    <n v="0"/>
    <n v="20000"/>
    <m/>
    <m/>
    <n v="0"/>
    <n v="0"/>
    <n v="11397.95"/>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751"/>
    <s v="VIÁTICOS EN EL PAÍS"/>
    <n v="0"/>
    <s v="SIN DESCRIPCIÓN PARA DESTINOS 00"/>
    <n v="0"/>
    <n v="0"/>
    <n v="5300"/>
    <n v="0"/>
    <n v="1165.96"/>
    <n v="1165.96"/>
    <n v="0"/>
    <n v="1165.96"/>
    <n v="0"/>
    <n v="1165.96"/>
    <n v="5300"/>
    <m/>
    <m/>
    <n v="0"/>
    <n v="1165.96"/>
    <n v="4134.04"/>
    <n v="0"/>
    <n v="5300"/>
    <n v="0"/>
    <n v="0"/>
    <n v="5300"/>
  </r>
  <r>
    <s v="1.1-00-24"/>
    <s v="1.3.4"/>
    <s v="FUNCIÓN PÚBLICA"/>
    <s v="P"/>
    <s v="Actividades destinadas al desarrollo de programas "/>
    <s v="01_24"/>
    <n v="6"/>
    <s v="GOBIERNO EFECTIVO"/>
    <n v="6"/>
    <s v="SERVICIOS GENERALES"/>
    <s v="006_24"/>
    <x v="0"/>
    <x v="0"/>
    <x v="9"/>
    <x v="4"/>
    <s v="DIRECCIÓN GENERAL DE CENSOS Y ESTADISTIC"/>
    <s v="COORDINACIÓN DE INTELIGENCIA E INNOVACIÓN SOCIAL"/>
    <s v="DIRECCIÓN DE CENSOS Y ESTADISTICAS"/>
    <x v="38"/>
    <x v="3"/>
    <s v="NO"/>
    <s v="NO"/>
    <n v="3751"/>
    <s v="VIÁTICOS EN EL PAÍS"/>
    <n v="0"/>
    <s v="SIN DESCRIPCIÓN PARA DESTINOS 00"/>
    <n v="0"/>
    <n v="0"/>
    <n v="7282.5"/>
    <n v="0"/>
    <n v="7281.96"/>
    <n v="7281.96"/>
    <n v="0"/>
    <n v="7281.96"/>
    <n v="0"/>
    <n v="7281.96"/>
    <n v="0"/>
    <m/>
    <m/>
    <n v="0"/>
    <n v="7281.96"/>
    <n v="0.53999999999996362"/>
    <n v="0"/>
    <n v="7282.5"/>
    <n v="0"/>
    <n v="0"/>
    <n v="7282.5"/>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751"/>
    <s v="VIÁTICOS EN EL PAÍS"/>
    <n v="0"/>
    <s v="SIN DESCRIPCIÓN PARA DESTINOS 00"/>
    <n v="5173.8900000000003"/>
    <n v="5173.8900000000003"/>
    <n v="0"/>
    <n v="0"/>
    <n v="0"/>
    <n v="0"/>
    <n v="0"/>
    <n v="0"/>
    <n v="0"/>
    <n v="0"/>
    <n v="20000"/>
    <m/>
    <m/>
    <n v="0"/>
    <n v="0"/>
    <n v="0"/>
    <n v="0"/>
    <n v="0"/>
    <n v="0"/>
    <n v="0"/>
    <n v="0"/>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791"/>
    <s v="OTROS SERVICIOS DE TRASLADO Y HOSPEDAJE"/>
    <n v="0"/>
    <s v="SIN DESCRIPCIÓN PARA DESTINOS 00"/>
    <n v="9324.6"/>
    <n v="9324.6"/>
    <n v="0"/>
    <n v="0"/>
    <n v="0"/>
    <n v="0"/>
    <n v="0"/>
    <n v="0"/>
    <n v="0"/>
    <n v="0"/>
    <n v="0"/>
    <m/>
    <m/>
    <n v="0"/>
    <n v="0"/>
    <n v="0"/>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791"/>
    <s v="OTROS SERVICIOS DE TRASLADO Y HOSPEDAJE"/>
    <n v="0"/>
    <s v="SIN DESCRIPCIÓN PARA DESTINOS 00"/>
    <n v="1771"/>
    <n v="1771"/>
    <n v="3500"/>
    <n v="3500"/>
    <n v="0"/>
    <n v="0"/>
    <n v="0"/>
    <n v="0"/>
    <n v="0"/>
    <n v="0"/>
    <n v="0"/>
    <m/>
    <m/>
    <n v="0"/>
    <n v="0"/>
    <n v="3500"/>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791"/>
    <s v="OTROS SERVICIOS DE TRASLADO Y HOSPEDAJE"/>
    <n v="0"/>
    <s v="SIN DESCRIPCIÓN PARA DESTINOS 00"/>
    <n v="0"/>
    <n v="0"/>
    <n v="8000"/>
    <n v="0"/>
    <n v="0"/>
    <n v="0"/>
    <n v="0"/>
    <n v="0"/>
    <n v="0"/>
    <n v="0"/>
    <n v="8000"/>
    <m/>
    <m/>
    <n v="0"/>
    <n v="0"/>
    <n v="8000"/>
    <n v="0"/>
    <n v="8000"/>
    <n v="0"/>
    <n v="0"/>
    <n v="8000"/>
  </r>
  <r>
    <s v="1.1-00-24"/>
    <s v="2.1.5"/>
    <s v="PROTECCIÓN DE LA DIVERSIDAD BIOLÓGICA Y DEL PAISAJE"/>
    <s v="R"/>
    <s v="Solamente actividades específicas, distintas a las"/>
    <s v="17_24"/>
    <n v="4"/>
    <s v="CIUDAD SUSTENTABLE"/>
    <n v="56"/>
    <s v="SERVICIOS GENERALES"/>
    <s v="037_24"/>
    <x v="0"/>
    <x v="0"/>
    <x v="10"/>
    <x v="5"/>
    <s v="UNIDAD DE ACOPIO Y SALUD ANIMAL MUNICIPA"/>
    <s v="COORDINACIÓN DE FORTALECIMIENTO A LOS SERVICIOS PÚBLICOS MUNICIPALES"/>
    <s v="UNIDAD DE ACOPIO Y SALUD ANIMAL TLAJOMULCO (UNASAM)"/>
    <x v="17"/>
    <x v="3"/>
    <s v="NO"/>
    <s v="NO"/>
    <n v="3821"/>
    <s v="GASTOS DE ORDEN  SOCIAL Y CULTURAL"/>
    <n v="0"/>
    <s v="SIN DESCRIPCIÓN PARA DESTINOS 00"/>
    <n v="56004.800000000003"/>
    <n v="56004.800000000003"/>
    <n v="177000"/>
    <n v="100000"/>
    <n v="174000"/>
    <n v="174000"/>
    <n v="174000"/>
    <n v="0"/>
    <n v="0"/>
    <n v="0"/>
    <n v="200000"/>
    <m/>
    <m/>
    <n v="0"/>
    <n v="0"/>
    <n v="3000"/>
    <n v="0"/>
    <n v="77000"/>
    <n v="0"/>
    <n v="0"/>
    <n v="77000"/>
  </r>
  <r>
    <s v="1.1-00-24"/>
    <s v="1.7.2"/>
    <s v="PROTECCIÓN CIVIL"/>
    <s v="E"/>
    <s v="Actividades del sector público, que realiza en for"/>
    <s v="02_24"/>
    <n v="3"/>
    <s v="INFRAESTRUCTURA Y SERVICIOS PÚBLICOS"/>
    <n v="11"/>
    <s v="SERVICIOS GENERALES"/>
    <s v="009_24"/>
    <x v="0"/>
    <x v="0"/>
    <x v="0"/>
    <x v="3"/>
    <s v="DIRECCIÓN GENERAL ADJUNTA DE PROTECCIÓN"/>
    <s v="COORDINACIÓN DE PREVENCIÓN Y PROTECCIÓN CIUDADANA"/>
    <s v="DIRECCIÓN DE PROTECCIÓN CIVIL Y BOMBEROS"/>
    <x v="6"/>
    <x v="3"/>
    <s v="NO"/>
    <s v="NO"/>
    <n v="3821"/>
    <s v="GASTOS DE ORDEN  SOCIAL Y CULTURAL"/>
    <n v="0"/>
    <s v="SIN DESCRIPCIÓN PARA DESTINOS 00"/>
    <n v="47281.599999999999"/>
    <n v="47281.599999999999"/>
    <n v="200000"/>
    <n v="200000"/>
    <n v="192844.2"/>
    <n v="192844.2"/>
    <n v="0"/>
    <n v="192844.2"/>
    <n v="192844.2"/>
    <n v="0"/>
    <n v="250000"/>
    <m/>
    <m/>
    <n v="0"/>
    <n v="0"/>
    <n v="7155.7999999999884"/>
    <n v="0"/>
    <n v="0"/>
    <n v="0"/>
    <n v="0"/>
    <n v="0"/>
  </r>
  <r>
    <s v="1.1-00-24"/>
    <s v="2.7.1"/>
    <s v="OTROS ASUNTOS SOCIALES"/>
    <s v="S"/>
    <s v="Definidos en el Presupuesto de Egresos y los que s"/>
    <s v="06_24"/>
    <n v="5"/>
    <s v="SOCIEDAD COHESIVA Y RESILENTE"/>
    <n v="26"/>
    <s v="SERVICIOS GENERALES"/>
    <s v="016_24"/>
    <x v="0"/>
    <x v="0"/>
    <x v="11"/>
    <x v="0"/>
    <s v="DESPACHO DE LA COORDINACIÓN GENERAL DE C"/>
    <s v="COORDINACIÓN DE CERCANÍA Y CORRESPONSABILIDAD SOCIAL"/>
    <s v="DIRECCION GENERAL DE DESARROLLO Y CERCANIA"/>
    <x v="42"/>
    <x v="3"/>
    <s v="NO"/>
    <s v="NO"/>
    <n v="3821"/>
    <s v="GASTOS DE ORDEN  SOCIAL Y CULTURAL"/>
    <n v="0"/>
    <s v="SIN DESCRIPCIÓN PARA DESTINOS 00"/>
    <n v="4000000"/>
    <n v="3943600"/>
    <n v="4000000"/>
    <n v="4000000"/>
    <n v="3942260"/>
    <n v="3942260"/>
    <n v="0"/>
    <n v="3942260"/>
    <n v="0"/>
    <n v="3942260"/>
    <n v="4000000"/>
    <s v="Fiestas patrias"/>
    <m/>
    <n v="0"/>
    <n v="3942260"/>
    <n v="57740"/>
    <n v="0"/>
    <n v="0"/>
    <n v="0"/>
    <n v="0"/>
    <n v="0"/>
  </r>
  <r>
    <s v="1.1-00-24"/>
    <s v="2.7.1"/>
    <s v="OTROS ASUNTOS SOCIALES"/>
    <s v="E"/>
    <s v="Actividades del sector público, que realiza en for"/>
    <s v="10_24"/>
    <n v="4"/>
    <s v="DESARROLLO ECONÓMICO Y EMPLEO"/>
    <n v="48"/>
    <s v="SERVICIOS GENERALES"/>
    <s v="030_24"/>
    <x v="0"/>
    <x v="0"/>
    <x v="7"/>
    <x v="6"/>
    <s v="DIRECCIÓN DE PROYECTOS ESTRATEGICOS"/>
    <s v="COORDINACIÓN DE POTENCIA ECONÓMICA"/>
    <s v="DIRECCIÓN DE TURISMO Y PROMOCIÓN A LAS TRADICIONES"/>
    <x v="12"/>
    <x v="3"/>
    <s v="NO"/>
    <s v="NO"/>
    <n v="3821"/>
    <s v="GASTOS DE ORDEN  SOCIAL Y CULTURAL"/>
    <n v="0"/>
    <s v="SIN DESCRIPCIÓN PARA DESTINOS 00"/>
    <n v="619981"/>
    <n v="619981"/>
    <n v="619981"/>
    <n v="619981"/>
    <n v="0"/>
    <n v="0"/>
    <n v="0"/>
    <n v="0"/>
    <n v="0"/>
    <n v="0"/>
    <n v="0"/>
    <m/>
    <m/>
    <n v="0"/>
    <n v="0"/>
    <n v="619981"/>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821"/>
    <s v="GASTOS DE ORDEN  SOCIAL Y CULTURAL"/>
    <n v="0"/>
    <s v="SIN DESCRIPCIÓN PARA DESTINOS 00"/>
    <n v="0"/>
    <n v="0"/>
    <n v="1000000"/>
    <n v="1000000"/>
    <n v="0"/>
    <n v="0"/>
    <n v="0"/>
    <n v="0"/>
    <n v="0"/>
    <n v="0"/>
    <n v="0"/>
    <m/>
    <m/>
    <n v="0"/>
    <n v="0"/>
    <n v="1000000"/>
    <n v="0"/>
    <n v="0"/>
    <n v="0"/>
    <n v="0"/>
    <n v="0"/>
  </r>
  <r>
    <s v="1.1-00-24"/>
    <s v="1.3.4"/>
    <s v="FUNCIÓN PÚBLICA"/>
    <s v="S"/>
    <s v="Definidos en el Presupuesto de Egresos y los que s"/>
    <s v="02_24"/>
    <n v="1"/>
    <s v="CORRESPONSABILIDAD SOCIAL (TRANSVERSAL)"/>
    <n v="14"/>
    <s v="SERVICIOS GENERALES"/>
    <s v="010_24"/>
    <x v="0"/>
    <x v="0"/>
    <x v="0"/>
    <x v="0"/>
    <s v="DIRECCIÓN GENERAL DE CULTURA DE LA PAZ Y"/>
    <s v="COORDINACIÓN DE CERCANÍA Y CORRESPONSABILIDAD SOCIAL"/>
    <s v="DIRECCIÓN DE RED DE BASES"/>
    <x v="0"/>
    <x v="3"/>
    <s v="NO"/>
    <s v="NO"/>
    <n v="3821"/>
    <s v="GASTOS DE ORDEN  SOCIAL Y CULTURAL"/>
    <n v="0"/>
    <s v="SIN DESCRIPCIÓN PARA DESTINOS 00"/>
    <n v="4800000.08"/>
    <n v="0"/>
    <n v="1946800"/>
    <n v="1000000"/>
    <n v="1896600"/>
    <n v="1896600"/>
    <n v="0"/>
    <n v="1896600"/>
    <n v="684400"/>
    <n v="1212200"/>
    <n v="1800000"/>
    <m/>
    <m/>
    <n v="707600"/>
    <n v="504600"/>
    <n v="50200"/>
    <n v="0"/>
    <n v="1096800"/>
    <n v="0"/>
    <n v="150000"/>
    <n v="946800"/>
  </r>
  <r>
    <s v="1.1-00-24"/>
    <s v="1.3.4"/>
    <s v="FUNCIÓN PÚBLICA"/>
    <s v="F"/>
    <s v="Actividades destinadas a la promoción y fomento de"/>
    <s v="02_24"/>
    <n v="1"/>
    <s v="CORRESPONSABILIDAD SOCIAL (TRANSVERSAL)"/>
    <n v="15"/>
    <s v="SERVICIOS GENERALES"/>
    <s v="010_24"/>
    <x v="0"/>
    <x v="0"/>
    <x v="0"/>
    <x v="0"/>
    <s v="DIRECCIÓN GENERAL DE CULTURA DE LA PAZ Y"/>
    <s v="COORDINACIÓN DE CERCANÍA Y CORRESPONSABILIDAD SOCIAL"/>
    <s v="DIRECCIÓN DE RED DE BASES"/>
    <x v="13"/>
    <x v="3"/>
    <s v="NO"/>
    <s v="NO"/>
    <n v="3821"/>
    <s v="GASTOS DE ORDEN  SOCIAL Y CULTURAL"/>
    <n v="0"/>
    <s v="SIN DESCRIPCIÓN PARA DESTINOS 00"/>
    <n v="3226408"/>
    <n v="3181408"/>
    <n v="2000000"/>
    <n v="1000000"/>
    <n v="603200"/>
    <n v="603200"/>
    <n v="0"/>
    <n v="603200"/>
    <n v="0"/>
    <n v="603200"/>
    <n v="1000000"/>
    <s v="Varios eventos"/>
    <m/>
    <n v="0"/>
    <n v="603200"/>
    <n v="1396800"/>
    <n v="1396800"/>
    <n v="0"/>
    <n v="0"/>
    <n v="396800"/>
    <n v="1000000"/>
  </r>
  <r>
    <s v="1.1-00-24"/>
    <s v="1.3.4"/>
    <s v="FUNCIÓN PÚBLICA"/>
    <s v="E"/>
    <s v="Actividades del sector público, que realiza en for"/>
    <s v="01_24"/>
    <n v="5"/>
    <s v="SOCIEDAD COHESIVA Y RESILENTE"/>
    <n v="2"/>
    <s v="SERVICIOS GENERALES"/>
    <s v="002_24"/>
    <x v="0"/>
    <x v="0"/>
    <x v="9"/>
    <x v="8"/>
    <s v="DIRECCIÓN GENERAL DE RELACIONES PÚBLICAS"/>
    <s v="JEFATURA DE GABINETE"/>
    <s v="DIRECCIÓN DE RELACIONES PÚBLICAS"/>
    <x v="16"/>
    <x v="3"/>
    <s v="NO"/>
    <s v="NO"/>
    <n v="3821"/>
    <s v="GASTOS DE ORDEN  SOCIAL Y CULTURAL"/>
    <n v="0"/>
    <s v="SIN DESCRIPCIÓN PARA DESTINOS 00"/>
    <n v="3905238.23"/>
    <n v="3837474.23"/>
    <n v="0"/>
    <n v="850588.4"/>
    <n v="0"/>
    <n v="0"/>
    <n v="0"/>
    <n v="0"/>
    <n v="0"/>
    <n v="0"/>
    <n v="0"/>
    <m/>
    <m/>
    <n v="0"/>
    <n v="0"/>
    <n v="0"/>
    <n v="0"/>
    <n v="0"/>
    <n v="0"/>
    <n v="850588.4"/>
    <n v="-850588.4"/>
  </r>
  <r>
    <s v="1.1-00-24"/>
    <s v="1.3.4"/>
    <s v="FUNCIÓN PÚBLICA"/>
    <s v="E"/>
    <s v="Actividades del sector público, que realiza en for"/>
    <s v="01_24"/>
    <n v="5"/>
    <s v="SOCIEDAD COHESIVA Y RESILENTE"/>
    <n v="5"/>
    <s v="SERVICIOS GENERALES"/>
    <s v="005_24"/>
    <x v="0"/>
    <x v="0"/>
    <x v="9"/>
    <x v="8"/>
    <s v="DIRECCIÓN GENERAL DE RELACIONES GUBERNAM"/>
    <s v="JEFATURA DE GABINETE"/>
    <s v="DIRECCIÓN DE RELACIONES PÚBLICAS"/>
    <x v="16"/>
    <x v="3"/>
    <s v="NO"/>
    <s v="NO"/>
    <n v="3821"/>
    <s v="GASTOS DE ORDEN  SOCIAL Y CULTURAL"/>
    <n v="0"/>
    <s v="SIN DESCRIPCIÓN PARA DESTINOS 00"/>
    <n v="612595"/>
    <n v="606794.19999999995"/>
    <n v="1255568.3999999999"/>
    <n v="500000"/>
    <n v="1135744.3999999999"/>
    <n v="535792.4"/>
    <n v="0"/>
    <n v="535792.4"/>
    <n v="0"/>
    <n v="535792.4"/>
    <n v="1000000"/>
    <s v="Varios eventos"/>
    <m/>
    <n v="0"/>
    <n v="535792.4"/>
    <n v="119824"/>
    <n v="0"/>
    <n v="1155568.3999999999"/>
    <n v="0"/>
    <n v="400000"/>
    <n v="755568.4"/>
  </r>
  <r>
    <s v="1.1-00-24"/>
    <s v="1.3.4"/>
    <s v="FUNCIÓN PÚBLICA"/>
    <s v="E"/>
    <s v="Actividades del sector público, que realiza en for"/>
    <s v="01_24"/>
    <n v="5"/>
    <s v="SOCIEDAD COHESIVA Y RESILENTE"/>
    <n v="5"/>
    <s v="SERVICIOS GENERALES"/>
    <s v="005_24"/>
    <x v="0"/>
    <x v="0"/>
    <x v="9"/>
    <x v="8"/>
    <s v="DIRECCIÓN GENERAL DE RELACIONES GUBERNAM"/>
    <s v="JEFATURA DE GABINETE"/>
    <s v="DIRECCIÓN DE RELACIONES PÚBLICAS"/>
    <x v="35"/>
    <x v="3"/>
    <s v="NO"/>
    <s v="NO"/>
    <n v="3821"/>
    <s v="GASTOS DE ORDEN  SOCIAL Y CULTURAL"/>
    <n v="32"/>
    <s v="INFORME DE GOBIERNO"/>
    <n v="0"/>
    <n v="0"/>
    <n v="750000"/>
    <n v="0"/>
    <n v="743560"/>
    <n v="743560"/>
    <n v="0"/>
    <n v="743560"/>
    <n v="0"/>
    <n v="743560"/>
    <n v="750000"/>
    <s v="Informe de gobierno"/>
    <m/>
    <n v="0"/>
    <n v="743560"/>
    <n v="6440"/>
    <n v="0"/>
    <n v="750000"/>
    <n v="0"/>
    <n v="0"/>
    <n v="750000"/>
  </r>
  <r>
    <s v="1.1-00-24"/>
    <s v="1.3.4"/>
    <s v="FUNCIÓN PÚBLICA"/>
    <s v="E"/>
    <s v="Actividades del sector público, que realiza en for"/>
    <s v="01_24"/>
    <n v="5"/>
    <s v="SOCIEDAD COHESIVA Y RESILENTE"/>
    <n v="5"/>
    <s v="SERVICIOS GENERALES"/>
    <s v="005_24"/>
    <x v="0"/>
    <x v="0"/>
    <x v="9"/>
    <x v="8"/>
    <s v="DIRECCIÓN GENERAL DE RELACIONES GUBERNAM"/>
    <s v="JEFATURA DE GABINETE"/>
    <s v="DIRECCIÓN DE RELACIONES PÚBLICAS"/>
    <x v="16"/>
    <x v="3"/>
    <s v="NO"/>
    <s v="NO"/>
    <n v="3821"/>
    <s v="GASTOS DE ORDEN  SOCIAL Y CULTURAL"/>
    <n v="40"/>
    <s v="POSADA GENERAL"/>
    <n v="0"/>
    <n v="0"/>
    <n v="1000000"/>
    <n v="0"/>
    <n v="0"/>
    <n v="0"/>
    <n v="0"/>
    <n v="0"/>
    <n v="0"/>
    <n v="0"/>
    <n v="2500000"/>
    <s v="posada"/>
    <m/>
    <n v="0"/>
    <n v="0"/>
    <n v="1000000"/>
    <n v="1000000"/>
    <n v="0"/>
    <n v="0"/>
    <n v="0"/>
    <n v="100000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821"/>
    <s v="GASTOS DE ORDEN  SOCIAL Y CULTURAL"/>
    <n v="0"/>
    <s v="SIN DESCRIPCIÓN PARA DESTINOS 00"/>
    <n v="784437.28"/>
    <n v="776354.39"/>
    <n v="639567.19999999995"/>
    <n v="639567.19999999995"/>
    <n v="514777.21"/>
    <n v="514777.21"/>
    <n v="0"/>
    <n v="514777.21"/>
    <n v="24631.97000000003"/>
    <n v="490145.24"/>
    <n v="450000"/>
    <s v="REGALOS A SINDICATOS"/>
    <m/>
    <n v="9199.9599999999627"/>
    <n v="480945.28"/>
    <n v="124789.98999999993"/>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821"/>
    <s v="GASTOS DE ORDEN  SOCIAL Y CULTURAL"/>
    <n v="0"/>
    <s v="SIN DESCRIPCIÓN PARA DESTINOS 00"/>
    <n v="364187.8"/>
    <n v="131385.79999999999"/>
    <n v="145000"/>
    <n v="160000"/>
    <n v="14000.01"/>
    <n v="14000.01"/>
    <n v="0"/>
    <n v="14000.01"/>
    <n v="0"/>
    <n v="14000.01"/>
    <n v="145000"/>
    <m/>
    <m/>
    <n v="0"/>
    <n v="14000.01"/>
    <n v="130999.99"/>
    <n v="0"/>
    <n v="0"/>
    <n v="0"/>
    <n v="15000"/>
    <n v="-15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ESPACHO DE LA COORDINACIÓN DE POTENCIA ECONÓMICA"/>
    <x v="20"/>
    <x v="3"/>
    <s v="NO"/>
    <s v="NO"/>
    <n v="3821"/>
    <s v="GASTOS DE ORDEN  SOCIAL Y CULTURAL"/>
    <n v="0"/>
    <s v="SIN DESCRIPCIÓN PARA DESTINOS 00"/>
    <n v="1154680"/>
    <n v="1102480"/>
    <n v="3758000"/>
    <n v="500000"/>
    <n v="3717080"/>
    <n v="3717080"/>
    <n v="150000"/>
    <n v="3567080"/>
    <n v="0"/>
    <n v="3567080"/>
    <n v="1500000"/>
    <s v="Varios eventos"/>
    <m/>
    <n v="0"/>
    <n v="3567080"/>
    <n v="40920"/>
    <n v="248640"/>
    <n v="3059360"/>
    <n v="0"/>
    <n v="50000"/>
    <n v="3258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TURISMO Y PROMOCIÓN A LAS TRADICIONES"/>
    <x v="12"/>
    <x v="3"/>
    <s v="NO"/>
    <s v="NO"/>
    <n v="3821"/>
    <s v="GASTOS DE ORDEN  SOCIAL Y CULTURAL"/>
    <n v="23"/>
    <s v="CABALGATA"/>
    <n v="445000"/>
    <n v="445000"/>
    <n v="740080"/>
    <n v="500000"/>
    <n v="740080"/>
    <n v="740080"/>
    <n v="0"/>
    <n v="740080"/>
    <n v="0"/>
    <n v="740080"/>
    <n v="750000"/>
    <s v="CABALGATA"/>
    <m/>
    <n v="0"/>
    <n v="740080"/>
    <n v="0"/>
    <n v="0"/>
    <n v="250000"/>
    <n v="0"/>
    <n v="9920"/>
    <n v="24008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DESARROLLO RURAL"/>
    <x v="20"/>
    <x v="3"/>
    <s v="NO"/>
    <s v="NO"/>
    <n v="3821"/>
    <s v="GASTOS DE ORDEN  SOCIAL Y CULTURAL"/>
    <n v="24"/>
    <s v="EXPO AGROPECUARIA"/>
    <n v="448000"/>
    <n v="448000"/>
    <n v="640000"/>
    <n v="500000"/>
    <n v="640000"/>
    <n v="640000"/>
    <n v="0"/>
    <n v="640000"/>
    <n v="0"/>
    <n v="640000"/>
    <n v="500000"/>
    <s v="EXPO AGROPECUARIA"/>
    <m/>
    <n v="0"/>
    <n v="640000"/>
    <n v="0"/>
    <n v="0"/>
    <n v="150000"/>
    <n v="0"/>
    <n v="10000"/>
    <n v="140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TURISMO Y PROMOCIÓN A LAS TRADICIONES"/>
    <x v="12"/>
    <x v="3"/>
    <s v="NO"/>
    <s v="NO"/>
    <n v="3821"/>
    <s v="GASTOS DE ORDEN  SOCIAL Y CULTURAL"/>
    <n v="25"/>
    <s v="CHARRERIA"/>
    <n v="497495"/>
    <n v="497495"/>
    <n v="1287600"/>
    <n v="615000"/>
    <n v="1287600"/>
    <n v="1287600"/>
    <n v="0"/>
    <n v="1287600"/>
    <n v="0"/>
    <n v="1287600"/>
    <n v="1300000"/>
    <s v="CHARRERIA"/>
    <m/>
    <n v="0"/>
    <n v="1287600"/>
    <n v="0"/>
    <n v="0"/>
    <n v="700000"/>
    <n v="0"/>
    <n v="27400"/>
    <n v="6726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TURISMO Y PROMOCIÓN A LAS TRADICIONES"/>
    <x v="12"/>
    <x v="3"/>
    <s v="NO"/>
    <s v="NO"/>
    <n v="3821"/>
    <s v="GASTOS DE ORDEN  SOCIAL Y CULTURAL"/>
    <n v="26"/>
    <s v="MICTLAN"/>
    <n v="744720"/>
    <n v="744720"/>
    <n v="0"/>
    <n v="735000"/>
    <n v="0"/>
    <n v="0"/>
    <n v="0"/>
    <n v="0"/>
    <n v="0"/>
    <n v="0"/>
    <n v="1500000"/>
    <s v="MICTLAN"/>
    <m/>
    <n v="0"/>
    <n v="0"/>
    <n v="0"/>
    <n v="0"/>
    <n v="15000"/>
    <n v="0"/>
    <n v="750000"/>
    <n v="-735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ESPACHO DE LA COORDINACIÓN DE POTENCIA ECONÓMICA"/>
    <x v="20"/>
    <x v="3"/>
    <s v="NO"/>
    <s v="NO"/>
    <n v="3821"/>
    <s v="GASTOS DE ORDEN  SOCIAL Y CULTURAL"/>
    <n v="27"/>
    <s v="ARBOL NAVIDEÑO"/>
    <n v="449500"/>
    <n v="440800"/>
    <n v="0"/>
    <n v="450000"/>
    <n v="0"/>
    <n v="0"/>
    <n v="0"/>
    <n v="0"/>
    <n v="0"/>
    <n v="0"/>
    <n v="500000"/>
    <s v="ARBOL NAVIDEÑO"/>
    <m/>
    <n v="0"/>
    <n v="0"/>
    <n v="0"/>
    <n v="0"/>
    <n v="0"/>
    <n v="0"/>
    <n v="450000"/>
    <n v="-450000"/>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IRECCIÓN DE TURISMO Y PROMOCIÓN A LAS TRADICIONES"/>
    <x v="12"/>
    <x v="3"/>
    <s v="NO"/>
    <s v="NO"/>
    <n v="3821"/>
    <s v="GASTOS DE ORDEN  SOCIAL Y CULTURAL"/>
    <n v="28"/>
    <s v="ROSCA DE REYES"/>
    <n v="200000"/>
    <n v="200000"/>
    <n v="200000"/>
    <n v="200000"/>
    <n v="200000"/>
    <n v="200000"/>
    <n v="0"/>
    <n v="200000"/>
    <n v="0"/>
    <n v="200000"/>
    <n v="200000"/>
    <s v="ROSCA DE REYES"/>
    <m/>
    <n v="0"/>
    <n v="200000"/>
    <n v="0"/>
    <n v="0"/>
    <n v="0"/>
    <n v="0"/>
    <n v="0"/>
    <n v="0"/>
  </r>
  <r>
    <s v="1.1-00-24"/>
    <s v="2.4.2"/>
    <s v="CULTURA"/>
    <s v="F"/>
    <s v="Actividades destinadas a la promoción y fomento de"/>
    <s v="06_24"/>
    <n v="5"/>
    <s v="SOCIEDAD COHESIVA Y RESILENTE"/>
    <n v="29"/>
    <s v="SERVICIOS GENERALES"/>
    <s v="017_24"/>
    <x v="0"/>
    <x v="0"/>
    <x v="11"/>
    <x v="0"/>
    <s v="DIRECCIÓN GENERAL DE CULTURA"/>
    <s v="COORDINACIÓN DE CERCANÍA Y CORRESPONSABILIDAD SOCIAL"/>
    <s v="DIRECCION GENERAL DE POLITICA SOCIAL"/>
    <x v="23"/>
    <x v="3"/>
    <s v="NO"/>
    <s v="NO"/>
    <n v="3821"/>
    <s v="GASTOS DE ORDEN  SOCIAL Y CULTURAL"/>
    <n v="0"/>
    <s v="SIN DESCRIPCIÓN PARA DESTINOS 00"/>
    <n v="1246600"/>
    <n v="1171600"/>
    <n v="332000"/>
    <n v="400000"/>
    <n v="74611.199999999997"/>
    <n v="74611.199999999997"/>
    <n v="0"/>
    <n v="74611.199999999997"/>
    <n v="0"/>
    <n v="74611.199999999997"/>
    <n v="332000"/>
    <s v="Varios eventos"/>
    <m/>
    <n v="0"/>
    <n v="74611.199999999997"/>
    <n v="257388.79999999999"/>
    <n v="0"/>
    <n v="0"/>
    <n v="0"/>
    <n v="68000"/>
    <n v="-68000"/>
  </r>
  <r>
    <s v="1.1-00-24"/>
    <s v="2.4.2"/>
    <s v="CULTURA"/>
    <s v="F"/>
    <s v="Actividades destinadas a la promoción y fomento de"/>
    <s v="06_24"/>
    <n v="5"/>
    <s v="SOCIEDAD COHESIVA Y RESILENTE"/>
    <n v="29"/>
    <s v="SERVICIOS GENERALES"/>
    <s v="017_24"/>
    <x v="0"/>
    <x v="0"/>
    <x v="11"/>
    <x v="0"/>
    <s v="DIRECCIÓN GENERAL DE CULTURA"/>
    <s v="COORDINACIÓN DE CERCANÍA Y CORRESPONSABILIDAD SOCIAL"/>
    <s v="DIRECCION GENERAL DE POLITICA SOCIAL"/>
    <x v="23"/>
    <x v="3"/>
    <s v="NO"/>
    <s v="NO"/>
    <n v="3821"/>
    <s v="GASTOS DE ORDEN  SOCIAL Y CULTURAL"/>
    <n v="15"/>
    <s v="FESTIVAL MAROMETA"/>
    <n v="1996400"/>
    <n v="1496400"/>
    <n v="1500000"/>
    <n v="1500000"/>
    <n v="1492920"/>
    <n v="1492920"/>
    <n v="0"/>
    <n v="1492920"/>
    <n v="0"/>
    <n v="1492920"/>
    <n v="1500000"/>
    <s v="Festival marometa"/>
    <m/>
    <n v="0"/>
    <n v="1492920"/>
    <n v="7080"/>
    <n v="0"/>
    <n v="0"/>
    <n v="0"/>
    <n v="0"/>
    <n v="0"/>
  </r>
  <r>
    <s v="1.1-00-24"/>
    <s v="2.4.2"/>
    <s v="CULTURA"/>
    <s v="F"/>
    <s v="Actividades destinadas a la promoción y fomento de"/>
    <s v="06_24"/>
    <n v="5"/>
    <s v="SOCIEDAD COHESIVA Y RESILENTE"/>
    <n v="29"/>
    <s v="SERVICIOS GENERALES"/>
    <s v="017_24"/>
    <x v="0"/>
    <x v="0"/>
    <x v="11"/>
    <x v="0"/>
    <s v="DIRECCIÓN GENERAL DE CULTURA"/>
    <s v="COORDINACIÓN DE CERCANÍA Y CORRESPONSABILIDAD SOCIAL"/>
    <s v="DIRECCION GENERAL DE POLITICA SOCIAL"/>
    <x v="23"/>
    <x v="3"/>
    <s v="NO"/>
    <s v="NO"/>
    <n v="3821"/>
    <s v="GASTOS DE ORDEN  SOCIAL Y CULTURAL"/>
    <n v="16"/>
    <s v="DIA DEL MAESTRO"/>
    <n v="665928.16"/>
    <n v="665928.16"/>
    <n v="600000"/>
    <n v="600000"/>
    <n v="589860"/>
    <n v="589860"/>
    <n v="0"/>
    <n v="589860"/>
    <n v="0"/>
    <n v="589860"/>
    <n v="600000"/>
    <s v="Comida a maestros revisar rifa de carro"/>
    <m/>
    <n v="0"/>
    <n v="589860"/>
    <n v="10140"/>
    <n v="0"/>
    <n v="0"/>
    <n v="0"/>
    <n v="0"/>
    <n v="0"/>
  </r>
  <r>
    <s v="1.1-00-24"/>
    <s v="3.7.1"/>
    <s v="TURISMO"/>
    <s v="E"/>
    <s v="Actividades del sector público, que realiza en for"/>
    <s v="09_24"/>
    <n v="8"/>
    <s v="DESARROLLO ECONÓMICO Y EMPLEO"/>
    <n v="47"/>
    <s v="SERVICIOS GENERALES"/>
    <s v="029_24"/>
    <x v="0"/>
    <x v="0"/>
    <x v="6"/>
    <x v="6"/>
    <s v="DIRECCIÓN GENERAL DE TURISMO Y PROMOCIÓN"/>
    <s v="COORDINACIÓN DE POTENCIA ECONÓMICA"/>
    <s v="DIRECCIÓN DE TURISMO Y PROMOCIÓN A LAS TRADICIONES"/>
    <x v="12"/>
    <x v="3"/>
    <s v="NO"/>
    <s v="NO"/>
    <n v="3821"/>
    <s v="GASTOS DE ORDEN  SOCIAL Y CULTURAL"/>
    <n v="22"/>
    <s v="ESCUELA DE CHARRERIA"/>
    <n v="591600"/>
    <n v="591600"/>
    <n v="0"/>
    <n v="700000"/>
    <n v="0"/>
    <n v="0"/>
    <n v="0"/>
    <n v="0"/>
    <n v="0"/>
    <n v="0"/>
    <n v="0"/>
    <m/>
    <m/>
    <n v="0"/>
    <n v="0"/>
    <n v="0"/>
    <n v="0"/>
    <n v="0"/>
    <n v="0"/>
    <n v="700000"/>
    <n v="-700000"/>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831"/>
    <s v="CONGRESOS Y CONVENCIONES"/>
    <n v="0"/>
    <s v="SIN DESCRIPCIÓN PARA DESTINOS 00"/>
    <n v="0"/>
    <n v="0"/>
    <n v="25100"/>
    <n v="0"/>
    <n v="0"/>
    <n v="0"/>
    <n v="0"/>
    <n v="0"/>
    <n v="0"/>
    <n v="0"/>
    <n v="0"/>
    <m/>
    <m/>
    <n v="0"/>
    <n v="0"/>
    <n v="25100"/>
    <n v="0"/>
    <n v="25100"/>
    <n v="0"/>
    <n v="0"/>
    <n v="25100"/>
  </r>
  <r>
    <s v="1.1-00-24"/>
    <s v="2.4.2"/>
    <s v="CULTURA"/>
    <s v="F"/>
    <s v="Actividades destinadas a la promoción y fomento de"/>
    <s v="06_24"/>
    <n v="5"/>
    <s v="SOCIEDAD COHESIVA Y RESILENTE"/>
    <n v="29"/>
    <s v="SERVICIOS GENERALES"/>
    <s v="017_24"/>
    <x v="0"/>
    <x v="0"/>
    <x v="11"/>
    <x v="0"/>
    <s v="DIRECCIÓN GENERAL DE CULTURA"/>
    <s v="COORDINACIÓN DE CERCANÍA Y CORRESPONSABILIDAD SOCIAL"/>
    <s v="DIRECCION GENERAL DE POLITICA SOCIAL"/>
    <x v="23"/>
    <x v="3"/>
    <s v="NO"/>
    <s v="NO"/>
    <n v="3841"/>
    <s v="EXPOSICIONES"/>
    <n v="0"/>
    <s v="SIN DESCRIPCIÓN PARA DESTINOS 00"/>
    <n v="570000"/>
    <n v="570000"/>
    <n v="0"/>
    <n v="0"/>
    <n v="0"/>
    <n v="0"/>
    <n v="0"/>
    <n v="0"/>
    <n v="0"/>
    <n v="0"/>
    <n v="566000"/>
    <s v="PENDIENTE"/>
    <m/>
    <n v="0"/>
    <n v="0"/>
    <n v="0"/>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911"/>
    <s v="SERVICIOS FUNERARIOS Y DE CEMENTERIOS"/>
    <n v="0"/>
    <s v="SIN DESCRIPCIÓN PARA DESTINOS 00"/>
    <n v="769294.64"/>
    <n v="528693.30000000005"/>
    <n v="700000"/>
    <n v="700000"/>
    <n v="445766.8"/>
    <n v="445766.8"/>
    <n v="0"/>
    <n v="445766.8"/>
    <n v="0"/>
    <n v="445766.8"/>
    <n v="500000"/>
    <m/>
    <m/>
    <n v="0"/>
    <n v="445766.8"/>
    <n v="254233.2"/>
    <n v="0"/>
    <n v="0"/>
    <n v="0"/>
    <n v="0"/>
    <n v="0"/>
  </r>
  <r>
    <s v="2.6-05-23"/>
    <s v="1.3.4"/>
    <s v="FUNCIÓN PÚBLICA"/>
    <s v="M"/>
    <s v="Actividades de apoyo administrativo desarrolladas "/>
    <s v="04_24"/>
    <n v="6"/>
    <s v="GOBIERNO EFECTIVO"/>
    <n v="19"/>
    <s v="SERVICIOS GENERALES"/>
    <s v="013_24"/>
    <x v="1"/>
    <x v="6"/>
    <x v="2"/>
    <x v="2"/>
    <s v="DIRECCIÓN GENERAL DE FINANZAS"/>
    <s v="TESORERÍA"/>
    <s v="DIRECCIÓN DE FINANZAS"/>
    <x v="43"/>
    <x v="3"/>
    <s v="NO"/>
    <s v="NO"/>
    <n v="3921"/>
    <s v="Reintegro de Remanentes de Recursos Federales y Estatales"/>
    <n v="0"/>
    <s v="SIN DESCRIPCIÓN PARA DESTINOS 00"/>
    <n v="0"/>
    <n v="0"/>
    <n v="38913"/>
    <n v="0"/>
    <n v="38913"/>
    <n v="38913"/>
    <n v="0"/>
    <n v="38913"/>
    <n v="0"/>
    <n v="38913"/>
    <n v="0"/>
    <m/>
    <m/>
    <n v="0"/>
    <n v="38913"/>
    <n v="0"/>
    <n v="38913"/>
    <n v="0"/>
    <n v="0"/>
    <n v="0"/>
    <n v="38913"/>
  </r>
  <r>
    <s v="2.6-05-24"/>
    <s v="1.3.4"/>
    <s v="FUNCIÓN PÚBLICA"/>
    <s v="M"/>
    <s v="Actividades de apoyo administrativo desarrolladas "/>
    <s v="04_24"/>
    <n v="6"/>
    <s v="GOBIERNO EFECTIVO"/>
    <n v="19"/>
    <s v="SERVICIOS GENERALES"/>
    <s v="013_24"/>
    <x v="1"/>
    <x v="5"/>
    <x v="2"/>
    <x v="2"/>
    <s v="DIRECCIÓN GENERAL DE FINANZAS"/>
    <s v="TESORERÍA"/>
    <s v="DIRECCIÓN DE FINANZAS"/>
    <x v="43"/>
    <x v="3"/>
    <s v="NO"/>
    <s v="NO"/>
    <n v="3921"/>
    <s v="Reintegro de Remanentes de Recursos Federales y Estatales"/>
    <n v="0"/>
    <s v="SIN DESCRIPCIÓN PARA DESTINOS 00"/>
    <n v="0"/>
    <n v="0"/>
    <n v="0"/>
    <n v="0"/>
    <n v="29337.03"/>
    <n v="29337.03"/>
    <n v="0"/>
    <n v="29337.03"/>
    <n v="0"/>
    <n v="29337.03"/>
    <n v="0"/>
    <m/>
    <m/>
    <n v="0"/>
    <n v="29337.03"/>
    <n v="-29337.03"/>
    <n v="0"/>
    <n v="0"/>
    <n v="0"/>
    <n v="0"/>
    <n v="0"/>
  </r>
  <r>
    <s v="2.6-12-23"/>
    <s v="1.3.4"/>
    <s v="FUNCIÓN PÚBLICA"/>
    <s v="M"/>
    <s v="Actividades de apoyo administrativo desarrolladas "/>
    <s v="04_24"/>
    <n v="6"/>
    <s v="GOBIERNO EFECTIVO"/>
    <n v="19"/>
    <s v="SERVICIOS GENERALES"/>
    <s v="013_24"/>
    <x v="1"/>
    <x v="7"/>
    <x v="2"/>
    <x v="2"/>
    <s v="DIRECCIÓN GENERAL DE FINANZAS"/>
    <s v="TESORERÍA"/>
    <s v="DIRECCIÓN DE FINANZAS"/>
    <x v="43"/>
    <x v="3"/>
    <s v="NO"/>
    <s v="NO"/>
    <n v="3921"/>
    <s v="Reintegro de Remanentes de Recursos Federales y Estatales"/>
    <n v="0"/>
    <s v="SIN DESCRIPCIÓN PARA DESTINOS 00"/>
    <n v="0"/>
    <n v="0"/>
    <n v="7445.91"/>
    <n v="0"/>
    <n v="7445.91"/>
    <n v="7445.91"/>
    <n v="0"/>
    <n v="7445.91"/>
    <n v="0"/>
    <n v="7445.91"/>
    <n v="0"/>
    <m/>
    <m/>
    <n v="0"/>
    <n v="7445.91"/>
    <n v="0"/>
    <n v="7445.91"/>
    <n v="0"/>
    <n v="0"/>
    <n v="0"/>
    <n v="7445.91"/>
  </r>
  <r>
    <s v="2.6-06-23"/>
    <s v="1.3.4"/>
    <s v="FUNCIÓN PÚBLICA"/>
    <s v="M"/>
    <s v="Actividades de apoyo administrativo desarrolladas "/>
    <s v="04_24"/>
    <n v="6"/>
    <s v="GOBIERNO EFECTIVO"/>
    <n v="19"/>
    <s v="SERVICIOS GENERALES"/>
    <s v="013_24"/>
    <x v="1"/>
    <x v="8"/>
    <x v="2"/>
    <x v="2"/>
    <s v="DIRECCIÓN GENERAL DE FINANZAS"/>
    <s v="TESORERÍA"/>
    <s v="DIRECCIÓN DE FINANZAS"/>
    <x v="43"/>
    <x v="3"/>
    <s v="NO"/>
    <s v="NO"/>
    <n v="3921"/>
    <s v="Reintegro de Remanentes de Recursos Federales y Estatales"/>
    <n v="0"/>
    <s v="SIN DESCRIPCIÓN PARA DESTINOS 00"/>
    <n v="0"/>
    <n v="0"/>
    <n v="167669.15"/>
    <n v="0"/>
    <n v="167669.15"/>
    <n v="167669.15"/>
    <n v="0"/>
    <n v="167669.15"/>
    <n v="0"/>
    <n v="167669.15"/>
    <n v="0"/>
    <m/>
    <m/>
    <n v="0"/>
    <n v="167669.15"/>
    <n v="0"/>
    <n v="167669.15"/>
    <n v="0"/>
    <n v="0"/>
    <n v="0"/>
    <n v="167669.15"/>
  </r>
  <r>
    <s v="2.5-01-23"/>
    <s v="1.3.4"/>
    <s v="FUNCIÓN PÚBLICA"/>
    <s v="M"/>
    <s v="Actividades de apoyo administrativo desarrolladas "/>
    <s v="04_24"/>
    <n v="6"/>
    <s v="GOBIERNO EFECTIVO"/>
    <n v="19"/>
    <s v="SERVICIOS GENERALES"/>
    <s v="013_24"/>
    <x v="1"/>
    <x v="9"/>
    <x v="2"/>
    <x v="2"/>
    <s v="DIRECCIÓN GENERAL DE FINANZAS"/>
    <s v="TESORERÍA"/>
    <s v="DIRECCIÓN DE FINANZAS"/>
    <x v="43"/>
    <x v="3"/>
    <s v="NO"/>
    <s v="NO"/>
    <n v="3921"/>
    <s v="Reintegro de Remanentes de Recursos Federales y Estatales"/>
    <n v="0"/>
    <s v="SIN DESCRIPCIÓN PARA DESTINOS 00"/>
    <n v="0"/>
    <n v="0"/>
    <n v="2224784.9500000002"/>
    <n v="0"/>
    <n v="2224784.9500000002"/>
    <n v="2224784.9500000002"/>
    <n v="0"/>
    <n v="2224784.9500000002"/>
    <n v="0"/>
    <n v="2224784.9500000002"/>
    <n v="0"/>
    <m/>
    <m/>
    <n v="0"/>
    <n v="2224784.9500000002"/>
    <n v="0"/>
    <n v="2224784.9500000002"/>
    <n v="0"/>
    <n v="0"/>
    <n v="0"/>
    <n v="2224784.9500000002"/>
  </r>
  <r>
    <s v="2.6-14-23"/>
    <s v="1.3.4"/>
    <s v="FUNCIÓN PÚBLICA"/>
    <s v="M"/>
    <s v="Actividades de apoyo administrativo desarrolladas "/>
    <s v="04_24"/>
    <n v="6"/>
    <s v="GOBIERNO EFECTIVO"/>
    <n v="19"/>
    <s v="SERVICIOS GENERALES"/>
    <s v="013_24"/>
    <x v="1"/>
    <x v="10"/>
    <x v="2"/>
    <x v="2"/>
    <s v="DIRECCIÓN GENERAL DE FINANZAS"/>
    <s v="TESORERÍA"/>
    <s v="DIRECCIÓN DE FINANZAS"/>
    <x v="43"/>
    <x v="3"/>
    <s v="NO"/>
    <s v="NO"/>
    <n v="3921"/>
    <s v="Reintegro de Remanentes de Recursos Federales y Estatales"/>
    <n v="0"/>
    <s v="SIN DESCRIPCIÓN PARA DESTINOS 00"/>
    <n v="0"/>
    <n v="0"/>
    <n v="2676.88"/>
    <n v="0"/>
    <n v="2676.88"/>
    <n v="2676.88"/>
    <n v="0"/>
    <n v="2676.88"/>
    <n v="0"/>
    <n v="2676.88"/>
    <n v="0"/>
    <m/>
    <m/>
    <n v="0"/>
    <n v="2676.88"/>
    <n v="0"/>
    <n v="2676.88"/>
    <n v="0"/>
    <n v="0"/>
    <n v="0"/>
    <n v="2676.88"/>
  </r>
  <r>
    <s v="2.5-02-23"/>
    <s v="1.3.4"/>
    <s v="FUNCIÓN PÚBLICA"/>
    <s v="M"/>
    <s v="Actividades de apoyo administrativo desarrolladas "/>
    <s v="04_24"/>
    <n v="6"/>
    <s v="GOBIERNO EFECTIVO"/>
    <n v="19"/>
    <s v="SERVICIOS GENERALES"/>
    <s v="013_24"/>
    <x v="1"/>
    <x v="11"/>
    <x v="2"/>
    <x v="2"/>
    <s v="DIRECCIÓN GENERAL DE FINANZAS"/>
    <s v="TESORERÍA"/>
    <s v="DIRECCIÓN DE FINANZAS"/>
    <x v="43"/>
    <x v="3"/>
    <s v="NO"/>
    <s v="NO"/>
    <n v="3921"/>
    <s v="Reintegro de Remanentes de Recursos Federales y Estatales"/>
    <n v="0"/>
    <s v="SIN DESCRIPCIÓN PARA DESTINOS 00"/>
    <n v="0"/>
    <n v="0"/>
    <n v="921278.58"/>
    <n v="0"/>
    <n v="921278.58"/>
    <n v="921278.58"/>
    <n v="0"/>
    <n v="921278.58"/>
    <n v="0"/>
    <n v="921278.58"/>
    <n v="0"/>
    <m/>
    <m/>
    <n v="0"/>
    <n v="921278.58"/>
    <n v="0"/>
    <n v="921278.58"/>
    <n v="0"/>
    <n v="0"/>
    <n v="0"/>
    <n v="921278.58"/>
  </r>
  <r>
    <s v="212-3"/>
    <s v="1.3.4"/>
    <s v="FUNCIÓN PÚBLICA"/>
    <s v="M"/>
    <s v="Actividades de apoyo administrativo desarrolladas "/>
    <s v="04_24"/>
    <n v="6"/>
    <s v="GOBIERNO EFECTIVO"/>
    <n v="19"/>
    <s v="SERVICIOS GENERALES"/>
    <s v="013_24"/>
    <x v="1"/>
    <x v="12"/>
    <x v="2"/>
    <x v="2"/>
    <s v="DIRECCIÓN GENERAL DE FINANZAS"/>
    <s v="TESORERÍA"/>
    <s v="DIRECCIÓN DE FINANZAS"/>
    <x v="43"/>
    <x v="3"/>
    <s v="NO"/>
    <s v="NO"/>
    <n v="3921"/>
    <s v="Reintegro de Remanentes de Recursos Federales y Estatales"/>
    <n v="0"/>
    <s v="SIN DESCRIPCIÓN PARA DESTINOS 00"/>
    <n v="0"/>
    <n v="0"/>
    <n v="0"/>
    <n v="0"/>
    <n v="0"/>
    <n v="0"/>
    <n v="0"/>
    <n v="0"/>
    <n v="0"/>
    <n v="0"/>
    <n v="0"/>
    <m/>
    <m/>
    <n v="0"/>
    <n v="0"/>
    <n v="0"/>
    <n v="0"/>
    <n v="0"/>
    <n v="0"/>
    <n v="0"/>
    <n v="0"/>
  </r>
  <r>
    <s v="2.6-11-23"/>
    <s v="1.3.4"/>
    <s v="FUNCIÓN PÚBLICA"/>
    <s v="M"/>
    <s v="Actividades de apoyo administrativo desarrolladas "/>
    <s v="04_24"/>
    <n v="6"/>
    <s v="GOBIERNO EFECTIVO"/>
    <n v="19"/>
    <s v="SERVICIOS GENERALES"/>
    <s v="013_24"/>
    <x v="1"/>
    <x v="13"/>
    <x v="2"/>
    <x v="2"/>
    <s v="DIRECCIÓN GENERAL DE FINANZAS"/>
    <s v="TESORERÍA"/>
    <s v="DIRECCIÓN DE FINANZAS"/>
    <x v="43"/>
    <x v="3"/>
    <s v="NO"/>
    <s v="NO"/>
    <n v="3921"/>
    <s v="Reintegro de Remanentes de Recursos Federales y Estatales"/>
    <n v="0"/>
    <s v="SIN DESCRIPCIÓN PARA DESTINOS 00"/>
    <n v="0"/>
    <n v="0"/>
    <n v="1770.05"/>
    <n v="0"/>
    <n v="1770.05"/>
    <n v="1770.05"/>
    <n v="0"/>
    <n v="1770.05"/>
    <n v="0"/>
    <n v="1770.05"/>
    <n v="0"/>
    <m/>
    <m/>
    <n v="0"/>
    <n v="1770.05"/>
    <n v="0"/>
    <n v="1770.05"/>
    <n v="0"/>
    <n v="0"/>
    <n v="0"/>
    <n v="1770.05"/>
  </r>
  <r>
    <s v="2.5-03-1-23"/>
    <s v="1.3.4"/>
    <s v="FUNCIÓN PÚBLICA"/>
    <s v="M"/>
    <s v="Actividades de apoyo administrativo desarrolladas "/>
    <s v="04_24"/>
    <n v="6"/>
    <s v="GOBIERNO EFECTIVO"/>
    <n v="19"/>
    <s v="SERVICIOS GENERALES"/>
    <s v="013_24"/>
    <x v="1"/>
    <x v="14"/>
    <x v="2"/>
    <x v="2"/>
    <s v="DIRECCIÓN GENERAL DE FINANZAS"/>
    <s v="TESORERÍA"/>
    <s v="DIRECCIÓN DE FINANZAS"/>
    <x v="43"/>
    <x v="3"/>
    <s v="NO"/>
    <s v="NO"/>
    <n v="3921"/>
    <s v="Reintegro de Remanentes de Recursos Federales y Estatales"/>
    <n v="0"/>
    <s v="SIN DESCRIPCIÓN PARA DESTINOS 00"/>
    <n v="0"/>
    <n v="0"/>
    <n v="981350"/>
    <n v="0"/>
    <n v="981335.69"/>
    <n v="981335.69"/>
    <n v="0"/>
    <n v="981335.69"/>
    <n v="0"/>
    <n v="981335.69"/>
    <n v="0"/>
    <m/>
    <m/>
    <n v="364"/>
    <n v="980971.69"/>
    <n v="14.310000000055879"/>
    <n v="981350"/>
    <n v="0"/>
    <n v="0"/>
    <n v="0"/>
    <n v="981350"/>
  </r>
  <r>
    <s v="212-4"/>
    <s v="1.3.4"/>
    <s v="FUNCIÓN PÚBLICA"/>
    <s v="M"/>
    <s v="Actividades de apoyo administrativo desarrolladas "/>
    <s v="04_24"/>
    <n v="6"/>
    <s v="GOBIERNO EFECTIVO"/>
    <n v="19"/>
    <s v="SERVICIOS GENERALES"/>
    <s v="013_24"/>
    <x v="1"/>
    <x v="15"/>
    <x v="2"/>
    <x v="2"/>
    <s v="DIRECCIÓN GENERAL DE FINANZAS"/>
    <s v="TESORERÍA"/>
    <s v="DIRECCIÓN DE FINANZAS"/>
    <x v="43"/>
    <x v="3"/>
    <s v="NO"/>
    <s v="NO"/>
    <n v="3921"/>
    <s v="Reintegro de Remanentes de Recursos Federales y Estatales"/>
    <n v="0"/>
    <s v="SIN DESCRIPCIÓN PARA DESTINOS 00"/>
    <n v="0"/>
    <n v="0"/>
    <n v="1135715.3"/>
    <n v="0"/>
    <n v="1135715.3"/>
    <n v="1135715.3"/>
    <n v="0"/>
    <n v="1135715.3"/>
    <n v="0"/>
    <n v="1135715.3"/>
    <n v="0"/>
    <m/>
    <m/>
    <n v="0"/>
    <n v="1135715.3"/>
    <n v="0"/>
    <n v="1135715.3"/>
    <n v="0"/>
    <n v="0"/>
    <n v="0"/>
    <n v="1135715.3"/>
  </r>
  <r>
    <s v="2.6-01-23"/>
    <s v="1.3.4"/>
    <s v="FUNCIÓN PÚBLICA"/>
    <s v="M"/>
    <s v="Actividades de apoyo administrativo desarrolladas "/>
    <s v="04_24"/>
    <n v="6"/>
    <s v="GOBIERNO EFECTIVO"/>
    <n v="19"/>
    <s v="SERVICIOS GENERALES"/>
    <s v="013_24"/>
    <x v="1"/>
    <x v="16"/>
    <x v="2"/>
    <x v="2"/>
    <s v="DIRECCIÓN GENERAL DE FINANZAS"/>
    <s v="TESORERÍA"/>
    <s v="DIRECCIÓN DE FINANZAS"/>
    <x v="43"/>
    <x v="3"/>
    <s v="NO"/>
    <s v="NO"/>
    <n v="3921"/>
    <s v="Reintegro de Remanentes de Recursos Federales y Estatales"/>
    <n v="0"/>
    <s v="SIN DESCRIPCIÓN PARA DESTINOS 00"/>
    <n v="0"/>
    <n v="0"/>
    <n v="1000247.19"/>
    <n v="0"/>
    <n v="1000247.19"/>
    <n v="1000247.19"/>
    <n v="0"/>
    <n v="1000247.19"/>
    <n v="0"/>
    <n v="1000247.19"/>
    <n v="0"/>
    <m/>
    <m/>
    <n v="0"/>
    <n v="1000247.19"/>
    <n v="0"/>
    <n v="1000247.19"/>
    <n v="0"/>
    <n v="0"/>
    <n v="0"/>
    <n v="1000247.19"/>
  </r>
  <r>
    <s v="502.1-11"/>
    <s v="1.3.4"/>
    <s v="FUNCIÓN PÚBLICA"/>
    <s v="M"/>
    <s v="Actividades de apoyo administrativo desarrolladas "/>
    <s v="04_24"/>
    <n v="6"/>
    <s v="GOBIERNO EFECTIVO"/>
    <n v="19"/>
    <s v="SERVICIOS GENERALES"/>
    <s v="013_24"/>
    <x v="1"/>
    <x v="17"/>
    <x v="2"/>
    <x v="2"/>
    <s v="DIRECCIÓN GENERAL DE FINANZAS"/>
    <s v="TESORERÍA"/>
    <s v="DIRECCIÓN DE FINANZAS"/>
    <x v="43"/>
    <x v="3"/>
    <s v="NO"/>
    <s v="NO"/>
    <n v="3921"/>
    <s v="Reintegro de Remanentes de Recursos Federales y Estatales"/>
    <n v="0"/>
    <s v="SIN DESCRIPCIÓN PARA DESTINOS 00"/>
    <n v="0"/>
    <n v="0"/>
    <n v="104076.75"/>
    <n v="0"/>
    <n v="104076.75"/>
    <n v="104076.75"/>
    <n v="0"/>
    <n v="104076.75"/>
    <n v="0"/>
    <n v="104076.75"/>
    <n v="0"/>
    <m/>
    <m/>
    <n v="0"/>
    <n v="104076.75"/>
    <n v="0"/>
    <n v="104076.75"/>
    <n v="0"/>
    <n v="0"/>
    <n v="0"/>
    <n v="104076.75"/>
  </r>
  <r>
    <s v="1.1-00-24"/>
    <s v="1.3.4"/>
    <s v="FUNCIÓN PÚBLICA"/>
    <s v="M"/>
    <s v="Actividades de apoyo administrativo desarrolladas "/>
    <s v="04_24"/>
    <n v="6"/>
    <s v="GOBIERNO EFECTIVO"/>
    <n v="19"/>
    <s v="SERVICIOS GENERALES"/>
    <s v="013_24"/>
    <x v="0"/>
    <x v="0"/>
    <x v="2"/>
    <x v="2"/>
    <s v="DIRECCIÓN GENERAL DE FINANZAS"/>
    <s v="TESORERÍA"/>
    <s v="DIRECCIÓN DE FINANZAS"/>
    <x v="43"/>
    <x v="3"/>
    <s v="NO"/>
    <s v="NO"/>
    <n v="3921"/>
    <s v="Reintegro de Remanentes de Recursos Federales y Estatales"/>
    <n v="0"/>
    <s v="INTERESES DE FISM"/>
    <n v="2368336.42"/>
    <n v="2368336.42"/>
    <n v="0"/>
    <n v="0"/>
    <n v="0"/>
    <n v="0"/>
    <n v="0"/>
    <n v="0"/>
    <n v="0"/>
    <n v="0"/>
    <n v="0"/>
    <m/>
    <m/>
    <n v="0"/>
    <n v="0"/>
    <n v="0"/>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922"/>
    <s v="IMPUESTOS Y DERECHOS"/>
    <n v="0"/>
    <s v="SIN DESCRIPCIÓN PARA DESTINOS 00"/>
    <n v="764694.38"/>
    <n v="733050.38"/>
    <n v="1300938.06"/>
    <n v="1000000"/>
    <n v="1115936.99"/>
    <n v="1115936.99"/>
    <n v="570802.05999999994"/>
    <n v="545134.93000000005"/>
    <n v="0"/>
    <n v="545134.93000000005"/>
    <n v="1000000"/>
    <m/>
    <m/>
    <n v="0"/>
    <n v="545134.93000000005"/>
    <n v="185001.07000000007"/>
    <n v="295238.06"/>
    <n v="5700"/>
    <n v="0"/>
    <n v="0"/>
    <n v="300938.06"/>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3"/>
    <s v="NO"/>
    <s v="NO"/>
    <n v="3922"/>
    <s v="IMPUESTOS Y DERECHOS"/>
    <n v="0"/>
    <s v="SIN DESCRIPCIÓN PARA DESTINOS 00"/>
    <n v="654168.37"/>
    <n v="327084.45"/>
    <n v="1594500"/>
    <n v="500000"/>
    <n v="1216175.0900000001"/>
    <n v="1216175.0900000001"/>
    <n v="292327.65000000014"/>
    <n v="923847.44"/>
    <n v="262902.29999999993"/>
    <n v="660945.14"/>
    <n v="1000000"/>
    <m/>
    <m/>
    <n v="365568.41000000003"/>
    <n v="295376.73"/>
    <n v="378324.90999999992"/>
    <n v="100000"/>
    <n v="1000000"/>
    <n v="0"/>
    <n v="5500"/>
    <n v="1094500"/>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MISARIA DE LA POLICIA PREVENTIVA MUNICIPAL"/>
    <x v="31"/>
    <x v="3"/>
    <s v="NO"/>
    <s v="NO"/>
    <n v="3922"/>
    <s v="IMPUESTOS Y DERECHOS"/>
    <n v="0"/>
    <s v="SIN DESCRIPCIÓN PARA DESTINOS 00"/>
    <n v="25000"/>
    <n v="0"/>
    <n v="0"/>
    <n v="0"/>
    <n v="0"/>
    <n v="0"/>
    <n v="0"/>
    <n v="0"/>
    <n v="0"/>
    <n v="0"/>
    <n v="0"/>
    <m/>
    <m/>
    <n v="0"/>
    <n v="0"/>
    <n v="0"/>
    <n v="0"/>
    <n v="0"/>
    <n v="0"/>
    <n v="0"/>
    <n v="0"/>
  </r>
  <r>
    <s v="1.1-00-24"/>
    <s v="2.2.7"/>
    <s v="DESARROLLO REGIONAL"/>
    <s v="E"/>
    <s v="Actividades del sector público, que realiza en for"/>
    <s v="07_24"/>
    <n v="2"/>
    <s v="GESTIÓN INTEGRAL DEL AGUA"/>
    <n v="36"/>
    <s v="SERVICIOS GENERALES"/>
    <s v="022_24"/>
    <x v="0"/>
    <x v="0"/>
    <x v="5"/>
    <x v="5"/>
    <s v="DIRECCIÓN GENERAL DE AGUA POTABLE Y SANE"/>
    <s v="COORDINACIÓN DE FORTALECIMIENTO A LOS SERVICIOS PÚBLICOS MUNICIPALES"/>
    <s v="DIRECCIÓN DE AGUA POTABLE Y SANEAMIENTO"/>
    <x v="21"/>
    <x v="3"/>
    <s v="NO"/>
    <s v="NO"/>
    <n v="3922"/>
    <s v="IMPUESTOS Y DERECHOS"/>
    <n v="0"/>
    <s v="SIN DESCRIPCIÓN PARA DESTINOS 00"/>
    <n v="9375698"/>
    <n v="9328218"/>
    <n v="9300000"/>
    <n v="7000000"/>
    <n v="7668267"/>
    <n v="7668267"/>
    <n v="0"/>
    <n v="7668267"/>
    <n v="0"/>
    <n v="7668267"/>
    <n v="11000000"/>
    <m/>
    <m/>
    <n v="0"/>
    <n v="7668267"/>
    <n v="1631733"/>
    <n v="0"/>
    <n v="2300000"/>
    <n v="0"/>
    <n v="0"/>
    <n v="2300000"/>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MISARIA DE LA POLICIA PREVENTIVA MUNICIPAL"/>
    <x v="31"/>
    <x v="3"/>
    <s v="NO"/>
    <s v="NO"/>
    <n v="3941"/>
    <s v="SENTENCIAS Y RESOLUCIONES POR AUTORIDAD COMPETENTE"/>
    <n v="0"/>
    <s v="SIN DESCRIPCIÓN PARA DESTINOS 00"/>
    <n v="0"/>
    <n v="0"/>
    <n v="70021"/>
    <n v="50000"/>
    <n v="0"/>
    <n v="0"/>
    <n v="0"/>
    <n v="0"/>
    <n v="0"/>
    <n v="0"/>
    <n v="0"/>
    <m/>
    <m/>
    <n v="0"/>
    <n v="0"/>
    <n v="70021"/>
    <n v="60121"/>
    <n v="0"/>
    <n v="0"/>
    <n v="40100"/>
    <n v="20021"/>
  </r>
  <r>
    <s v="1.1-00-24"/>
    <s v="1.3.4"/>
    <s v="FUNCIÓN PÚBLICA"/>
    <s v="M"/>
    <s v="Actividades de apoyo administrativo desarrolladas "/>
    <s v="04_24"/>
    <n v="6"/>
    <s v="GOBIERNO EFECTIVO"/>
    <n v="19"/>
    <s v="SERVICIOS GENERALES"/>
    <s v="013_24"/>
    <x v="0"/>
    <x v="0"/>
    <x v="2"/>
    <x v="2"/>
    <s v="DIRECCIÓN GENERAL DE FINANZAS"/>
    <s v="TESORERÍA"/>
    <s v="DIRECCIÓN DE PROCESOS ADMINISTRATIVOS Y PROYECTOS"/>
    <x v="4"/>
    <x v="3"/>
    <s v="NO"/>
    <s v="NO"/>
    <n v="3941"/>
    <s v="SENTENCIAS Y RESOLUCIONES POR AUTORIDAD COMPETENTE"/>
    <n v="0"/>
    <s v="SIN DESCRIPCIÓN PARA DESTINOS 00"/>
    <n v="1661937.89"/>
    <n v="1661937.89"/>
    <n v="1661937.89"/>
    <n v="1661937.89"/>
    <n v="55672"/>
    <n v="55672"/>
    <n v="0"/>
    <n v="55672"/>
    <n v="0"/>
    <n v="55672"/>
    <n v="1000000"/>
    <m/>
    <m/>
    <n v="1"/>
    <n v="55671"/>
    <n v="1606265.89"/>
    <n v="0"/>
    <n v="0"/>
    <n v="0"/>
    <n v="0"/>
    <n v="0"/>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941"/>
    <s v="SENTENCIAS Y RESOLUCIONES POR AUTORIDAD COMPETENTE"/>
    <n v="0"/>
    <s v="SIN DESCRIPCIÓN PARA DESTINOS 00"/>
    <n v="19109339.18"/>
    <n v="18119512.100000001"/>
    <n v="10270000"/>
    <n v="10000000"/>
    <n v="9572131.9800000004"/>
    <n v="9572131.9800000004"/>
    <n v="0"/>
    <n v="9572131.9800000004"/>
    <n v="0"/>
    <n v="9572131.9800000004"/>
    <n v="15000000"/>
    <m/>
    <m/>
    <n v="0"/>
    <n v="9572131.9800000004"/>
    <n v="697868.01999999955"/>
    <n v="0"/>
    <n v="270000"/>
    <n v="0"/>
    <n v="0"/>
    <n v="270000"/>
  </r>
  <r>
    <s v="1.1-00-24"/>
    <s v="1.7.1"/>
    <s v="POLICÍA"/>
    <s v="R"/>
    <s v="Solamente actividades específicas, distintas a las"/>
    <s v="08_24"/>
    <n v="7"/>
    <s v="SEGURIDAD CIUDADANA"/>
    <n v="40"/>
    <s v="SERVICIOS GENERALES"/>
    <s v="025_24"/>
    <x v="0"/>
    <x v="0"/>
    <x v="3"/>
    <x v="3"/>
    <s v="DESPACHO DE LA COMISARÍA DE LA POLICÍA P"/>
    <s v="COORDINACIÓN DE PREVENCIÓN Y PROTECCIÓN CIUDADANA"/>
    <s v="COMISARIA DE LA POLICIA PREVENTIVA MUNICIPAL"/>
    <x v="31"/>
    <x v="3"/>
    <s v="NO"/>
    <s v="NO"/>
    <n v="3941"/>
    <s v="SENTENCIAS Y RESOLUCIONES POR AUTORIDAD COMPETENTE"/>
    <n v="0"/>
    <s v="SIN DESCRIPCIÓN PARA DESTINOS 00"/>
    <n v="35121"/>
    <n v="0"/>
    <n v="0"/>
    <n v="0"/>
    <n v="0"/>
    <n v="0"/>
    <n v="0"/>
    <n v="0"/>
    <n v="0"/>
    <n v="0"/>
    <n v="0"/>
    <m/>
    <m/>
    <n v="0"/>
    <n v="0"/>
    <n v="0"/>
    <n v="0"/>
    <n v="0"/>
    <n v="0"/>
    <n v="0"/>
    <n v="0"/>
  </r>
  <r>
    <s v="1.1-00-24"/>
    <s v="1.3.4"/>
    <s v="FUNCIÓN PÚBLICA"/>
    <s v="M"/>
    <s v="Actividades de apoyo administrativo desarrolladas "/>
    <s v="04_24"/>
    <n v="6"/>
    <s v="GOBIERNO EFECTIVO"/>
    <n v="20"/>
    <s v="SERVICIOS GENERALES"/>
    <s v="014_24"/>
    <x v="0"/>
    <x v="0"/>
    <x v="2"/>
    <x v="2"/>
    <s v="DIRECCIÓN GENERAL DE INGRESOS"/>
    <s v="TESORERÍA"/>
    <s v="DIRECCIÓN DE INGRESOS"/>
    <x v="14"/>
    <x v="3"/>
    <s v="NO"/>
    <s v="NO"/>
    <n v="3942"/>
    <s v="DIVERSAS DEVOLUCIONES"/>
    <n v="0"/>
    <s v="SIN DESCRIPCIÓN PARA DESTINOS 00"/>
    <n v="679879.74"/>
    <n v="679800.39"/>
    <n v="450000"/>
    <n v="450000"/>
    <n v="251899.07"/>
    <n v="251899.07"/>
    <n v="0"/>
    <n v="251899.07"/>
    <n v="0"/>
    <n v="251899.07"/>
    <n v="700000"/>
    <m/>
    <m/>
    <n v="0"/>
    <n v="251899.07"/>
    <n v="198100.93"/>
    <n v="0"/>
    <n v="0"/>
    <n v="0"/>
    <n v="0"/>
    <n v="0"/>
  </r>
  <r>
    <s v="1.1-00-24"/>
    <s v="1.3.4"/>
    <s v="FUNCIÓN PÚBLICA"/>
    <s v="M"/>
    <s v="Actividades de apoyo administrativo desarrolladas "/>
    <s v="04_24"/>
    <n v="6"/>
    <s v="GOBIERNO EFECTIVO"/>
    <n v="20"/>
    <s v="SERVICIOS GENERALES"/>
    <s v="014_24"/>
    <x v="0"/>
    <x v="0"/>
    <x v="2"/>
    <x v="2"/>
    <s v="DIRECCIÓN GENERAL DE INGRESOS"/>
    <s v="TESORERÍA"/>
    <s v="DIRECCIÓN DE INGRESOS"/>
    <x v="14"/>
    <x v="3"/>
    <s v="NO"/>
    <s v="NO"/>
    <n v="3951"/>
    <s v="PENAS, MULTAS, ACCESORIOS Y ACTUALIZACIONES"/>
    <n v="0"/>
    <s v="SIN DESCRIPCIÓN PARA DESTINOS 00"/>
    <n v="0"/>
    <n v="0"/>
    <n v="300000"/>
    <n v="300000"/>
    <n v="0"/>
    <n v="0"/>
    <n v="0"/>
    <n v="0"/>
    <n v="0"/>
    <n v="0"/>
    <n v="0"/>
    <m/>
    <m/>
    <n v="0"/>
    <n v="0"/>
    <n v="300000"/>
    <n v="0"/>
    <n v="0"/>
    <n v="0"/>
    <n v="0"/>
    <n v="0"/>
  </r>
  <r>
    <s v="1.1-00-24"/>
    <s v="1.3.4"/>
    <s v="FUNCIÓN PÚBLICA"/>
    <s v="M"/>
    <s v="Actividades de apoyo administrativo desarrolladas "/>
    <s v="04_24"/>
    <n v="6"/>
    <s v="GOBIERNO EFECTIVO"/>
    <n v="18"/>
    <s v="SERVICIOS GENERALES"/>
    <s v="012_24"/>
    <x v="0"/>
    <x v="0"/>
    <x v="2"/>
    <x v="2"/>
    <s v="DIRECCIÓN DE PROCESOS ADMINISTRATIVOS Y"/>
    <s v="TESORERÍA"/>
    <s v="DIRECCIÓN DE PROCESOS ADMINISTRATIVOS Y PROYECTOS"/>
    <x v="4"/>
    <x v="3"/>
    <s v="NO"/>
    <s v="NO"/>
    <n v="3961"/>
    <s v="OTROS GASTOS POR RESPONSABILIDADES"/>
    <n v="0"/>
    <s v="SIN DESCRIPCIÓN PARA DESTINOS 00"/>
    <n v="15940"/>
    <n v="15940"/>
    <n v="69639"/>
    <n v="18000"/>
    <n v="69637.899999999994"/>
    <n v="69637.899999999994"/>
    <n v="0"/>
    <n v="69637.899999999994"/>
    <n v="0"/>
    <n v="69637.899999999994"/>
    <n v="80000"/>
    <m/>
    <m/>
    <n v="0"/>
    <n v="69637.899999999994"/>
    <n v="1.1000000000058208"/>
    <n v="0"/>
    <n v="51639"/>
    <n v="0"/>
    <n v="0"/>
    <n v="51639"/>
  </r>
  <r>
    <s v="1.1-00-24"/>
    <s v="1.7.1"/>
    <s v="POLICÍA"/>
    <s v="R"/>
    <s v="Solamente actividades específicas, distintas a las"/>
    <s v="08_24"/>
    <n v="7"/>
    <s v="SEGURIDAD CIUDADANA"/>
    <n v="41"/>
    <s v="SERVICIOS GENERALES"/>
    <s v="025_24"/>
    <x v="0"/>
    <x v="0"/>
    <x v="3"/>
    <x v="3"/>
    <s v="DESPACHO DE LA COMISARÍA DE LA POLICÍA P"/>
    <s v="COORDINACIÓN DE PREVENCIÓN Y PROTECCIÓN CIUDADANA"/>
    <s v="COMISARIA DE LA POLICIA PREVENTIVA MUNICIPAL"/>
    <x v="5"/>
    <x v="3"/>
    <s v="NO"/>
    <s v="NO"/>
    <n v="3962"/>
    <s v="DIVERSOS GASTOS POR INCIDENTE VIAL"/>
    <n v="0"/>
    <s v="SIN DESCRIPCIÓN PARA DESTINOS 00"/>
    <n v="86820"/>
    <n v="21243"/>
    <n v="118724"/>
    <n v="120000"/>
    <n v="70215.72"/>
    <n v="70215.72"/>
    <n v="21513.360000000001"/>
    <n v="48702.36"/>
    <n v="0"/>
    <n v="48702.36"/>
    <n v="300000"/>
    <s v="Siniestos"/>
    <m/>
    <n v="0"/>
    <n v="48702.36"/>
    <n v="48508.28"/>
    <n v="0"/>
    <n v="0"/>
    <n v="0"/>
    <n v="1276"/>
    <n v="-1276"/>
  </r>
  <r>
    <s v="1.1-00-24"/>
    <s v="1.3.4"/>
    <s v="FUNCIÓN PÚBLICA"/>
    <s v="E"/>
    <s v="Actividades del sector público, que realiza en for"/>
    <s v="05_24"/>
    <n v="6"/>
    <s v="GOBIERNO EFECTIVO"/>
    <n v="21"/>
    <s v="SERVICIOS GENERALES"/>
    <s v="015_24"/>
    <x v="0"/>
    <x v="0"/>
    <x v="1"/>
    <x v="1"/>
    <s v="DIRECCIÓN GENERAL DE ADMINISTRACIÓN"/>
    <s v="OFICIALÍA MAYOR"/>
    <s v="DIRECCIÓN DE ADMINISTRACIÓN"/>
    <x v="2"/>
    <x v="3"/>
    <s v="NO"/>
    <s v="NO"/>
    <n v="3962"/>
    <s v="DIVERSOS GASTOS POR INCIDENTE VIAL"/>
    <n v="0"/>
    <s v="SIN DESCRIPCIÓN PARA DESTINOS 00"/>
    <n v="11698"/>
    <n v="11697"/>
    <n v="100000"/>
    <n v="100000"/>
    <n v="83080.800000000003"/>
    <n v="83080.800000000003"/>
    <n v="0"/>
    <n v="83080.800000000003"/>
    <n v="0"/>
    <n v="83080.800000000003"/>
    <n v="100000"/>
    <m/>
    <m/>
    <n v="0"/>
    <n v="83080.800000000003"/>
    <n v="16919.199999999997"/>
    <n v="0"/>
    <n v="0"/>
    <n v="0"/>
    <n v="0"/>
    <n v="0"/>
  </r>
  <r>
    <s v="1.1-00-24"/>
    <s v="2.7.1"/>
    <s v="OTROS ASUNTOS SOCIALES"/>
    <s v="R"/>
    <s v="Solamente actividades específicas, distintas a las"/>
    <s v="15_24"/>
    <n v="1"/>
    <s v="CORRESPONSABILIDAD SOCIAL (TRANSVERSAL)"/>
    <n v="54"/>
    <s v="TRANSFERENCIAS, ASIGNACIONES, SUBSIDIOS Y OTRAS AYUDAS"/>
    <s v="035_24"/>
    <x v="0"/>
    <x v="0"/>
    <x v="13"/>
    <x v="13"/>
    <s v="INSTITUTO DE ALTERNATIVAS PARA LOS JÓVEN"/>
    <s v="INSTITUTO DE ALTERNATIVAS PARA LOS JÓVENES (INDAJO)"/>
    <s v="INSTITUTO DE ALTERNATIVAS PARA LOS JÓVENES (INDAJO)"/>
    <x v="44"/>
    <x v="4"/>
    <s v="NO"/>
    <s v="SI"/>
    <n v="4211"/>
    <s v="TRANSFERENCIAS OTORGADAS A ENTIDADES PARAESTATALES NO EMPRESARIALES Y NO FINANCIERAS"/>
    <n v="0"/>
    <s v="SIN DESCRIPCIÓN PARA DESTINOS 00"/>
    <n v="14625430"/>
    <n v="14625430"/>
    <n v="14778438.16"/>
    <n v="12778438.16"/>
    <n v="7111151.6500000004"/>
    <n v="7111151.6500000004"/>
    <n v="0"/>
    <n v="7111151.6500000004"/>
    <n v="0"/>
    <n v="7111151.6500000004"/>
    <n v="9360000"/>
    <s v="validado"/>
    <m/>
    <n v="0"/>
    <n v="7111151.6500000004"/>
    <n v="7667286.5099999998"/>
    <n v="2000000"/>
    <n v="0"/>
    <n v="0"/>
    <n v="0"/>
    <n v="2000000"/>
  </r>
  <r>
    <s v="1.1-00-24"/>
    <s v="2.7.1"/>
    <s v="OTROS ASUNTOS SOCIALES"/>
    <s v="E"/>
    <s v="Actividades del sector público, que realiza en for"/>
    <s v="10_24"/>
    <n v="4"/>
    <s v="CIUDAD SUSTENTABLE"/>
    <n v="48"/>
    <s v="TRANSFERENCIAS, ASIGNACIONES, SUBSIDIOS Y OTRAS AYUDAS"/>
    <s v="030_24"/>
    <x v="0"/>
    <x v="0"/>
    <x v="7"/>
    <x v="9"/>
    <s v="DIRECCIÓN DE PROYECTOS ESTRATEGICOS"/>
    <s v="COORDINACIÓN DE GESTIÓN DEL TERRITORIO Y OBRAS PÚBLICAS"/>
    <s v="DIRECCIÓN DE ECOLOGÍA Y PROTECCIÓN AMBIENTAL"/>
    <x v="19"/>
    <x v="4"/>
    <s v="NO"/>
    <s v="NO"/>
    <n v="4211"/>
    <s v="TRANSFERENCIAS OTORGADAS A ENTIDADES PARAESTATALES NO EMPRESARIALES Y NO FINANCIERAS"/>
    <n v="0"/>
    <s v="SIN DESCRIPCIÓN PARA DESTINOS 00"/>
    <n v="398400"/>
    <n v="398400"/>
    <n v="199200"/>
    <n v="199200"/>
    <n v="0"/>
    <n v="0"/>
    <n v="0"/>
    <n v="0"/>
    <n v="0"/>
    <n v="0"/>
    <n v="200000"/>
    <s v="Conafort"/>
    <m/>
    <n v="0"/>
    <n v="0"/>
    <n v="199200"/>
    <n v="0"/>
    <n v="0"/>
    <n v="0"/>
    <n v="0"/>
    <n v="0"/>
  </r>
  <r>
    <s v="1.1-00-24"/>
    <s v="1.3.4"/>
    <s v="FUNCIÓN PÚBLICA"/>
    <s v="M"/>
    <s v="Actividades de apoyo administrativo desarrolladas "/>
    <s v="04_24"/>
    <n v="6"/>
    <s v="GOBIERNO EFECTIVO"/>
    <n v="19"/>
    <s v="TRANSFERENCIAS, ASIGNACIONES, SUBSIDIOS Y OTRAS AYUDAS"/>
    <s v="013_24"/>
    <x v="0"/>
    <x v="0"/>
    <x v="2"/>
    <x v="2"/>
    <s v="DIRECCIÓN GENERAL DE FINANZAS"/>
    <s v="TESORERÍA"/>
    <s v="DIRECCIÓN DE FINANZAS"/>
    <x v="43"/>
    <x v="4"/>
    <s v="NO"/>
    <s v="NO"/>
    <n v="4211"/>
    <s v="TRANSFERENCIAS OTORGADAS A ENTIDADES PARAESTATALES NO EMPRESARIALES Y NO FINANCIERAS"/>
    <n v="0"/>
    <s v="SIN DESCRIPCIÓN PARA DESTINOS 00"/>
    <n v="2105566.7599999998"/>
    <n v="2105566.7599999998"/>
    <n v="2200000"/>
    <n v="2200000"/>
    <n v="2105566.7599999998"/>
    <n v="2105566.7599999998"/>
    <n v="0"/>
    <n v="2105566.7599999998"/>
    <n v="0"/>
    <n v="2105566.7599999998"/>
    <n v="2500000"/>
    <m/>
    <m/>
    <n v="0"/>
    <n v="2105566.7599999998"/>
    <n v="94433.240000000224"/>
    <n v="0"/>
    <n v="0"/>
    <n v="0"/>
    <n v="0"/>
    <n v="0"/>
  </r>
  <r>
    <s v="1.1-00-24"/>
    <s v="2.6.8"/>
    <s v="OTROS GRUPOS VULNERABLES"/>
    <s v="R"/>
    <s v="Solamente actividades específicas, distintas a las"/>
    <s v="13_24"/>
    <n v="1"/>
    <s v="CORRESPONSABILIDAD SOCIAL (TRANSVERSAL)"/>
    <n v="52"/>
    <s v="TRANSFERENCIAS, ASIGNACIONES, SUBSIDIOS Y OTRAS AYUDAS"/>
    <s v="033_24"/>
    <x v="0"/>
    <x v="0"/>
    <x v="14"/>
    <x v="14"/>
    <s v="INSTITUTO MUNICIPAL DE LA MUJER TLAJOMUL"/>
    <s v="INSTITUTO MUNICIPAL DE LA MUJER TLAJOMULQUENSE (IMMT)"/>
    <s v="INSTITUTO MUNICIPAL DE LA MUJER TLAJOMULQUENSE (IMMT)"/>
    <x v="45"/>
    <x v="4"/>
    <s v="NO"/>
    <s v="SI"/>
    <n v="4211"/>
    <s v="TRANSFERENCIAS OTORGADAS A ENTIDADES PARAESTATALES NO EMPRESARIALES Y NO FINANCIERAS"/>
    <n v="0"/>
    <s v="SIN DESCRIPCIÓN PARA DESTINOS 00"/>
    <n v="5910000"/>
    <n v="5910000"/>
    <n v="6135546.4699999997"/>
    <n v="6135546.4699999997"/>
    <n v="4309295.12"/>
    <n v="4309295.12"/>
    <n v="0"/>
    <n v="4309295.12"/>
    <n v="0"/>
    <n v="4309295.12"/>
    <n v="6380968.3288000003"/>
    <s v="Aumentar el 4% solo para nomina"/>
    <m/>
    <n v="0"/>
    <n v="4309295.12"/>
    <n v="1826251.3499999996"/>
    <n v="0"/>
    <n v="0"/>
    <n v="0"/>
    <n v="0"/>
    <n v="0"/>
  </r>
  <r>
    <s v="1.1-00-24"/>
    <s v="2.6.8"/>
    <s v="OTROS GRUPOS VULNERABLES"/>
    <s v="R"/>
    <s v="Solamente actividades específicas, distintas a las"/>
    <s v="14_24"/>
    <n v="1"/>
    <s v="CORRESPONSABILIDAD SOCIAL (TRANSVERSAL)"/>
    <n v="53"/>
    <s v="TRANSFERENCIAS, ASIGNACIONES, SUBSIDIOS Y OTRAS AYUDAS"/>
    <s v="034_24"/>
    <x v="0"/>
    <x v="0"/>
    <x v="15"/>
    <x v="15"/>
    <s v="CENTRO DE ESTIMULACIÓN PARA PERSONAS CON"/>
    <s v="CENTRO DE ESTIMULACIÓN PARA PERSONAS CON DISCAPACIDAD INTELECTUAL (CENDI)"/>
    <s v="CENTRO DE ESTIMULACIÓN PARA PERSONAS CON DISCAPACIDAD INTELECTUAL (CENDI)"/>
    <x v="46"/>
    <x v="4"/>
    <s v="NO"/>
    <s v="SI"/>
    <n v="4211"/>
    <s v="TRANSFERENCIAS OTORGADAS A ENTIDADES PARAESTATALES NO EMPRESARIALES Y NO FINANCIERAS"/>
    <n v="0"/>
    <s v="SIN DESCRIPCIÓN PARA DESTINOS 00"/>
    <n v="10000000"/>
    <n v="10000000"/>
    <n v="13523208.92"/>
    <n v="10523208.92"/>
    <n v="6666666.6399999997"/>
    <n v="6666666.6399999997"/>
    <n v="0"/>
    <n v="6666666.6399999997"/>
    <n v="0"/>
    <n v="6666666.6399999997"/>
    <n v="14064137.276800001"/>
    <s v="Aumentar el 4% solo para nomina"/>
    <m/>
    <n v="0"/>
    <n v="6666666.6399999997"/>
    <n v="6856542.2800000003"/>
    <n v="3000000"/>
    <n v="0"/>
    <n v="0"/>
    <n v="0"/>
    <n v="3000000"/>
  </r>
  <r>
    <s v="1.1-00-24"/>
    <s v="2.4.1"/>
    <s v="DEPORTE Y RECREACIÓN"/>
    <s v="F"/>
    <s v="Actividades destinadas a la promoción y fomento de"/>
    <s v="16_24"/>
    <n v="5"/>
    <s v="SOCIEDAD COHESIVA Y RESILENTE"/>
    <n v="55"/>
    <s v="TRANSFERENCIAS, ASIGNACIONES, SUBSIDIOS Y OTRAS AYUDAS"/>
    <s v="036_24"/>
    <x v="0"/>
    <x v="0"/>
    <x v="16"/>
    <x v="16"/>
    <s v="CONSEJO MUNICIPAL DEL DEPORTE (COMUDE)"/>
    <s v="CONSEJO MUNICIPAL DEL DEPORTE (COMUDE)"/>
    <s v="CONSEJO MUNICIPAL DEL DEPORTE (COMUDE)"/>
    <x v="47"/>
    <x v="4"/>
    <s v="NO"/>
    <s v="SI"/>
    <n v="4211"/>
    <s v="TRANSFERENCIAS OTORGADAS A ENTIDADES PARAESTATALES NO EMPRESARIALES Y NO FINANCIERAS"/>
    <n v="0"/>
    <s v="SIN DESCRIPCIÓN PARA DESTINOS 00"/>
    <n v="16510000"/>
    <n v="16510000"/>
    <n v="17127649.879999999"/>
    <n v="17059649.879999999"/>
    <n v="14944832.48"/>
    <n v="14944832.48"/>
    <n v="0"/>
    <n v="14944832.48"/>
    <n v="0"/>
    <n v="14944832.48"/>
    <n v="19813000"/>
    <s v="validado"/>
    <m/>
    <n v="0"/>
    <n v="14944832.48"/>
    <n v="2182817.3999999985"/>
    <n v="0"/>
    <n v="68000"/>
    <n v="0"/>
    <n v="0"/>
    <n v="68000"/>
  </r>
  <r>
    <s v="1.1-00-24"/>
    <s v="2.6.3"/>
    <s v="FAMILIA E HIJOS"/>
    <s v="R"/>
    <s v="Solamente actividades específicas, distintas a las"/>
    <s v="12_24"/>
    <n v="1"/>
    <s v="CORRESPONSABILIDAD SOCIAL (TRANSVERSAL)"/>
    <n v="51"/>
    <s v="TRANSFERENCIAS, ASIGNACIONES, SUBSIDIOS Y OTRAS AYUDAS"/>
    <s v="032_24"/>
    <x v="0"/>
    <x v="0"/>
    <x v="17"/>
    <x v="17"/>
    <s v="SISTEMA INTEGRAL PARA EL DESARROLLO DE L"/>
    <s v="SISTEMA INTEGRAL PARA EL DESARROLLO DE LA FAMILIA (DIF)"/>
    <s v="SISTEMA INTEGRAL PARA EL DESARROLLO DE LA FAMILIA (DIF)"/>
    <x v="48"/>
    <x v="4"/>
    <s v="NO"/>
    <s v="SI"/>
    <n v="4211"/>
    <s v="TRANSFERENCIAS OTORGADAS A ENTIDADES PARAESTATALES NO EMPRESARIALES Y NO FINANCIERAS"/>
    <n v="0"/>
    <s v="SIN DESCRIPCIÓN PARA DESTINOS 00"/>
    <n v="66533232.560000002"/>
    <n v="66533232.560000002"/>
    <n v="68471532.379999995"/>
    <n v="68471532.379999995"/>
    <n v="56108616.799999997"/>
    <n v="56108616.799999997"/>
    <n v="0"/>
    <n v="56108616.799999997"/>
    <n v="0"/>
    <n v="56108616.799999997"/>
    <n v="80000000"/>
    <s v="Aumentar el 4% solo para nomina"/>
    <m/>
    <n v="0"/>
    <n v="56108616.799999997"/>
    <n v="12362915.579999998"/>
    <n v="0"/>
    <n v="0"/>
    <n v="0"/>
    <n v="0"/>
    <n v="0"/>
  </r>
  <r>
    <s v="1.1-00-24"/>
    <s v="1.3.4"/>
    <s v="FUNCIÓN PÚBLICA"/>
    <s v="M"/>
    <s v="Actividades de apoyo administrativo desarrolladas "/>
    <s v="04_24"/>
    <n v="6"/>
    <s v="GOBIERNO EFECTIVO"/>
    <n v="19"/>
    <s v="TRANSFERENCIAS, ASIGNACIONES, SUBSIDIOS Y OTRAS AYUDAS"/>
    <s v="013_24"/>
    <x v="0"/>
    <x v="0"/>
    <x v="2"/>
    <x v="2"/>
    <s v="DIRECCIÓN GENERAL DE FINANZAS"/>
    <s v="TESORERÍA"/>
    <s v="DIRECCIÓN DE FINANZAS"/>
    <x v="43"/>
    <x v="4"/>
    <s v="NO"/>
    <s v="SI"/>
    <n v="4251"/>
    <s v="TRANSFERENCIAS A FIDEICOMISOS DE ENTIDADES FEDERATIVAS Y MUNICIPIOS"/>
    <n v="0"/>
    <s v="SIN DESCRIPCIÓN PARA DESTINOS 00"/>
    <n v="12473485.050000001"/>
    <n v="12473485.050000001"/>
    <n v="8888535.4499999993"/>
    <n v="5000000"/>
    <n v="2752974.18"/>
    <n v="2752974.18"/>
    <n v="0"/>
    <n v="2752974.18"/>
    <n v="0"/>
    <n v="2752974.18"/>
    <n v="14000000"/>
    <s v="Fideicomiso turismo"/>
    <s v="bolsa de 1,000,000.00"/>
    <n v="0"/>
    <n v="2752974.18"/>
    <n v="6135561.2699999996"/>
    <n v="0"/>
    <n v="4158535.45"/>
    <n v="0"/>
    <n v="270000"/>
    <n v="3888535.45"/>
  </r>
  <r>
    <s v="1.5-01-24"/>
    <s v="1.3.4"/>
    <s v="FUNCIÓN PÚBLICA"/>
    <s v="M"/>
    <s v="Actividades de apoyo administrativo desarrolladas "/>
    <s v="04_24"/>
    <n v="6"/>
    <s v="GOBIERNO EFECTIVO"/>
    <n v="19"/>
    <s v="TRANSFERENCIAS, ASIGNACIONES, SUBSIDIOS Y OTRAS AYUDAS"/>
    <s v="013_24"/>
    <x v="0"/>
    <x v="1"/>
    <x v="2"/>
    <x v="2"/>
    <s v="DIRECCIÓN GENERAL DE FINANZAS"/>
    <s v="TESORERÍA"/>
    <s v="DIRECCIÓN DE FINANZAS"/>
    <x v="43"/>
    <x v="4"/>
    <s v="NO"/>
    <s v="SI"/>
    <n v="4251"/>
    <s v="TRANSFERENCIAS A FIDEICOMISOS DE ENTIDADES FEDERATIVAS Y MUNICIPIOS"/>
    <n v="0"/>
    <s v="SIN DESCRIPCIÓN PARA DESTINOS 00"/>
    <n v="0"/>
    <n v="0"/>
    <n v="7000000"/>
    <n v="0"/>
    <n v="6229289.2599999998"/>
    <n v="6229289.2599999998"/>
    <n v="0"/>
    <n v="6229289.2599999998"/>
    <n v="0"/>
    <n v="6229289.2599999998"/>
    <n v="0"/>
    <s v="Fideicomiso turismo"/>
    <m/>
    <n v="0"/>
    <n v="6229289.2599999998"/>
    <n v="770710.74000000022"/>
    <n v="0"/>
    <n v="7000000"/>
    <n v="0"/>
    <n v="0"/>
    <n v="7000000"/>
  </r>
  <r>
    <s v="1.6-01-24"/>
    <s v="1.3.4"/>
    <s v="FUNCIÓN PÚBLICA"/>
    <s v="M"/>
    <s v="Actividades de apoyo administrativo desarrolladas "/>
    <s v="04_24"/>
    <n v="6"/>
    <s v="GOBIERNO EFECTIVO"/>
    <n v="19"/>
    <s v="TRANSFERENCIAS, ASIGNACIONES, SUBSIDIOS Y OTRAS AYUDAS"/>
    <s v="013_24"/>
    <x v="0"/>
    <x v="2"/>
    <x v="2"/>
    <x v="2"/>
    <s v="DIRECCIÓN GENERAL DE FINANZAS"/>
    <s v="TESORERÍA"/>
    <s v="DIRECCIÓN DE FINANZAS"/>
    <x v="43"/>
    <x v="4"/>
    <s v="NO"/>
    <s v="SI"/>
    <n v="4251"/>
    <s v="TRANSFERENCIAS A FIDEICOMISOS DE ENTIDADES FEDERATIVAS Y MUNICIPIOS"/>
    <n v="0"/>
    <s v="SIN DESCRIPCIÓN PARA DESTINOS 00"/>
    <n v="0"/>
    <n v="0"/>
    <n v="5000000"/>
    <n v="0"/>
    <n v="4112309.88"/>
    <n v="4112309.88"/>
    <n v="0"/>
    <n v="4112309.88"/>
    <n v="0"/>
    <n v="4112309.88"/>
    <n v="0"/>
    <s v="Fideicomiso turismo"/>
    <m/>
    <n v="0"/>
    <n v="4112309.88"/>
    <n v="887690.12000000011"/>
    <n v="5000000"/>
    <n v="0"/>
    <n v="0"/>
    <n v="0"/>
    <n v="5000000"/>
  </r>
  <r>
    <s v="1.1-00-24"/>
    <s v="3.1.1"/>
    <s v="ASUNTOS ECONÓMICOS Y COMERCIALES EN GENERAL"/>
    <s v="S"/>
    <s v="Definidos en el Presupuesto de Egresos y los que s"/>
    <s v="09_24"/>
    <n v="8"/>
    <s v="DESARROLLO ECONÓMICO Y EMPLEO"/>
    <n v="45"/>
    <s v="TRANSFERENCIAS, ASIGNACIONES, SUBSIDIOS Y OTRAS AYUDAS"/>
    <s v="028_24"/>
    <x v="0"/>
    <x v="0"/>
    <x v="6"/>
    <x v="6"/>
    <s v="DIRECCÍON GENERAL DE DESARROLLO RURAL"/>
    <s v="COORDINACIÓN DE POTENCIA ECONÓMICA"/>
    <s v="DIRECCIÓN DE DESARROLLO RURAL"/>
    <x v="49"/>
    <x v="4"/>
    <s v="NO"/>
    <s v="SI"/>
    <n v="4311"/>
    <s v="SUBSIDIOS A LA PRODUCCIÓN"/>
    <n v="0"/>
    <s v="SIN DESCRIPCIÓN PARA DESTINOS 00"/>
    <n v="1950000"/>
    <n v="1950000"/>
    <n v="3000000"/>
    <n v="3000000"/>
    <n v="2978400"/>
    <n v="2978400"/>
    <n v="0"/>
    <n v="2978400"/>
    <n v="0"/>
    <n v="2978400"/>
    <n v="3200000"/>
    <s v="Cal agricola"/>
    <m/>
    <n v="0"/>
    <n v="2978400"/>
    <n v="21600"/>
    <n v="0"/>
    <n v="0"/>
    <n v="0"/>
    <n v="0"/>
    <n v="0"/>
  </r>
  <r>
    <s v="1.1-00-24"/>
    <s v="3.1.1"/>
    <s v="ASUNTOS ECONÓMICOS Y COMERCIALES EN GENERAL"/>
    <s v="S"/>
    <s v="Definidos en el Presupuesto de Egresos y los que s"/>
    <s v="09_24"/>
    <n v="8"/>
    <s v="DESARROLLO ECONÓMICO Y EMPLEO"/>
    <n v="46"/>
    <s v="TRANSFERENCIAS, ASIGNACIONES, SUBSIDIOS Y OTRAS AYUDAS"/>
    <s v="028_24"/>
    <x v="0"/>
    <x v="0"/>
    <x v="6"/>
    <x v="6"/>
    <s v="DIRECCÍON GENERAL DE DESARROLLO RURAL"/>
    <s v="COORDINACIÓN DE POTENCIA ECONÓMICA"/>
    <s v="DIRECCIÓN DE DESARROLLO RURAL"/>
    <x v="50"/>
    <x v="4"/>
    <s v="NO"/>
    <s v="NO"/>
    <n v="4311"/>
    <s v="SUBSIDIOS A LA PRODUCCIÓN"/>
    <n v="0"/>
    <s v="SIN DESCRIPCIÓN PARA DESTINOS 00"/>
    <n v="300000"/>
    <n v="295000"/>
    <n v="400000"/>
    <n v="400000"/>
    <n v="345000"/>
    <n v="345000"/>
    <n v="0"/>
    <n v="345000"/>
    <n v="0"/>
    <n v="345000"/>
    <n v="350000"/>
    <s v="Indeminizacion de ganado por garrapatas y brucelosis"/>
    <m/>
    <n v="6000"/>
    <n v="339000"/>
    <n v="55000"/>
    <n v="0"/>
    <n v="0"/>
    <n v="0"/>
    <n v="0"/>
    <n v="0"/>
  </r>
  <r>
    <s v="1.1-00-24"/>
    <s v="3.1.1"/>
    <s v="ASUNTOS ECONÓMICOS Y COMERCIALES EN GENERAL"/>
    <s v="E"/>
    <s v="Actividades del sector público, que realiza en for"/>
    <s v="09_24"/>
    <n v="8"/>
    <s v="DESARROLLO ECONÓMICO Y EMPLEO"/>
    <n v="44"/>
    <s v="TRANSFERENCIAS, ASIGNACIONES, SUBSIDIOS Y OTRAS AYUDAS"/>
    <s v="028_24"/>
    <x v="0"/>
    <x v="0"/>
    <x v="6"/>
    <x v="6"/>
    <s v="DIRECCÍON GENERAL DE DESARROLLO RURAL"/>
    <s v="COORDINACIÓN DE POTENCIA ECONÓMICA"/>
    <s v="DIRECCIÓN DE DESARROLLO RURAL"/>
    <x v="25"/>
    <x v="4"/>
    <s v="NO"/>
    <s v="NO"/>
    <n v="4311"/>
    <s v="SUBSIDIOS A LA PRODUCCIÓN"/>
    <n v="0"/>
    <s v="SIN DESCRIPCIÓN PARA DESTINOS 00"/>
    <n v="0"/>
    <n v="0"/>
    <n v="0"/>
    <n v="0"/>
    <n v="0"/>
    <n v="0"/>
    <n v="0"/>
    <n v="0"/>
    <n v="0"/>
    <n v="0"/>
    <n v="0"/>
    <m/>
    <m/>
    <n v="0"/>
    <n v="0"/>
    <n v="0"/>
    <n v="0"/>
    <n v="500000"/>
    <n v="0"/>
    <n v="500000"/>
    <n v="0"/>
  </r>
  <r>
    <s v="1.1-00-24"/>
    <s v="3.1.1"/>
    <s v="ASUNTOS ECONÓMICOS Y COMERCIALES EN GENERAL"/>
    <s v="E"/>
    <s v="Actividades del sector público, que realiza en for"/>
    <s v="09_24"/>
    <n v="8"/>
    <s v="DESARROLLO ECONÓMICO Y EMPLEO"/>
    <n v="42"/>
    <s v="BIENES MUEBLES, INMUEBLES E INTANGIBLES"/>
    <s v="026_24"/>
    <x v="0"/>
    <x v="0"/>
    <x v="6"/>
    <x v="6"/>
    <s v="DESPACHO DE LA COORDINACIÓN GENERAL DE D"/>
    <s v="COORDINACIÓN DE POTENCIA ECONÓMICA"/>
    <s v="DIRECCIÓN DE DESARROLLO RURAL"/>
    <x v="20"/>
    <x v="4"/>
    <s v="NO"/>
    <s v="NO"/>
    <n v="4311"/>
    <s v="SUBSIDIOS A LA PRODUCCIÓN"/>
    <n v="0"/>
    <s v="PESCADORES"/>
    <n v="106000"/>
    <n v="106000"/>
    <n v="0"/>
    <n v="120000"/>
    <n v="0"/>
    <n v="0"/>
    <n v="0"/>
    <n v="0"/>
    <n v="0"/>
    <n v="0"/>
    <n v="200000"/>
    <s v="PESCADORES"/>
    <m/>
    <n v="0"/>
    <n v="0"/>
    <n v="0"/>
    <n v="0"/>
    <n v="0"/>
    <n v="0"/>
    <n v="120000"/>
    <n v="-120000"/>
  </r>
  <r>
    <s v="1.1-00-24"/>
    <s v="2.7.1"/>
    <s v="OTROS ASUNTOS SOCIALES"/>
    <s v="S"/>
    <s v="Definidos en el Presupuesto de Egresos y los que s"/>
    <s v="06_24"/>
    <n v="5"/>
    <s v="SOCIEDAD COHESIVA Y RESILENTE"/>
    <n v="31"/>
    <s v="TRANSFERENCIAS, ASIGNACIONES, SUBSIDIOS Y OTRAS AYUDAS"/>
    <s v="018_24"/>
    <x v="0"/>
    <x v="0"/>
    <x v="11"/>
    <x v="0"/>
    <s v="DIRECCIÓN GENERAL DE POLÍTICA SOCIAL"/>
    <s v="COORDINACIÓN DE CERCANÍA Y CORRESPONSABILIDAD SOCIAL"/>
    <s v="DIRECCION GENERAL DE POLITICA SOCIAL"/>
    <x v="51"/>
    <x v="4"/>
    <s v="NO"/>
    <s v="SI"/>
    <n v="4411"/>
    <s v="AYUDAS SOCIALES A PERSONAS"/>
    <n v="0"/>
    <s v="SIN DESCRIPCIÓN PARA DESTINOS 00"/>
    <n v="55156794.43"/>
    <n v="55046596.689999998"/>
    <n v="72216447.640000001"/>
    <n v="54793475.799999997"/>
    <n v="52216447.640000001"/>
    <n v="52216447.640000001"/>
    <n v="0"/>
    <n v="52216447.640000001"/>
    <n v="0"/>
    <n v="52216447.640000001"/>
    <n v="71000000"/>
    <s v="Uniformes y utiles"/>
    <m/>
    <n v="0"/>
    <n v="52216447.640000001"/>
    <n v="20000000"/>
    <n v="20000000"/>
    <n v="0.04"/>
    <n v="0"/>
    <n v="2577028.2000000002"/>
    <n v="17422971.84"/>
  </r>
  <r>
    <s v="1.1-00-24"/>
    <s v="3.1.1"/>
    <s v="ASUNTOS ECONÓMICOS Y COMERCIALES EN GENERAL"/>
    <s v="E"/>
    <s v="Actividades del sector público, que realiza en for"/>
    <s v="09_24"/>
    <n v="8"/>
    <s v="DESARROLLO ECONÓMICO Y EMPLEO"/>
    <n v="42"/>
    <s v="MATERIALES Y SUMINISTROS"/>
    <s v="026_24"/>
    <x v="0"/>
    <x v="0"/>
    <x v="6"/>
    <x v="6"/>
    <s v="DESPACHO DE LA COORDINACIÓN GENERAL DE D"/>
    <s v="COORDINACIÓN DE POTENCIA ECONÓMICA"/>
    <s v="DIRECCIÓN GENERAL "/>
    <x v="20"/>
    <x v="2"/>
    <s v="NO"/>
    <s v="NO"/>
    <n v="4411"/>
    <s v="AYUDAS SOCIALES A PERSONAS"/>
    <n v="0"/>
    <s v="CAPACITACION"/>
    <n v="0"/>
    <n v="0"/>
    <n v="0"/>
    <n v="0"/>
    <n v="0"/>
    <n v="0"/>
    <n v="0"/>
    <n v="0"/>
    <n v="0"/>
    <n v="0"/>
    <n v="500000"/>
    <m/>
    <m/>
    <n v="0"/>
    <n v="0"/>
    <n v="0"/>
    <n v="0"/>
    <n v="0"/>
    <n v="0"/>
    <n v="50000"/>
    <n v="-50000"/>
  </r>
  <r>
    <s v="1.1-00-24"/>
    <s v="2.7.1"/>
    <s v="OTROS ASUNTOS SOCIALES"/>
    <s v="S"/>
    <s v="Definidos en el Presupuesto de Egresos y los que s"/>
    <s v="06_24"/>
    <n v="5"/>
    <s v="SOCIEDAD COHESIVA Y RESILENTE"/>
    <n v="30"/>
    <s v="SERVICIOS GENERALES"/>
    <s v="018_24"/>
    <x v="0"/>
    <x v="0"/>
    <x v="11"/>
    <x v="0"/>
    <s v="DIRECCIÓN GENERAL DE POLÍTICA SOCIAL"/>
    <s v="COORDINACIÓN DE CERCANÍA Y CORRESPONSABILIDAD SOCIAL"/>
    <s v="DIRECCION GENERAL DE POLITICA SOCIAL"/>
    <x v="37"/>
    <x v="3"/>
    <s v="NO"/>
    <s v="SI"/>
    <n v="4411"/>
    <s v="AYUDAS SOCIALES A PERSONAS"/>
    <n v="0"/>
    <s v="SIN DESCRIPCIÓN PARA DESTINOS 00"/>
    <n v="0"/>
    <n v="0"/>
    <n v="0"/>
    <n v="0"/>
    <n v="0"/>
    <n v="0"/>
    <n v="0"/>
    <n v="0"/>
    <n v="0"/>
    <n v="0"/>
    <m/>
    <s v="apoyo micro empresas"/>
    <m/>
    <n v="0"/>
    <n v="0"/>
    <n v="0"/>
    <n v="0"/>
    <n v="0"/>
    <n v="0"/>
    <n v="0"/>
    <n v="0"/>
  </r>
  <r>
    <s v="1.1-00-24"/>
    <s v="2.2.7"/>
    <s v="DESARROLLO REGIONAL"/>
    <s v="S"/>
    <s v="Definidos en el Presupuesto de Egresos y los que s"/>
    <s v="02_24"/>
    <n v="1"/>
    <s v="CORRESPONSABILIDAD SOCIAL (TRANSVERSAL)"/>
    <n v="10"/>
    <s v="TRANSFERENCIAS, ASIGNACIONES, SUBSIDIOS Y OTRAS AYUDAS"/>
    <s v="008_24"/>
    <x v="0"/>
    <x v="0"/>
    <x v="0"/>
    <x v="0"/>
    <s v="DIRECCIÓN DE VIVIENDA"/>
    <s v="COORDINACIÓN DE CERCANÍA Y CORRESPONSABILIDAD SOCIAL"/>
    <s v="DIRECCION GENERAL DE POLITICA SOCIAL"/>
    <x v="39"/>
    <x v="4"/>
    <s v="NO"/>
    <s v="NO"/>
    <n v="4411"/>
    <s v="AYUDAS SOCIALES A PERSONAS"/>
    <n v="7"/>
    <s v="RENTA TU CASA"/>
    <n v="3432000"/>
    <n v="2463946.11"/>
    <n v="3500000"/>
    <n v="3500000"/>
    <n v="1110651.25"/>
    <n v="1110651.25"/>
    <n v="103201.48999999999"/>
    <n v="1007449.76"/>
    <n v="39000"/>
    <n v="968449.76"/>
    <n v="0"/>
    <m/>
    <m/>
    <n v="5374.5100000000093"/>
    <n v="963075.25"/>
    <n v="2389348.75"/>
    <n v="0"/>
    <n v="0"/>
    <n v="0"/>
    <n v="0"/>
    <n v="0"/>
  </r>
  <r>
    <s v="1.1-00-24"/>
    <s v="2.2.7"/>
    <s v="DESARROLLO REGIONAL"/>
    <s v="S"/>
    <s v="Definidos en el Presupuesto de Egresos y los que s"/>
    <s v="02_24"/>
    <n v="1"/>
    <s v="CORRESPONSABILIDAD SOCIAL (TRANSVERSAL)"/>
    <n v="10"/>
    <s v="TRANSFERENCIAS, ASIGNACIONES, SUBSIDIOS Y OTRAS AYUDAS"/>
    <s v="008_24"/>
    <x v="0"/>
    <x v="0"/>
    <x v="0"/>
    <x v="0"/>
    <s v="DIRECCIÓN DE VIVIENDA"/>
    <s v="COORDINACIÓN DE CERCANÍA Y CORRESPONSABILIDAD SOCIAL"/>
    <s v="DIRECCION GENERAL DE POLITICA SOCIAL"/>
    <x v="39"/>
    <x v="4"/>
    <s v="NO"/>
    <s v="NO"/>
    <n v="4411"/>
    <s v="AYUDAS SOCIALES A PERSONAS"/>
    <n v="8"/>
    <s v="VIVIENDA PROTEGIDA"/>
    <n v="1000000"/>
    <n v="767572"/>
    <n v="1000000"/>
    <n v="1000000"/>
    <n v="225649"/>
    <n v="225649"/>
    <n v="38008.910000000003"/>
    <n v="187640.09"/>
    <n v="0"/>
    <n v="187640.09"/>
    <n v="0"/>
    <m/>
    <m/>
    <n v="42640.09"/>
    <n v="145000"/>
    <n v="774351"/>
    <n v="0"/>
    <n v="0"/>
    <n v="0"/>
    <n v="0"/>
    <n v="0"/>
  </r>
  <r>
    <s v="1.1-00-24"/>
    <s v="2.2.7"/>
    <s v="DESARROLLO REGIONAL"/>
    <s v="S"/>
    <s v="Definidos en el Presupuesto de Egresos y los que s"/>
    <s v="02_24"/>
    <n v="1"/>
    <s v="CORRESPONSABILIDAD SOCIAL (TRANSVERSAL)"/>
    <n v="57"/>
    <s v="TRANSFERENCIAS, ASIGNACIONES, SUBSIDIOS Y OTRAS AYUDAS"/>
    <s v="010_24"/>
    <x v="0"/>
    <x v="0"/>
    <x v="0"/>
    <x v="0"/>
    <s v="DIRECCIÓN GENERAL DE CULTURA DE LA PAZ Y"/>
    <s v="COORDINACIÓN DE CERCANÍA Y CORRESPONSABILIDAD SOCIAL"/>
    <s v="POR DEFINIR"/>
    <x v="52"/>
    <x v="4"/>
    <s v="NO"/>
    <s v="NO"/>
    <n v="4411"/>
    <s v="AYUDAS SOCIALES A PERSONAS"/>
    <n v="0"/>
    <s v="SIN DESCRIPCIÓN PARA DESTINOS 00"/>
    <n v="200000"/>
    <n v="200000"/>
    <n v="1200000"/>
    <n v="1200000"/>
    <n v="1200000"/>
    <n v="1200000"/>
    <n v="0"/>
    <n v="1200000"/>
    <n v="0"/>
    <n v="1200000"/>
    <n v="0"/>
    <s v="Tlajo cuida a quien cuida"/>
    <m/>
    <n v="2000"/>
    <n v="1198000"/>
    <n v="0"/>
    <n v="0"/>
    <n v="0"/>
    <n v="0"/>
    <n v="0"/>
    <n v="0"/>
  </r>
  <r>
    <s v="1.1-00-24"/>
    <s v="2.7.1"/>
    <s v="OTROS ASUNTOS SOCIALES"/>
    <s v="S"/>
    <s v="Definidos en el Presupuesto de Egresos y los que s"/>
    <s v="06_24"/>
    <n v="5"/>
    <s v="SOCIEDAD COHESIVA Y RESILENTE"/>
    <n v="27"/>
    <s v="TRANSFERENCIAS, ASIGNACIONES, SUBSIDIOS Y OTRAS AYUDAS"/>
    <s v="016_24"/>
    <x v="0"/>
    <x v="0"/>
    <x v="11"/>
    <x v="0"/>
    <s v="DESPACHO DE LA COORDINACIÓN GENERAL DE C"/>
    <s v="COORDINACIÓN DE CERCANÍA Y CORRESPONSABILIDAD SOCIAL"/>
    <s v="DIRECCION GENERAL DE POLITICA SOCIAL"/>
    <x v="53"/>
    <x v="4"/>
    <s v="NO"/>
    <s v="SI"/>
    <n v="4411"/>
    <s v="AYUDAS SOCIALES A PERSONAS"/>
    <n v="0"/>
    <s v="SIN DESCRIPCIÓN PARA DESTINOS 00"/>
    <n v="1000000"/>
    <n v="974380.22"/>
    <n v="1000000"/>
    <n v="1000000"/>
    <n v="544966.42000000004"/>
    <n v="544966.42000000004"/>
    <n v="0"/>
    <n v="544966.42000000004"/>
    <n v="27500.000000000058"/>
    <n v="517466.42"/>
    <n v="0"/>
    <s v="Apoyo a guarderias"/>
    <m/>
    <n v="0"/>
    <n v="517466.42"/>
    <n v="455033.57999999996"/>
    <n v="0"/>
    <n v="0"/>
    <n v="0"/>
    <n v="0"/>
    <n v="0"/>
  </r>
  <r>
    <s v="1.1-00-24"/>
    <s v="2.7.1"/>
    <s v="OTROS ASUNTOS SOCIALES"/>
    <s v="S"/>
    <s v="Definidos en el Presupuesto de Egresos y los que s"/>
    <s v="06_24"/>
    <n v="5"/>
    <s v="SOCIEDAD COHESIVA Y RESILENTE"/>
    <n v="30"/>
    <s v="TRANSFERENCIAS, ASIGNACIONES, SUBSIDIOS Y OTRAS AYUDAS"/>
    <s v="018_24"/>
    <x v="0"/>
    <x v="0"/>
    <x v="11"/>
    <x v="18"/>
    <s v="DIRECCIÓN GENERAL DE POLÍTICA SOCIAL"/>
    <s v="COORDINACIÓN DE CERCANÍA Y CORRESPONSABILIDAD SOCIAL"/>
    <s v="DIRECCIÓN DE POLÍTICA SOCIAL"/>
    <x v="37"/>
    <x v="4"/>
    <s v="NO"/>
    <s v="SI"/>
    <n v="4411"/>
    <s v="AYUDAS SOCIALES A PERSONAS"/>
    <n v="0"/>
    <s v="SIN DESCRIPCIÓN PARA DESTINOS 00"/>
    <n v="10164530"/>
    <n v="10164530"/>
    <n v="12074530"/>
    <n v="12074530"/>
    <n v="11964000"/>
    <n v="11964000"/>
    <n v="0"/>
    <n v="11964000"/>
    <n v="0"/>
    <n v="11964000"/>
    <n v="20000000"/>
    <s v="becas a secundaria"/>
    <m/>
    <n v="0"/>
    <n v="11964000"/>
    <n v="110530"/>
    <n v="0"/>
    <n v="0"/>
    <n v="0"/>
    <n v="0"/>
    <n v="0"/>
  </r>
  <r>
    <s v="1.1-00-24"/>
    <s v="2.7.1"/>
    <s v="OTROS ASUNTOS SOCIALES"/>
    <s v="E"/>
    <s v="Actividades del sector público, que realiza en for"/>
    <s v="10_24"/>
    <n v="4"/>
    <s v="CIUDAD SUSTENTABLE"/>
    <n v="48"/>
    <s v="TRANSFERENCIAS, ASIGNACIONES, SUBSIDIOS Y OTRAS AYUDAS"/>
    <s v="030_24"/>
    <x v="0"/>
    <x v="0"/>
    <x v="7"/>
    <x v="9"/>
    <s v="DIRECCIÓN DE PROYECTOS ESTRATEGICOS"/>
    <s v="COORDINACIÓN DE GESTIÓN DEL TERRITORIO Y OBRAS PÚBLICAS"/>
    <s v="DIRECCIÓN DE ECOLOGÍA Y PROTECCIÓN AMBIENTAL"/>
    <x v="19"/>
    <x v="4"/>
    <s v="NO"/>
    <s v="NO"/>
    <n v="4411"/>
    <s v="AYUDAS SOCIALES A PERSONAS"/>
    <n v="30"/>
    <s v="PROGRAMA DE APOYO A LADRILLEROS"/>
    <n v="361439.79"/>
    <n v="166298.76"/>
    <n v="450000"/>
    <n v="450000"/>
    <n v="287797.15999999997"/>
    <n v="287797.15999999997"/>
    <n v="0"/>
    <n v="287797.15999999997"/>
    <n v="0"/>
    <n v="287797.15999999997"/>
    <n v="300000"/>
    <s v="Apoyo a ladrilleros"/>
    <m/>
    <n v="0"/>
    <n v="287797.15999999997"/>
    <n v="162202.84000000003"/>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SI"/>
    <n v="4411"/>
    <s v="AYUDAS SOCIALES A PERSONAS"/>
    <n v="0"/>
    <s v="SIN DESCRIPCIÓN PARA DESTINOS 00"/>
    <n v="3405746"/>
    <n v="3227209"/>
    <n v="2163246"/>
    <n v="2163246"/>
    <n v="1724091.89"/>
    <n v="1724091.89"/>
    <n v="0"/>
    <n v="1724091.89"/>
    <n v="90000"/>
    <n v="1634091.89"/>
    <n v="2799000"/>
    <s v="Apoyos presidente"/>
    <m/>
    <n v="51500"/>
    <n v="1582591.89"/>
    <n v="439154.1100000001"/>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11"/>
    <s v="AYUDAS SOCIALES A PERSONAS"/>
    <n v="2"/>
    <s v="LAS CORONELAS"/>
    <n v="211500"/>
    <n v="186000"/>
    <n v="324000"/>
    <n v="324000"/>
    <n v="165000"/>
    <n v="165000"/>
    <n v="0"/>
    <n v="165000"/>
    <n v="4500"/>
    <n v="160500"/>
    <n v="0"/>
    <s v="LAS CORONELAS"/>
    <m/>
    <n v="16500"/>
    <n v="144000"/>
    <n v="159000"/>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11"/>
    <s v="AYUDAS SOCIALES A PERSONAS"/>
    <n v="37"/>
    <s v="COMUNIDAD SOGUEROS DE SAN MIGUEL CUYUTLAN"/>
    <n v="0"/>
    <n v="0"/>
    <n v="205000"/>
    <n v="0"/>
    <n v="0"/>
    <n v="0"/>
    <n v="0"/>
    <n v="0"/>
    <n v="0"/>
    <n v="0"/>
    <n v="0"/>
    <m/>
    <m/>
    <n v="0"/>
    <n v="0"/>
    <n v="205000"/>
    <n v="205000"/>
    <n v="0"/>
    <n v="0"/>
    <n v="0"/>
    <n v="205000"/>
  </r>
  <r>
    <s v="1.1-00-24"/>
    <s v="2.5.6"/>
    <s v="OTRO SERVICIOS EDUCATIVOS Y ACTIVIDADES INHERENTES"/>
    <s v="S"/>
    <s v="Definidos en el Presupuesto de Egresos y los que s"/>
    <s v="06_24"/>
    <n v="5"/>
    <s v="SOCIEDAD COHESIVA Y RESILENTE"/>
    <n v="25"/>
    <s v="TRANSFERENCIAS, ASIGNACIONES, SUBSIDIOS Y OTRAS AYUDAS"/>
    <s v="016_24"/>
    <x v="0"/>
    <x v="0"/>
    <x v="11"/>
    <x v="0"/>
    <s v="DESPACHO DE LA COORDINACIÓN GENERAL DE C"/>
    <s v="COORDINACIÓN DE CERCANÍA Y CORRESPONSABILIDAD SOCIAL"/>
    <s v="DIRECCION GENERAL DE POLITICA SOCIAL"/>
    <x v="24"/>
    <x v="4"/>
    <s v="NO"/>
    <s v="SI"/>
    <n v="4411"/>
    <s v="AYUDAS SOCIALES A PERSONAS"/>
    <n v="0"/>
    <s v="SIN DESCRIPCIÓN PARA DESTINOS 00"/>
    <n v="0"/>
    <n v="0"/>
    <n v="100000"/>
    <n v="100000"/>
    <n v="100000"/>
    <n v="100000"/>
    <n v="0"/>
    <n v="100000"/>
    <n v="0"/>
    <n v="100000"/>
    <n v="0"/>
    <s v="Apoyo a 3 escuelas "/>
    <m/>
    <n v="100000"/>
    <n v="0"/>
    <n v="0"/>
    <n v="0"/>
    <n v="0"/>
    <n v="0"/>
    <n v="0"/>
    <n v="0"/>
  </r>
  <r>
    <s v="1.1-00-24"/>
    <s v="3.7.1"/>
    <s v="TURISMO"/>
    <s v="E"/>
    <s v="Actividades del sector público, que realiza en for"/>
    <s v="09_24"/>
    <n v="8"/>
    <s v="DESARROLLO ECONÓMICO Y EMPLEO"/>
    <n v="47"/>
    <s v="TRANSFERENCIAS, ASIGNACIONES, SUBSIDIOS Y OTRAS AYUDAS"/>
    <s v="029_24"/>
    <x v="0"/>
    <x v="0"/>
    <x v="6"/>
    <x v="6"/>
    <s v="DIRECCIÓN GENERAL DE TURISMO Y PROMOCIÓN"/>
    <s v="COORDINACIÓN DE POTENCIA ECONÓMICA"/>
    <s v="DIRECCIÓN DE TURISMO Y PROMOCIÓN A LAS TRADICIONES"/>
    <x v="12"/>
    <x v="4"/>
    <s v="NO"/>
    <s v="NO"/>
    <n v="4411"/>
    <s v="AYUDAS SOCIALES A PERSONAS"/>
    <n v="29"/>
    <s v="APOYO A LAS TRADICIONES"/>
    <n v="50000"/>
    <n v="50000"/>
    <n v="100000"/>
    <n v="100000"/>
    <n v="100000"/>
    <n v="100000"/>
    <n v="0"/>
    <n v="100000"/>
    <n v="0"/>
    <n v="100000"/>
    <n v="200000"/>
    <s v="Apoyo a los xayacates"/>
    <m/>
    <n v="0"/>
    <n v="100000"/>
    <n v="0"/>
    <n v="0"/>
    <n v="0"/>
    <n v="0"/>
    <n v="0"/>
    <n v="0"/>
  </r>
  <r>
    <s v="1.1-00-24"/>
    <s v="2.2.7"/>
    <s v="DESARROLLO REGIONAL"/>
    <s v="S"/>
    <s v="Definidos en el Presupuesto de Egresos y los que s"/>
    <s v="02_24"/>
    <n v="1"/>
    <s v="CORRESPONSABILIDAD SOCIAL (TRANSVERSAL)"/>
    <n v="16"/>
    <s v="TRANSFERENCIAS, ASIGNACIONES, SUBSIDIOS Y OTRAS AYUDAS"/>
    <s v="010_24"/>
    <x v="0"/>
    <x v="0"/>
    <x v="0"/>
    <x v="0"/>
    <s v="DIRECCIÓN GENERAL DE CULTURA DE LA PAZ Y"/>
    <s v="COORDINACIÓN DE CERCANÍA Y CORRESPONSABILIDAD SOCIAL"/>
    <s v="DIRECCION GENERAL DE POLITICA SOCIAL"/>
    <x v="3"/>
    <x v="4"/>
    <s v="NO"/>
    <s v="NO"/>
    <n v="4411"/>
    <s v="AYUDAS SOCIALES A PERSONAS"/>
    <n v="0"/>
    <s v="SIN DESCRIPCIÓN PARA DESTINOS 00"/>
    <n v="5689448.2000000002"/>
    <n v="4980000"/>
    <n v="5600000"/>
    <n v="5600000"/>
    <n v="5600000"/>
    <n v="5600000"/>
    <n v="0"/>
    <n v="5600000"/>
    <n v="0"/>
    <n v="5600000"/>
    <n v="0"/>
    <m/>
    <m/>
    <n v="0"/>
    <n v="5600000"/>
    <n v="0"/>
    <n v="0"/>
    <n v="0"/>
    <n v="0"/>
    <n v="0"/>
    <n v="0"/>
  </r>
  <r>
    <s v="1.1-00-24"/>
    <s v="2.7.1"/>
    <s v="OTROS ASUNTOS SOCIALES"/>
    <s v="S"/>
    <s v="Definidos en el Presupuesto de Egresos y los que s"/>
    <s v="06_24"/>
    <n v="5"/>
    <s v="SOCIEDAD COHESIVA Y RESILENTE"/>
    <n v="32"/>
    <s v="TRANSFERENCIAS, ASIGNACIONES, SUBSIDIOS Y OTRAS AYUDAS"/>
    <s v="018_24"/>
    <x v="0"/>
    <x v="0"/>
    <x v="11"/>
    <x v="0"/>
    <s v="DIRECCIÓN GENERAL DE POLÍTICA SOCIAL"/>
    <s v="COORDINACIÓN DE CERCANÍA Y CORRESPONSABILIDAD SOCIAL"/>
    <s v="DIRECCION GENERAL DE POLITICA SOCIAL"/>
    <x v="55"/>
    <x v="4"/>
    <s v="NO"/>
    <s v="SI"/>
    <n v="4411"/>
    <s v="AYUDAS SOCIALES A PERSONAS"/>
    <n v="0"/>
    <s v="SIN DESCRIPCIÓN PARA DESTINOS 00"/>
    <n v="14162986.199999999"/>
    <n v="14162986.199999999"/>
    <n v="17662452.359999999"/>
    <n v="15085424.199999999"/>
    <n v="17603613.140000001"/>
    <n v="17603613.140000001"/>
    <n v="0"/>
    <n v="17603613.140000001"/>
    <n v="0"/>
    <n v="17603613.140000001"/>
    <n v="0"/>
    <s v="Uniformes y utiles"/>
    <m/>
    <n v="0"/>
    <n v="17603613.140000001"/>
    <n v="58839.219999998808"/>
    <n v="0"/>
    <n v="2577028.2000000002"/>
    <n v="0"/>
    <n v="0.04"/>
    <n v="2577028.16"/>
  </r>
  <r>
    <s v="1.1-00-24"/>
    <s v="2.5.6"/>
    <s v="OTRO SERVICIOS EDUCATIVOS Y ACTIVIDADES INHERENTES"/>
    <s v="S"/>
    <s v="Definidos en el Presupuesto de Egresos y los que s"/>
    <s v="06_24"/>
    <n v="5"/>
    <s v="SOCIEDAD COHESIVA Y RESILENTE"/>
    <n v="28"/>
    <s v="TRANSFERENCIAS, ASIGNACIONES, SUBSIDIOS Y OTRAS AYUDAS"/>
    <s v="016_24"/>
    <x v="0"/>
    <x v="0"/>
    <x v="11"/>
    <x v="0"/>
    <s v="DESPACHO DE LA COORDINACIÓN GENERAL DE C"/>
    <s v="COORDINACIÓN DE CERCANÍA Y CORRESPONSABILIDAD SOCIAL"/>
    <s v="DIRECCION GENERAL DE POLITICA SOCIAL"/>
    <x v="56"/>
    <x v="4"/>
    <s v="NO"/>
    <s v="NO"/>
    <n v="4421"/>
    <s v="BECAS Y OTRAS AYUDAS PARA PROGRAMAS DE CAPACITACIÓN"/>
    <n v="0"/>
    <s v="SIN DESCRIPCIÓN PARA DESTINOS 00"/>
    <n v="200000"/>
    <n v="200000"/>
    <n v="200000"/>
    <n v="200000"/>
    <n v="124000"/>
    <n v="124000"/>
    <n v="0"/>
    <n v="124000"/>
    <n v="0"/>
    <n v="124000"/>
    <n v="200000"/>
    <s v="Programa ABC"/>
    <m/>
    <n v="0"/>
    <n v="124000"/>
    <n v="76000"/>
    <n v="0"/>
    <n v="0"/>
    <n v="0"/>
    <n v="0"/>
    <n v="0"/>
  </r>
  <r>
    <s v="1.1-00-24"/>
    <s v="2.5.6"/>
    <s v="OTRO SERVICIOS EDUCATIVOS Y ACTIVIDADES INHERENTES"/>
    <s v="S"/>
    <s v="Definidos en el Presupuesto de Egresos y los que s"/>
    <s v="06_24"/>
    <n v="5"/>
    <s v="SOCIEDAD COHESIVA Y RESILENTE"/>
    <n v="25"/>
    <s v="TRANSFERENCIAS, ASIGNACIONES, SUBSIDIOS Y OTRAS AYUDAS"/>
    <s v="016_24"/>
    <x v="0"/>
    <x v="0"/>
    <x v="11"/>
    <x v="0"/>
    <s v="DESPACHO DE LA COORDINACIÓN GENERAL DE C"/>
    <s v="COORDINACIÓN DE CERCANÍA Y CORRESPONSABILIDAD SOCIAL"/>
    <s v="DIRECCION GENERAL DE POLITICA SOCIAL"/>
    <x v="24"/>
    <x v="4"/>
    <s v="NO"/>
    <s v="SI"/>
    <n v="4431"/>
    <s v="AYUDAS SOCIALES A INSTITUCIONES DE ENSEÑANZA"/>
    <n v="0"/>
    <s v="SIN DESCRIPCIÓN PARA DESTINOS 00"/>
    <n v="3853743.78"/>
    <n v="3489091"/>
    <n v="3900000"/>
    <n v="3900000"/>
    <n v="2780362"/>
    <n v="2780362"/>
    <n v="0"/>
    <n v="2780362"/>
    <n v="385766"/>
    <n v="2394596"/>
    <n v="3900000"/>
    <s v="Pago de maestros y personal de intendencia de escuelas"/>
    <m/>
    <n v="0"/>
    <n v="2394596"/>
    <n v="1119638"/>
    <n v="0"/>
    <n v="0"/>
    <n v="0"/>
    <n v="0"/>
    <n v="0"/>
  </r>
  <r>
    <s v="1.1-00-24"/>
    <s v="2.5.6"/>
    <s v="OTRO SERVICIOS EDUCATIVOS Y ACTIVIDADES INHERENTES"/>
    <s v="S"/>
    <s v="Definidos en el Presupuesto de Egresos y los que s"/>
    <s v="06_24"/>
    <n v="5"/>
    <s v="SOCIEDAD COHESIVA Y RESILENTE"/>
    <n v="25"/>
    <s v="TRANSFERENCIAS, ASIGNACIONES, SUBSIDIOS Y OTRAS AYUDAS"/>
    <s v="016_24"/>
    <x v="0"/>
    <x v="0"/>
    <x v="11"/>
    <x v="0"/>
    <s v="DESPACHO DE LA COORDINACIÓN GENERAL DE C"/>
    <s v="COORDINACIÓN DE CERCANÍA Y CORRESPONSABILIDAD SOCIAL"/>
    <s v="DIRECCION GENERAL DE POLITICA SOCIAL"/>
    <x v="24"/>
    <x v="4"/>
    <s v="NO"/>
    <s v="NO"/>
    <n v="4431"/>
    <s v="AYUDAS SOCIALES A INSTITUCIONES DE ENSEÑANZA"/>
    <n v="17"/>
    <s v="RENOVANDO TU ESCUELA EN COMUNIDAD"/>
    <n v="298941.28000000003"/>
    <n v="298941.28000000003"/>
    <n v="400000"/>
    <n v="400000"/>
    <n v="160064"/>
    <n v="160064"/>
    <n v="0"/>
    <n v="160064"/>
    <n v="160064"/>
    <n v="0"/>
    <n v="0"/>
    <m/>
    <m/>
    <n v="0"/>
    <n v="0"/>
    <n v="239936"/>
    <n v="0"/>
    <n v="0"/>
    <n v="0"/>
    <n v="0"/>
    <n v="0"/>
  </r>
  <r>
    <s v="1.1-00-24"/>
    <s v="2.7.1"/>
    <s v="OTROS ASUNTOS SOCIALES"/>
    <s v="S"/>
    <s v="Definidos en el Presupuesto de Egresos y los que s"/>
    <s v="06_24"/>
    <n v="5"/>
    <s v="SOCIEDAD COHESIVA Y RESILENTE"/>
    <n v="26"/>
    <s v="TRANSFERENCIAS, ASIGNACIONES, SUBSIDIOS Y OTRAS AYUDAS"/>
    <s v="016_24"/>
    <x v="0"/>
    <x v="0"/>
    <x v="11"/>
    <x v="0"/>
    <s v="DESPACHO DE LA COORDINACIÓN GENERAL DE C"/>
    <s v="COORDINACIÓN DE CERCANÍA Y CORRESPONSABILIDAD SOCIAL"/>
    <s v="DIRECCION GENERAL DE DESARROLLO Y CERCANIA"/>
    <x v="42"/>
    <x v="4"/>
    <s v="NO"/>
    <s v="NO"/>
    <n v="4451"/>
    <s v="AYUDAS SOCIALES A INSTITUCIONES SIN FINES DE LUCRO"/>
    <n v="18"/>
    <s v="RECONSTRUCCIÓN DEL TEJIDO SOCIAL"/>
    <n v="29847740.09"/>
    <n v="29847740.09"/>
    <n v="0"/>
    <n v="10000000"/>
    <n v="0"/>
    <n v="0"/>
    <n v="0"/>
    <n v="0"/>
    <n v="0"/>
    <n v="0"/>
    <n v="0"/>
    <m/>
    <m/>
    <n v="0"/>
    <n v="0"/>
    <n v="0"/>
    <n v="0"/>
    <n v="20000000"/>
    <n v="0"/>
    <n v="30000000"/>
    <n v="-10000000"/>
  </r>
  <r>
    <s v="1.1-00-24"/>
    <s v="1.3.4"/>
    <s v="FUNCIÓN PÚBLICA"/>
    <s v="R"/>
    <s v="Solamente actividades específicas, distintas a las"/>
    <s v="02_24"/>
    <n v="1"/>
    <s v="CORRESPONSABILIDAD SOCIAL (TRANSVERSAL)"/>
    <n v="8"/>
    <s v="TRANSFERENCIAS, ASIGNACIONES, SUBSIDIOS Y OTRAS AYUDAS"/>
    <s v="007_24"/>
    <x v="0"/>
    <x v="0"/>
    <x v="0"/>
    <x v="8"/>
    <s v="JEFATURA DE GABINETE"/>
    <s v="JEFATURA DE GABINETE"/>
    <s v="DESPACHO DE LA JEFATURA DE GABINETE"/>
    <x v="57"/>
    <x v="4"/>
    <s v="NO"/>
    <s v="NO"/>
    <n v="4451"/>
    <s v="AYUDAS SOCIALES A INSTITUCIONES SIN FINES DE LUCRO"/>
    <n v="9"/>
    <s v="FIL"/>
    <n v="700000"/>
    <n v="500000"/>
    <n v="750000"/>
    <n v="760500"/>
    <n v="0"/>
    <n v="0"/>
    <n v="0"/>
    <n v="0"/>
    <n v="0"/>
    <n v="0"/>
    <n v="500000"/>
    <s v="DEFINIR Fil"/>
    <m/>
    <n v="0"/>
    <n v="0"/>
    <n v="750000"/>
    <n v="0"/>
    <n v="0"/>
    <n v="0"/>
    <n v="10500"/>
    <n v="-10500"/>
  </r>
  <r>
    <s v="1.1-00-24"/>
    <s v="1.3.4"/>
    <s v="FUNCIÓN PÚBLICA"/>
    <s v="R"/>
    <s v="Solamente actividades específicas, distintas a las"/>
    <s v="02_24"/>
    <n v="1"/>
    <s v="CORRESPONSABILIDAD SOCIAL (TRANSVERSAL)"/>
    <n v="8"/>
    <s v="TRANSFERENCIAS, ASIGNACIONES, SUBSIDIOS Y OTRAS AYUDAS"/>
    <s v="007_24"/>
    <x v="0"/>
    <x v="0"/>
    <x v="0"/>
    <x v="0"/>
    <s v="DIRECCIÓN DE LA SECRETARÍA GENERAL"/>
    <s v="COORDINACIÓN DE CERCANÍA Y CORRESPONSABILIDAD SOCIAL"/>
    <s v="DIRECCIÓN TÉCNICA"/>
    <x v="57"/>
    <x v="4"/>
    <s v="NO"/>
    <s v="NO"/>
    <n v="4451"/>
    <s v="AYUDAS SOCIALES A INSTITUCIONES SIN FINES DE LUCRO"/>
    <n v="10"/>
    <s v="CLAD"/>
    <n v="210000"/>
    <n v="0"/>
    <n v="210000"/>
    <n v="199500"/>
    <n v="0"/>
    <n v="0"/>
    <n v="0"/>
    <n v="0"/>
    <n v="0"/>
    <n v="0"/>
    <n v="0"/>
    <m/>
    <m/>
    <n v="0"/>
    <n v="0"/>
    <n v="210000"/>
    <n v="0"/>
    <n v="10500"/>
    <n v="0"/>
    <n v="0"/>
    <n v="1050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SI"/>
    <n v="4451"/>
    <s v="AYUDAS SOCIALES A INSTITUCIONES SIN FINES DE LUCRO"/>
    <n v="0"/>
    <s v="SIN DESCRIPCIÓN PARA DESTINOS 00"/>
    <n v="260000"/>
    <n v="235000"/>
    <n v="910000"/>
    <n v="640000"/>
    <n v="330000"/>
    <n v="330000"/>
    <n v="0"/>
    <n v="330000"/>
    <n v="60000"/>
    <n v="270000"/>
    <n v="910000"/>
    <s v="Apoyos del presidente a asociaciones"/>
    <m/>
    <n v="0"/>
    <n v="270000"/>
    <n v="580000"/>
    <n v="0"/>
    <n v="270000"/>
    <n v="0"/>
    <n v="0"/>
    <n v="27000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51"/>
    <s v="AYUDAS SOCIALES A INSTITUCIONES SIN FINES DE LUCRO"/>
    <n v="3"/>
    <s v="ALDEA PASITOS"/>
    <n v="180000"/>
    <n v="165000"/>
    <n v="180000"/>
    <n v="180000"/>
    <n v="135000"/>
    <n v="135000"/>
    <n v="0"/>
    <n v="135000"/>
    <n v="0"/>
    <n v="135000"/>
    <n v="180000"/>
    <s v="ALDEA PASITOS"/>
    <m/>
    <n v="0"/>
    <n v="135000"/>
    <n v="45000"/>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51"/>
    <s v="AYUDAS SOCIALES A INSTITUCIONES SIN FINES DE LUCRO"/>
    <n v="4"/>
    <s v="FESTIVAL DEL CINE EN GUADALAJARA"/>
    <n v="0"/>
    <n v="0"/>
    <n v="300000"/>
    <n v="300000"/>
    <n v="0"/>
    <n v="0"/>
    <n v="0"/>
    <n v="0"/>
    <n v="0"/>
    <n v="0"/>
    <n v="300000"/>
    <s v="FESTIVAL DEL CINE EN GUADALAJARA"/>
    <m/>
    <n v="0"/>
    <n v="0"/>
    <n v="300000"/>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51"/>
    <s v="AYUDAS SOCIALES A INSTITUCIONES SIN FINES DE LUCRO"/>
    <n v="5"/>
    <s v="TELETON"/>
    <n v="1000000"/>
    <n v="1000000"/>
    <n v="1000000"/>
    <n v="1000000"/>
    <n v="0"/>
    <n v="0"/>
    <n v="0"/>
    <n v="0"/>
    <n v="0"/>
    <n v="0"/>
    <n v="1000000"/>
    <s v="TELETON"/>
    <m/>
    <n v="0"/>
    <n v="0"/>
    <n v="1000000"/>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4"/>
    <x v="4"/>
    <s v="NO"/>
    <s v="NO"/>
    <n v="4451"/>
    <s v="AYUDAS SOCIALES A INSTITUCIONES SIN FINES DE LUCRO"/>
    <n v="6"/>
    <s v="MÉXICO DANZA"/>
    <n v="70000"/>
    <n v="70000"/>
    <n v="70000"/>
    <n v="70000"/>
    <n v="70000"/>
    <n v="70000"/>
    <n v="0"/>
    <n v="70000"/>
    <n v="0"/>
    <n v="70000"/>
    <n v="0"/>
    <s v="MÉXICO DANZA"/>
    <m/>
    <n v="0"/>
    <n v="70000"/>
    <n v="0"/>
    <n v="0"/>
    <n v="0"/>
    <n v="0"/>
    <n v="0"/>
    <n v="0"/>
  </r>
  <r>
    <s v="1.1-00-24"/>
    <s v="1.3.4"/>
    <s v="FUNCIÓN PÚBLICA"/>
    <s v="R"/>
    <s v="Solamente actividades específicas, distintas a las"/>
    <s v="02_24"/>
    <n v="1"/>
    <s v="CORRESPONSABILIDAD SOCIAL (TRANSVERSAL)"/>
    <n v="8"/>
    <s v="TRANSFERENCIAS, ASIGNACIONES, SUBSIDIOS Y OTRAS AYUDAS"/>
    <s v="007_24"/>
    <x v="0"/>
    <x v="0"/>
    <x v="0"/>
    <x v="0"/>
    <s v="DIRECCIÓN DE LA SECRETARÍA GENERAL"/>
    <s v="COORDINACIÓN DE CERCANÍA Y CORRESPONSABILIDAD SOCIAL"/>
    <s v="DIRECCIÓN TÉCNICA"/>
    <x v="57"/>
    <x v="4"/>
    <s v="NO"/>
    <s v="NO"/>
    <n v="4451"/>
    <s v="AYUDAS SOCIALES A INSTITUCIONES SIN FINES DE LUCRO"/>
    <s v="X"/>
    <s v="FESTIVAL PAPIROLAS"/>
    <n v="50000"/>
    <n v="0"/>
    <n v="0"/>
    <n v="0"/>
    <n v="0"/>
    <n v="0"/>
    <n v="0"/>
    <n v="0"/>
    <n v="0"/>
    <n v="0"/>
    <n v="0"/>
    <m/>
    <m/>
    <n v="0"/>
    <n v="0"/>
    <n v="0"/>
    <n v="0"/>
    <n v="0"/>
    <n v="0"/>
    <n v="0"/>
    <n v="0"/>
  </r>
  <r>
    <s v="1.1-00-24"/>
    <s v="1.3.4"/>
    <s v="FUNCIÓN PÚBLICA"/>
    <s v="E"/>
    <s v="Actividades del sector público, que realiza en for"/>
    <s v="01_24"/>
    <n v="1"/>
    <s v="CORRESPONSABILIDAD SOCIAL (TRANSVERSAL)"/>
    <n v="1"/>
    <s v="TRANSFERENCIAS, ASIGNACIONES, SUBSIDIOS Y OTRAS AYUDAS"/>
    <s v="001_24"/>
    <x v="0"/>
    <x v="0"/>
    <x v="9"/>
    <x v="19"/>
    <s v="SECRETARÍA PARTICULAR"/>
    <s v="PRESIDENCIA"/>
    <s v="SECRETARÍA PARTICULAR"/>
    <x v="58"/>
    <x v="4"/>
    <s v="NO"/>
    <s v="NO"/>
    <n v="4481"/>
    <s v="AYUDAS POR DESASTRES NATURALES Y OTROS SINIESTROS"/>
    <n v="0"/>
    <s v="SIN DESCRIPCIÓN PARA DESTINOS 00"/>
    <n v="1458174.06"/>
    <n v="1458174.06"/>
    <n v="1000000"/>
    <n v="1000000"/>
    <n v="0"/>
    <n v="0"/>
    <n v="0"/>
    <n v="0"/>
    <n v="0"/>
    <n v="0"/>
    <n v="1000000"/>
    <s v="Apoyo por desastres naturales"/>
    <m/>
    <n v="0"/>
    <n v="0"/>
    <n v="1000000"/>
    <n v="0"/>
    <n v="0"/>
    <n v="0"/>
    <n v="0"/>
    <n v="0"/>
  </r>
  <r>
    <s v="1.1-00-24"/>
    <s v="1.3.4"/>
    <s v="FUNCIÓN PÚBLICA"/>
    <s v="O"/>
    <s v="Actividades que realizan la función pública o cont"/>
    <s v="02_24"/>
    <n v="1"/>
    <s v="CORRESPONSABILIDAD SOCIAL (TRANSVERSAL)"/>
    <n v="7"/>
    <s v="SERVICIOS GENERALES"/>
    <s v="007_24"/>
    <x v="0"/>
    <x v="0"/>
    <x v="0"/>
    <x v="12"/>
    <s v="DIRECCIÓN DE LA SECRETARÍA GENERAL"/>
    <s v="SECRETARÍA GENERAL DEL AYUNTAMIENTO"/>
    <s v="DIRECCIÓN TÉCNICA"/>
    <x v="36"/>
    <x v="0"/>
    <s v="NO"/>
    <s v="NO"/>
    <n v="5111"/>
    <s v="EQUIPAMIENTO DEL ARCHIVO"/>
    <s v="X"/>
    <s v="ARCHIVO MUNICIPAL"/>
    <m/>
    <m/>
    <m/>
    <m/>
    <m/>
    <m/>
    <m/>
    <m/>
    <m/>
    <m/>
    <n v="4000000"/>
    <m/>
    <m/>
    <m/>
    <m/>
    <m/>
    <m/>
    <m/>
    <m/>
    <m/>
    <m/>
  </r>
  <r>
    <s v="1.1-00-24"/>
    <s v="1.3.4"/>
    <s v="FUNCIÓN PÚBLICA"/>
    <s v="M"/>
    <s v="Actividades de apoyo administrativo desarrolladas "/>
    <s v="04_24"/>
    <n v="6"/>
    <s v="GOBIERNO EFECTIVO"/>
    <n v="18"/>
    <s v="BIENES MUEBLES, INMUEBLES E INTANGIBLES"/>
    <s v="012_24"/>
    <x v="0"/>
    <x v="0"/>
    <x v="2"/>
    <x v="2"/>
    <s v="DIRECCIÓN DE PROCESOS ADMINISTRATIVOS Y"/>
    <s v="TESORERÍA"/>
    <s v="DIRECCIÓN DE PROCESOS ADMINISTRATIVOS Y PROYECTOS"/>
    <x v="4"/>
    <x v="0"/>
    <s v="SI"/>
    <s v="NO"/>
    <n v="5111"/>
    <s v="MUEBLES DE OFICINA Y ESTANTERÍA"/>
    <n v="0"/>
    <s v="SIN DESCRIPCIÓN PARA DESTINOS 00"/>
    <n v="384189.25"/>
    <n v="7598"/>
    <n v="84344.75"/>
    <n v="0"/>
    <n v="0"/>
    <n v="0"/>
    <n v="0"/>
    <n v="0"/>
    <n v="0"/>
    <n v="0"/>
    <n v="0"/>
    <m/>
    <m/>
    <n v="0"/>
    <n v="0"/>
    <n v="84344.75"/>
    <n v="0"/>
    <n v="204581"/>
    <n v="0"/>
    <n v="120236.25"/>
    <n v="84344.75"/>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SI"/>
    <s v="NO"/>
    <n v="5111"/>
    <s v="MUEBLES DE OFICINA Y ESTANTERÍA"/>
    <n v="0"/>
    <s v="SIN DESCRIPCIÓN PARA DESTINOS 00"/>
    <n v="621837.72"/>
    <n v="621837.72"/>
    <n v="567187.25"/>
    <n v="1185000"/>
    <n v="432826.51"/>
    <n v="432826.51"/>
    <n v="329421.44"/>
    <n v="103405.07"/>
    <n v="19503.87000000001"/>
    <n v="83901.2"/>
    <n v="1500000"/>
    <m/>
    <m/>
    <n v="0"/>
    <n v="83901.2"/>
    <n v="134360.74"/>
    <n v="0"/>
    <n v="503394.25"/>
    <n v="0"/>
    <n v="1121207"/>
    <n v="-617812.75"/>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SI"/>
    <s v="NO"/>
    <n v="5111"/>
    <s v="MUEBLES DE OFICINA Y ESTANTERÍA"/>
    <n v="0"/>
    <s v="SIN DESCRIPCIÓN PARA DESTINOS 00"/>
    <n v="162539.20000000001"/>
    <n v="162539.20000000001"/>
    <n v="0"/>
    <n v="0"/>
    <n v="0"/>
    <n v="0"/>
    <n v="0"/>
    <n v="0"/>
    <n v="0"/>
    <n v="0"/>
    <n v="500000"/>
    <n v="1000000"/>
    <m/>
    <n v="0"/>
    <n v="0"/>
    <n v="0"/>
    <n v="0"/>
    <n v="0"/>
    <n v="0"/>
    <n v="0"/>
    <n v="0"/>
  </r>
  <r>
    <s v="1.1-00-24"/>
    <s v="1.3.4"/>
    <s v="FUNCIÓN PÚBLICA"/>
    <s v="E"/>
    <s v="Actividades del sector público, que realiza en for"/>
    <s v="01_24"/>
    <n v="5"/>
    <s v="SOCIEDAD COHESIVA Y RESILENTE"/>
    <n v="2"/>
    <s v="SERVICIOS GENERALES"/>
    <s v="002_24"/>
    <x v="0"/>
    <x v="0"/>
    <x v="9"/>
    <x v="8"/>
    <s v="DIRECCIÓN GENERAL DE RELACIONES PÚBLICAS"/>
    <s v="JEFATURA DE GABINETE"/>
    <s v="DIRECCIÓN DE RELACIONES PÚBLICAS"/>
    <x v="16"/>
    <x v="0"/>
    <s v="NO"/>
    <s v="NO"/>
    <n v="5121"/>
    <s v="MUEBLES, EXCEPTO DE OFICINA Y ESTANTERÍA"/>
    <n v="0"/>
    <s v="SIN DESCRIPCIÓN PARA DESTINOS 00"/>
    <n v="0"/>
    <n v="0"/>
    <n v="0"/>
    <n v="0"/>
    <n v="0"/>
    <n v="0"/>
    <n v="0"/>
    <n v="0"/>
    <n v="0"/>
    <n v="0"/>
    <n v="500000"/>
    <m/>
    <m/>
    <n v="0"/>
    <n v="0"/>
    <n v="0"/>
    <n v="0"/>
    <n v="0"/>
    <n v="0"/>
    <n v="15000"/>
    <n v="-15000"/>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121"/>
    <s v="MUEBLES, EXCEPTO DE OFICINA Y ESTANTERÍA"/>
    <n v="0"/>
    <s v="SIN DESCRIPCIÓN PARA DESTINOS 00"/>
    <n v="0"/>
    <n v="0"/>
    <n v="264480"/>
    <n v="0"/>
    <n v="264480"/>
    <n v="264480"/>
    <n v="135497.28"/>
    <n v="128982.72"/>
    <n v="6960"/>
    <n v="122022.72"/>
    <n v="200000"/>
    <m/>
    <m/>
    <n v="0"/>
    <n v="122022.72"/>
    <n v="0"/>
    <n v="0"/>
    <n v="264480"/>
    <n v="0"/>
    <n v="0"/>
    <n v="264480"/>
  </r>
  <r>
    <s v="1.1-00-24"/>
    <s v="3.1.1"/>
    <s v="ASUNTOS ECONÓMICOS Y COMERCIALES EN GENERAL"/>
    <s v="E"/>
    <s v="Actividades del sector público, que realiza en for"/>
    <s v="09_24"/>
    <n v="8"/>
    <s v="DESARROLLO ECONÓMICO Y EMPLEO"/>
    <n v="42"/>
    <s v="BIENES MUEBLES, INMUEBLES E INTANGIBLES"/>
    <s v="026_24"/>
    <x v="0"/>
    <x v="0"/>
    <x v="6"/>
    <x v="6"/>
    <s v="DESPACHO DE LA COORDINACIÓN GENERAL DE D"/>
    <s v="COORDINACIÓN DE POTENCIA ECONÓMICA"/>
    <s v="DESPACHO DE LA COORDINACIÓN DE POTENCIA ECONÓMICA"/>
    <x v="20"/>
    <x v="0"/>
    <s v="NO"/>
    <s v="NO"/>
    <n v="5121"/>
    <s v="MUEBLES, EXCEPTO DE OFICINA Y ESTANTERÍA"/>
    <n v="0"/>
    <s v="SIN DESCRIPCIÓN PARA DESTINOS 00"/>
    <n v="0"/>
    <n v="0"/>
    <n v="0"/>
    <n v="100000"/>
    <n v="0"/>
    <n v="0"/>
    <n v="0"/>
    <n v="0"/>
    <n v="0"/>
    <n v="0"/>
    <n v="0"/>
    <m/>
    <m/>
    <n v="0"/>
    <n v="0"/>
    <n v="0"/>
    <n v="0"/>
    <n v="0"/>
    <n v="0"/>
    <n v="100000"/>
    <n v="-100000"/>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131"/>
    <s v="BIENES ARTÍSTICOS CULTURALES Y CIENTÍFICOS"/>
    <n v="0"/>
    <s v="SIN DESCRIPCIÓN PARA DESTINOS 00"/>
    <n v="20893.919999999998"/>
    <n v="0"/>
    <n v="0"/>
    <n v="0"/>
    <n v="0"/>
    <n v="0"/>
    <n v="0"/>
    <n v="0"/>
    <n v="0"/>
    <n v="0"/>
    <n v="0"/>
    <m/>
    <m/>
    <n v="0"/>
    <n v="0"/>
    <n v="0"/>
    <n v="0"/>
    <n v="0"/>
    <n v="0"/>
    <n v="0"/>
    <n v="0"/>
  </r>
  <r>
    <s v="1.1-00-24"/>
    <s v="1.7.1"/>
    <s v="POLICÍA"/>
    <s v="R"/>
    <s v="Solamente actividades específicas, distintas a las"/>
    <s v="08_24"/>
    <n v="7"/>
    <s v="SEGURIDAD CIUDADANA"/>
    <n v="40"/>
    <s v="BIENES MUEBLES, INMUEBLES E INTANGIBLES"/>
    <s v="025_24"/>
    <x v="0"/>
    <x v="0"/>
    <x v="3"/>
    <x v="3"/>
    <s v="DESPACHO DE LA COMISARÍA DE LA POLICÍA P"/>
    <s v="COORDINACIÓN DE PREVENCIÓN Y PROTECCIÓN CIUDADANA"/>
    <s v="COMISARIA DE LA POLICIA PREVENTIVA MUNICIPAL"/>
    <x v="5"/>
    <x v="0"/>
    <s v="SI"/>
    <s v="NO"/>
    <n v="5151"/>
    <s v="EQUIPO DE CÓMPUTO DE TECNOLOGÍAS DE LA INFORMACIÓN"/>
    <n v="0"/>
    <s v="SIN DESCRIPCIÓN PARA DESTINOS 00"/>
    <n v="1628"/>
    <n v="1627.01"/>
    <n v="0"/>
    <n v="0"/>
    <n v="0"/>
    <n v="0"/>
    <n v="0"/>
    <n v="0"/>
    <n v="0"/>
    <n v="0"/>
    <n v="0"/>
    <m/>
    <m/>
    <n v="0"/>
    <n v="0"/>
    <n v="0"/>
    <n v="0"/>
    <n v="0"/>
    <n v="0"/>
    <n v="0"/>
    <n v="0"/>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SI"/>
    <s v="NO"/>
    <n v="5151"/>
    <s v="EQUIPO DE CÓMPUTO DE TECNOLOGÍAS DE LA INFORMACIÓN"/>
    <n v="0"/>
    <s v="SIN DESCRIPCIÓN PARA DESTINOS 00"/>
    <n v="1229061.83"/>
    <n v="1190602.3"/>
    <n v="869388.94"/>
    <n v="645000"/>
    <n v="869388.94"/>
    <n v="869388.94"/>
    <n v="0"/>
    <n v="869388.94"/>
    <n v="0"/>
    <n v="869388.94"/>
    <n v="1000000"/>
    <s v="Equipo de computo para todo el municipio y revisar si quieren arrendamiento"/>
    <m/>
    <n v="369065.59999999992"/>
    <n v="500323.34"/>
    <n v="0"/>
    <n v="0"/>
    <n v="323700"/>
    <n v="0"/>
    <n v="99311.06"/>
    <n v="224388.94"/>
  </r>
  <r>
    <s v="1.1-00-24"/>
    <s v="1.3.4"/>
    <s v="FUNCIÓN PÚBLICA"/>
    <s v="M"/>
    <s v="Actividades de apoyo administrativo desarrolladas "/>
    <s v="04_24"/>
    <n v="6"/>
    <s v="GOBIERNO EFECTIVO"/>
    <n v="18"/>
    <s v="BIENES MUEBLES, INMUEBLES E INTANGIBLES"/>
    <s v="012_24"/>
    <x v="0"/>
    <x v="0"/>
    <x v="2"/>
    <x v="2"/>
    <s v="DIRECCIÓN DE PROCESOS ADMINISTRATIVOS Y"/>
    <s v="TESORERÍA"/>
    <s v="DIRECCIÓN DE PROCESOS ADMINISTRATIVOS Y PROYECTOS"/>
    <x v="4"/>
    <x v="0"/>
    <s v="SI"/>
    <s v="NO"/>
    <n v="5151"/>
    <s v="EQUIPO DE CÓMPUTO DE TECNOLOGÍAS DE LA INFORMACIÓN"/>
    <n v="0"/>
    <s v="SIN DESCRIPCIÓN PARA DESTINOS 00"/>
    <n v="3852.81"/>
    <n v="3852.81"/>
    <n v="30000"/>
    <n v="0"/>
    <n v="0"/>
    <n v="0"/>
    <n v="0"/>
    <n v="0"/>
    <n v="0"/>
    <n v="0"/>
    <n v="1000000"/>
    <m/>
    <m/>
    <n v="0"/>
    <n v="0"/>
    <n v="30000"/>
    <n v="30000"/>
    <n v="0"/>
    <n v="0"/>
    <n v="0"/>
    <n v="30000"/>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191"/>
    <s v="OTROS MOBILIARIOS Y EQUIPOS DE ADMINISTRACIÓN"/>
    <n v="0"/>
    <s v="SIN DESCRIPCIÓN PARA DESTINOS 00"/>
    <n v="13618.4"/>
    <n v="13618.4"/>
    <n v="0"/>
    <n v="0"/>
    <n v="0"/>
    <n v="0"/>
    <n v="0"/>
    <n v="0"/>
    <n v="0"/>
    <n v="0"/>
    <n v="0"/>
    <m/>
    <m/>
    <n v="0"/>
    <n v="0"/>
    <n v="0"/>
    <n v="0"/>
    <n v="0"/>
    <n v="0"/>
    <n v="0"/>
    <n v="0"/>
  </r>
  <r>
    <s v="1.1-00-24"/>
    <s v="3.8.4"/>
    <s v="INNOVACIÓN"/>
    <s v="E"/>
    <s v="Actividades del sector público, que realiza en for"/>
    <s v="11_24"/>
    <n v="6"/>
    <s v="GOBIERNO EFECTIVO"/>
    <n v="49"/>
    <s v="BIENES MUEBLES, INMUEBLES E INTANGIBLES"/>
    <s v="031_24"/>
    <x v="0"/>
    <x v="0"/>
    <x v="4"/>
    <x v="20"/>
    <s v="DESPACHO DE LA COORDINACIÓN GENERAL DE G"/>
    <s v="COORDINACIÓN DE ATENCION DE TRAMITES DE SERVICIOS "/>
    <s v="DIRECCION DE ENLACE DE PASAPORTES"/>
    <x v="7"/>
    <x v="0"/>
    <s v="NO"/>
    <s v="NO"/>
    <n v="5191"/>
    <s v="OTROS MOBILIARIOS Y EQUIPOS DE ADMINISTRACIÓN"/>
    <n v="31"/>
    <s v="EXPEDICION DE PASAPORTES"/>
    <n v="0"/>
    <n v="0"/>
    <n v="249342"/>
    <n v="1135081"/>
    <n v="240584"/>
    <n v="240584"/>
    <n v="0"/>
    <n v="240584"/>
    <n v="67164"/>
    <n v="173420"/>
    <n v="4000000"/>
    <m/>
    <m/>
    <n v="42920"/>
    <n v="130500"/>
    <n v="8758"/>
    <n v="0"/>
    <n v="118842"/>
    <n v="0"/>
    <n v="1004581"/>
    <n v="-885739"/>
  </r>
  <r>
    <s v="1.1-00-24"/>
    <s v="1.3.4"/>
    <s v="FUNCIÓN PÚBLICA"/>
    <s v="S"/>
    <s v="Definidos en el Presupuesto de Egresos y los que s"/>
    <s v="02_24"/>
    <n v="1"/>
    <s v="CORRESPONSABILIDAD SOCIAL (TRANSVERSAL)"/>
    <n v="14"/>
    <s v="BIENES MUEBLES, INMUEBLES E INTANGIBLES"/>
    <s v="010_24"/>
    <x v="0"/>
    <x v="0"/>
    <x v="0"/>
    <x v="0"/>
    <s v="DIRECCIÓN GENERAL DE CULTURA DE LA PAZ Y"/>
    <s v="COORDINACIÓN DE CERCANÍA Y CORRESPONSABILIDAD SOCIAL"/>
    <s v="DIRECCIÓN DE RED DE BASES"/>
    <x v="0"/>
    <x v="0"/>
    <s v="NO"/>
    <s v="NO"/>
    <n v="5191"/>
    <s v="OTROS MOBILIARIOS Y EQUIPOS DE ADMINISTRACIÓN"/>
    <n v="0"/>
    <s v="SIN DESCRIPCIÓN PARA DESTINOS 00"/>
    <n v="0"/>
    <n v="0"/>
    <n v="25000"/>
    <n v="0"/>
    <n v="24821.68"/>
    <n v="24821.68"/>
    <n v="0"/>
    <n v="24821.68"/>
    <n v="0"/>
    <n v="24821.68"/>
    <n v="0"/>
    <m/>
    <m/>
    <n v="0"/>
    <n v="24821.68"/>
    <n v="178.31999999999971"/>
    <n v="0"/>
    <n v="57000"/>
    <n v="0"/>
    <n v="32000"/>
    <n v="25000"/>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191"/>
    <s v="OTROS MOBILIARIOS Y EQUIPOS DE ADMINISTRACIÓN"/>
    <n v="0"/>
    <s v="SIN DESCRIPCIÓN PARA DESTINOS 00"/>
    <n v="0"/>
    <n v="0"/>
    <n v="56991"/>
    <n v="68041"/>
    <n v="35517.79"/>
    <n v="35517.79"/>
    <n v="0"/>
    <n v="35517.79"/>
    <n v="0"/>
    <n v="35517.79"/>
    <n v="50000"/>
    <m/>
    <m/>
    <n v="0"/>
    <n v="35517.79"/>
    <n v="21473.21"/>
    <n v="0"/>
    <n v="0"/>
    <n v="0"/>
    <n v="11050"/>
    <n v="-11050"/>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191"/>
    <s v="OTROS MOBILIARIOS Y EQUIPOS DE ADMINISTRACIÓN"/>
    <n v="0"/>
    <s v="SIN DESCRIPCIÓN PARA DESTINOS 00"/>
    <n v="0"/>
    <n v="0"/>
    <n v="32000"/>
    <n v="0"/>
    <n v="29889.72"/>
    <n v="29889.72"/>
    <n v="0"/>
    <n v="29889.72"/>
    <n v="0"/>
    <n v="29889.72"/>
    <n v="30000"/>
    <m/>
    <m/>
    <n v="0"/>
    <n v="29889.72"/>
    <n v="2110.2799999999988"/>
    <n v="0"/>
    <n v="32000"/>
    <n v="0"/>
    <n v="0"/>
    <n v="32000"/>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211"/>
    <s v="EQUIPOS Y APARATOS AUDIOVISUALES"/>
    <n v="0"/>
    <s v="SIN DESCRIPCIÓN PARA DESTINOS 00"/>
    <n v="28433.919999999998"/>
    <n v="22065.52"/>
    <n v="14704.71"/>
    <n v="0"/>
    <n v="14704.71"/>
    <n v="14704.71"/>
    <n v="9.9999999983992893E-3"/>
    <n v="14704.7"/>
    <n v="0"/>
    <n v="14704.7"/>
    <n v="0"/>
    <m/>
    <m/>
    <n v="14704.7"/>
    <n v="0"/>
    <n v="0"/>
    <n v="14704.71"/>
    <n v="0"/>
    <n v="0"/>
    <n v="0"/>
    <n v="14704.71"/>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211"/>
    <s v="EQUIPOS Y APARATOS AUDIOVISUALES"/>
    <n v="0"/>
    <s v="SIN DESCRIPCIÓN PARA DESTINOS 00"/>
    <n v="108130.56"/>
    <n v="108130.56"/>
    <n v="150000"/>
    <n v="0"/>
    <n v="29232"/>
    <n v="0"/>
    <n v="0"/>
    <n v="0"/>
    <n v="0"/>
    <n v="0"/>
    <n v="0"/>
    <m/>
    <m/>
    <n v="0"/>
    <n v="0"/>
    <n v="120768"/>
    <n v="0"/>
    <n v="150000"/>
    <n v="0"/>
    <n v="0"/>
    <n v="150000"/>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231"/>
    <s v="CÁMARAS FOTOGRÁFICAS Y DE VIDEO"/>
    <n v="0"/>
    <s v="SIN DESCRIPCIÓN PARA DESTINOS 00"/>
    <n v="237054.45"/>
    <n v="237054.44"/>
    <n v="1269.28"/>
    <n v="147400"/>
    <n v="1269.28"/>
    <n v="1269.28"/>
    <n v="0"/>
    <n v="1269.28"/>
    <n v="0"/>
    <n v="1269.28"/>
    <n v="0"/>
    <m/>
    <m/>
    <n v="1269.28"/>
    <n v="0"/>
    <n v="0"/>
    <n v="0"/>
    <n v="200300"/>
    <n v="0"/>
    <n v="346430.71999999997"/>
    <n v="-146130.72"/>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311"/>
    <s v="EQUIPO MÉDICO Y DE LABORATORIO"/>
    <n v="0"/>
    <s v="SIN DESCRIPCIÓN PARA DESTINOS 00"/>
    <n v="73486"/>
    <n v="73486"/>
    <n v="227000"/>
    <n v="200000"/>
    <n v="224576"/>
    <n v="224576"/>
    <n v="0"/>
    <n v="224576"/>
    <n v="0"/>
    <n v="224576"/>
    <n v="500000"/>
    <m/>
    <m/>
    <n v="0"/>
    <n v="224576"/>
    <n v="2424"/>
    <n v="0"/>
    <n v="27000"/>
    <n v="0"/>
    <n v="0"/>
    <n v="27000"/>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311"/>
    <s v="EQUIPO MÉDICO Y DE LABORATORIO"/>
    <n v="0"/>
    <s v="SIN DESCRIPCIÓN PARA DESTINOS 00"/>
    <n v="3780301.57"/>
    <n v="3746086.21"/>
    <n v="5578129"/>
    <n v="2000000"/>
    <n v="1869164.84"/>
    <n v="1869164.84"/>
    <n v="0"/>
    <n v="1869164.84"/>
    <n v="0"/>
    <n v="1869164.84"/>
    <n v="4000000"/>
    <m/>
    <m/>
    <n v="0"/>
    <n v="1869164.84"/>
    <n v="3708964.16"/>
    <n v="0"/>
    <n v="3596039"/>
    <n v="0"/>
    <n v="17910"/>
    <n v="3578129"/>
  </r>
  <r>
    <s v="1.1-00-24"/>
    <s v="3.1.1"/>
    <s v="ASUNTOS ECONÓMICOS Y COMERCIALES EN GENERAL"/>
    <s v="E"/>
    <s v="Actividades del sector público, que realiza en for"/>
    <s v="09_24"/>
    <n v="8"/>
    <s v="DESARROLLO ECONÓMICO Y EMPLEO"/>
    <n v="42"/>
    <s v="BIENES MUEBLES, INMUEBLES E INTANGIBLES"/>
    <s v="026_24"/>
    <x v="0"/>
    <x v="0"/>
    <x v="6"/>
    <x v="6"/>
    <s v="DESPACHO DE LA COORDINACIÓN GENERAL DE D"/>
    <s v="COORDINACIÓN DE POTENCIA ECONÓMICA"/>
    <s v="DIRECCIÓN DE DESARROLLO RURAL"/>
    <x v="20"/>
    <x v="0"/>
    <s v="NO"/>
    <s v="NO"/>
    <n v="5311"/>
    <s v="EQUIPO MÉDICO Y DE LABORATORIO"/>
    <n v="0"/>
    <s v="SIN DESCRIPCIÓN PARA DESTINOS 00"/>
    <n v="187410.41"/>
    <n v="187410.41"/>
    <n v="250000"/>
    <n v="250000"/>
    <n v="214174.8"/>
    <n v="143414.79999999999"/>
    <n v="0"/>
    <n v="143414.79999999999"/>
    <n v="0"/>
    <n v="143414.79999999999"/>
    <n v="150000"/>
    <s v="revisar"/>
    <m/>
    <n v="27839.999999999985"/>
    <n v="115574.8"/>
    <n v="35825.200000000012"/>
    <n v="0"/>
    <n v="0"/>
    <n v="0"/>
    <n v="0"/>
    <n v="0"/>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321"/>
    <s v="INSTRUMENTAL MÉDICO Y DE LABORATORIO"/>
    <n v="0"/>
    <s v="SIN DESCRIPCIÓN PARA DESTINOS 00"/>
    <n v="3677.2"/>
    <n v="3677.2"/>
    <n v="55000"/>
    <n v="100000"/>
    <n v="43420.77"/>
    <n v="16262.85"/>
    <n v="8770.84"/>
    <n v="7492.01"/>
    <n v="0"/>
    <n v="7492.01"/>
    <n v="100000"/>
    <m/>
    <m/>
    <n v="0"/>
    <n v="7492.01"/>
    <n v="11579.230000000003"/>
    <n v="0"/>
    <n v="0"/>
    <n v="0"/>
    <n v="45000"/>
    <n v="-45000"/>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321"/>
    <s v="INSTRUMENTAL MÉDICO Y DE LABORATORIO"/>
    <n v="0"/>
    <s v="SIN DESCRIPCIÓN PARA DESTINOS 00"/>
    <n v="990060.77"/>
    <n v="656038.77"/>
    <n v="975112"/>
    <n v="1005112"/>
    <n v="846685.16"/>
    <n v="830851.16"/>
    <n v="0"/>
    <n v="830851.16"/>
    <n v="446546.64"/>
    <n v="384304.52"/>
    <n v="1000000"/>
    <m/>
    <m/>
    <n v="71430.48000000004"/>
    <n v="312874.03999999998"/>
    <n v="128426.83999999997"/>
    <n v="0"/>
    <n v="0"/>
    <n v="0"/>
    <n v="30000"/>
    <n v="-30000"/>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SI"/>
    <s v="NO"/>
    <n v="5411"/>
    <s v="VEHICULOS Y EQUIPO DE TRANSPORTE"/>
    <n v="0"/>
    <s v="SIN DESCRIPCIÓN PARA DESTINOS 00"/>
    <n v="3380000"/>
    <n v="3380000"/>
    <n v="1670012"/>
    <n v="0"/>
    <n v="1665000"/>
    <n v="1665000"/>
    <n v="0"/>
    <n v="1665000"/>
    <n v="1665000"/>
    <n v="0"/>
    <n v="0"/>
    <m/>
    <m/>
    <n v="0"/>
    <n v="0"/>
    <n v="5012"/>
    <n v="0"/>
    <n v="1670012"/>
    <n v="0"/>
    <n v="0"/>
    <n v="1670012"/>
  </r>
  <r>
    <s v="2.6-05-24"/>
    <s v="1.3.4"/>
    <s v="FUNCIÓN PÚBLICA"/>
    <s v="E"/>
    <s v="Actividades del sector público, que realiza en for"/>
    <s v="05_24"/>
    <n v="6"/>
    <s v="GOBIERNO EFECTIVO"/>
    <n v="21"/>
    <s v="BIENES MUEBLES, INMUEBLES E INTANGIBLES"/>
    <s v="015_24"/>
    <x v="1"/>
    <x v="5"/>
    <x v="1"/>
    <x v="1"/>
    <s v="DIRECCIÓN GENERAL DE ADMINISTRACIÓN"/>
    <s v="OFICIALÍA MAYOR"/>
    <s v="DIRECCIÓN DE ADMINISTRACIÓN"/>
    <x v="2"/>
    <x v="0"/>
    <s v="SI"/>
    <s v="NO"/>
    <n v="5411"/>
    <s v="VEHICULOS Y EQUIPO DE TRANSPORTE"/>
    <n v="0"/>
    <s v="SIN DESCRIPCIÓN PARA DESTINOS 00"/>
    <n v="0"/>
    <n v="0"/>
    <n v="460000"/>
    <n v="0"/>
    <n v="459900"/>
    <n v="459900"/>
    <n v="0"/>
    <n v="459900"/>
    <n v="0"/>
    <n v="459900"/>
    <m/>
    <m/>
    <m/>
    <n v="0"/>
    <n v="459900"/>
    <n v="100"/>
    <n v="550000"/>
    <n v="1600000"/>
    <n v="0"/>
    <n v="1690000"/>
    <n v="460000"/>
  </r>
  <r>
    <s v="1.1-00-24"/>
    <s v="1.3.4"/>
    <s v="FUNCIÓN PÚBLICA"/>
    <s v="E"/>
    <s v="Actividades del sector público, que realiza en for"/>
    <s v="07_24"/>
    <n v="3"/>
    <s v="INFRAESTRUCTURA Y SERVICIOS PÚBLICOS"/>
    <n v="33"/>
    <s v="BIENES MUEBLES, INMUEBLES E INTANGIBLES"/>
    <s v="019_24"/>
    <x v="0"/>
    <x v="0"/>
    <x v="5"/>
    <x v="5"/>
    <s v="DIRECCIÓN ADMINISTRATIVA DE INFRAESTRUCT"/>
    <s v="COORDINACIÓN DE FORTALECIMIENTO A LOS SERVICIOS PÚBLICOS MUNICIPALES"/>
    <s v="DIRECCIÓN ADMINISTRATIVA"/>
    <x v="8"/>
    <x v="0"/>
    <s v="NO"/>
    <s v="NO"/>
    <n v="5611"/>
    <s v="MAQUINARIA Y EQUIPO AGROPECUARIO"/>
    <n v="0"/>
    <s v="SIN DESCRIPCIÓN PARA DESTINOS 00"/>
    <n v="102605.1"/>
    <n v="102605.1"/>
    <n v="34442.42"/>
    <n v="70064.399999999994"/>
    <n v="34442.42"/>
    <n v="34442.42"/>
    <n v="0"/>
    <n v="34442.42"/>
    <n v="0"/>
    <n v="34442.42"/>
    <n v="196000"/>
    <m/>
    <m/>
    <n v="0"/>
    <n v="34442.42"/>
    <n v="0"/>
    <n v="0"/>
    <n v="34260.28"/>
    <n v="0"/>
    <n v="69882.259999999995"/>
    <n v="-35621.980000000003"/>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611"/>
    <s v="MAQUINARIA Y EQUIPO AGROPECUARIO"/>
    <n v="0"/>
    <s v="SIN DESCRIPCIÓN PARA DESTINOS 00"/>
    <n v="0"/>
    <n v="0"/>
    <n v="13000"/>
    <n v="0"/>
    <n v="12191.6"/>
    <n v="12191.6"/>
    <n v="0"/>
    <n v="12191.6"/>
    <n v="0"/>
    <n v="12191.6"/>
    <n v="0"/>
    <m/>
    <m/>
    <n v="0"/>
    <n v="12191.6"/>
    <n v="808.39999999999964"/>
    <n v="0"/>
    <n v="13000"/>
    <n v="0"/>
    <n v="0"/>
    <n v="13000"/>
  </r>
  <r>
    <s v="1.1-00-24"/>
    <s v="2.2.7"/>
    <s v="DESARROLLO REGIONAL"/>
    <s v="E"/>
    <s v="Actividades del sector público, que realiza en for"/>
    <s v="07_24"/>
    <n v="2"/>
    <s v="GESTIÓN INTEGRAL DEL AGUA"/>
    <n v="36"/>
    <s v="BIENES MUEBLES, INMUEBLES E INTANGIBLES"/>
    <s v="022_24"/>
    <x v="0"/>
    <x v="0"/>
    <x v="5"/>
    <x v="5"/>
    <s v="DIRECCIÓN GENERAL DE AGUA POTABLE Y SANE"/>
    <s v="COORDINACIÓN DE FORTALECIMIENTO A LOS SERVICIOS PÚBLICOS MUNICIPALES"/>
    <s v="DIRECCIÓN DE AGUA POTABLE Y SANEAMIENTO"/>
    <x v="21"/>
    <x v="0"/>
    <s v="NO"/>
    <s v="NO"/>
    <n v="5611"/>
    <s v="MAQUINARIA Y EQUIPO AGROPECUARIO"/>
    <n v="0"/>
    <s v="SIN DESCRIPCIÓN PARA DESTINOS 00"/>
    <n v="0"/>
    <n v="0"/>
    <n v="128500"/>
    <n v="128500"/>
    <n v="0"/>
    <n v="0"/>
    <n v="0"/>
    <n v="0"/>
    <n v="0"/>
    <n v="0"/>
    <n v="0"/>
    <m/>
    <m/>
    <n v="0"/>
    <n v="0"/>
    <n v="128500"/>
    <n v="0"/>
    <n v="0"/>
    <n v="0"/>
    <n v="0"/>
    <n v="0"/>
  </r>
  <r>
    <s v="1.1-00-24"/>
    <s v="1.3.4"/>
    <s v="FUNCIÓN PÚBLICA"/>
    <s v="E"/>
    <s v="Actividades del sector público, que realiza en for"/>
    <s v="09_24"/>
    <n v="3"/>
    <s v="INFRAESTRUCTURA Y SERVICIOS PÚBLICOS"/>
    <n v="43"/>
    <s v="SERVICIOS GENERALES"/>
    <s v="027_24"/>
    <x v="0"/>
    <x v="0"/>
    <x v="6"/>
    <x v="5"/>
    <s v="DIRECCIÓN DE RASTRO MUNICIPAL"/>
    <s v="COORDINACIÓN DE FORTALECIMIENTO A LOS SERVICIOS PÚBLICOS MUNICIPALES"/>
    <s v="DIRECCIÓN DE RASTROS MUNICIPALES"/>
    <x v="9"/>
    <x v="0"/>
    <m/>
    <m/>
    <n v="5621"/>
    <m/>
    <m/>
    <m/>
    <m/>
    <m/>
    <m/>
    <m/>
    <m/>
    <m/>
    <m/>
    <m/>
    <m/>
    <m/>
    <n v="200000"/>
    <m/>
    <m/>
    <m/>
    <m/>
    <m/>
    <m/>
    <m/>
    <m/>
    <m/>
    <m/>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621"/>
    <s v="MAQUINARIA Y EQUIPO INDUSTRIAL"/>
    <n v="0"/>
    <s v="SIN DESCRIPCIÓN PARA DESTINOS 00"/>
    <n v="0"/>
    <n v="0"/>
    <n v="40000"/>
    <n v="90000"/>
    <n v="0"/>
    <n v="0"/>
    <n v="0"/>
    <n v="0"/>
    <n v="0"/>
    <n v="0"/>
    <n v="0"/>
    <m/>
    <m/>
    <n v="0"/>
    <n v="0"/>
    <n v="40000"/>
    <n v="0"/>
    <n v="0"/>
    <n v="0"/>
    <n v="50000"/>
    <n v="-50000"/>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621"/>
    <s v="MAQUINARIA Y EQUIPO INDUSTRIAL"/>
    <n v="0"/>
    <s v="SIN DESCRIPCIÓN PARA DESTINOS 00"/>
    <n v="0"/>
    <n v="0"/>
    <n v="29000"/>
    <n v="0"/>
    <n v="25254"/>
    <n v="25254"/>
    <n v="0"/>
    <n v="25254"/>
    <n v="0"/>
    <n v="25254"/>
    <n v="0"/>
    <m/>
    <m/>
    <n v="0"/>
    <n v="25254"/>
    <n v="3746"/>
    <n v="0"/>
    <n v="29000"/>
    <n v="0"/>
    <n v="0"/>
    <n v="29000"/>
  </r>
  <r>
    <s v="1.1-00-24"/>
    <s v="1.3.4"/>
    <s v="FUNCIÓN PÚBLICA"/>
    <s v="E"/>
    <s v="Actividades del sector público, que realiza en for"/>
    <s v="07_24"/>
    <n v="3"/>
    <s v="INFRAESTRUCTURA Y SERVICIOS PÚBLICOS"/>
    <n v="33"/>
    <s v="BIENES MUEBLES, INMUEBLES E INTANGIBLES"/>
    <s v="019_24"/>
    <x v="0"/>
    <x v="0"/>
    <x v="5"/>
    <x v="5"/>
    <s v="DIRECCIÓN ADMINISTRATIVA DE INFRAESTRUCT"/>
    <s v="COORDINACIÓN DE FORTALECIMIENTO A LOS SERVICIOS PÚBLICOS MUNICIPALES"/>
    <s v="DIRECCIÓN ADMINISTRATIVA"/>
    <x v="8"/>
    <x v="0"/>
    <s v="NO"/>
    <s v="NO"/>
    <n v="5631"/>
    <s v="MAQUINARIA Y EQUIPO DE CONSTRUCCIÓN"/>
    <n v="0"/>
    <s v="SIN DESCRIPCIÓN PARA DESTINOS 00"/>
    <n v="41050"/>
    <n v="41050"/>
    <n v="0"/>
    <n v="45765"/>
    <n v="0"/>
    <n v="0"/>
    <n v="0"/>
    <n v="0"/>
    <n v="0"/>
    <n v="0"/>
    <n v="0"/>
    <m/>
    <m/>
    <n v="0"/>
    <n v="0"/>
    <n v="0"/>
    <n v="0"/>
    <n v="0"/>
    <n v="0"/>
    <n v="45765"/>
    <n v="-45765"/>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641"/>
    <s v="SISTEMAS DE AIRE ACONDICIONADO, CALEFACCIÓN Y DE REFRIGERACIÓN INDUSTRIAL Y COMERCIAL"/>
    <n v="0"/>
    <s v="SIN DESCRIPCIÓN PARA DESTINOS 00"/>
    <n v="190820"/>
    <n v="176842"/>
    <n v="30000"/>
    <n v="400000"/>
    <n v="26448"/>
    <n v="26448"/>
    <n v="0"/>
    <n v="26448"/>
    <n v="0"/>
    <n v="26448"/>
    <n v="100000"/>
    <m/>
    <m/>
    <n v="0"/>
    <n v="26448"/>
    <n v="3552"/>
    <n v="0"/>
    <n v="0"/>
    <n v="0"/>
    <n v="370000"/>
    <n v="-370000"/>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641"/>
    <s v="SISTEMAS DE AIRE ACONDICIONADO, CALEFACCIÓN Y DE REFRIGERACIÓN INDUSTRIAL Y COMERCIAL"/>
    <n v="0"/>
    <s v="SIN DESCRIPCIÓN PARA DESTINOS 00"/>
    <n v="78913.64"/>
    <n v="78913.64"/>
    <n v="133632.64000000001"/>
    <n v="61745.64"/>
    <n v="123839.98"/>
    <n v="123839.98"/>
    <n v="0"/>
    <n v="123839.98"/>
    <n v="0"/>
    <n v="123839.98"/>
    <n v="150000"/>
    <m/>
    <m/>
    <n v="0"/>
    <n v="123839.98"/>
    <n v="9792.660000000018"/>
    <n v="0"/>
    <n v="71887"/>
    <n v="0"/>
    <n v="0"/>
    <n v="71887"/>
  </r>
  <r>
    <s v="1.1-00-24"/>
    <s v="3.8.4"/>
    <s v="INNOVACIÓN"/>
    <s v="E"/>
    <s v="Actividades del sector público, que realiza en for"/>
    <s v="11_24"/>
    <n v="6"/>
    <s v="GOBIERNO EFECTIVO"/>
    <n v="50"/>
    <s v="BIENES MUEBLES, INMUEBLES E INTANGIBLES"/>
    <s v="031_24"/>
    <x v="0"/>
    <x v="0"/>
    <x v="4"/>
    <x v="4"/>
    <s v="DESPACHO DE LA COORDINACIÓN GENERAL DE G"/>
    <s v="COORDINACIÓN DE INTELIGENCIA E INNOVACIÓN SOCIAL"/>
    <s v="DESPACHO DE LA COORDINACIÓN DE INTELIGENCIA E INNOVACIÓN SOCIAL"/>
    <x v="33"/>
    <x v="0"/>
    <s v="NO"/>
    <s v="NO"/>
    <n v="5651"/>
    <s v="EQUIPO DE COMUNICACIÓN Y TELECOMUNICACIÓN"/>
    <n v="0"/>
    <s v="SIN DESCRIPCIÓN PARA DESTINOS 00"/>
    <n v="3239497.2"/>
    <n v="0"/>
    <n v="3350680.95"/>
    <n v="1500000"/>
    <n v="3350680.95"/>
    <n v="3350680.95"/>
    <n v="0"/>
    <n v="3350680.95"/>
    <n v="356198.88000000035"/>
    <n v="2994482.07"/>
    <n v="3500000"/>
    <s v="monitoreo de gps"/>
    <m/>
    <n v="2849591.04"/>
    <n v="144891.03"/>
    <n v="0"/>
    <n v="2236280.9500000002"/>
    <n v="130000"/>
    <n v="0"/>
    <n v="515600"/>
    <n v="1850680.95"/>
  </r>
  <r>
    <s v="1.1-00-24"/>
    <s v="2.2.7"/>
    <s v="DESARROLLO REGIONAL"/>
    <s v="S"/>
    <s v="Definidos en el Presupuesto de Egresos y los que s"/>
    <s v="02_24"/>
    <n v="1"/>
    <s v="CORRESPONSABILIDAD SOCIAL (TRANSVERSAL)"/>
    <n v="16"/>
    <s v="BIENES MUEBLES, INMUEBLES E INTANGIBLES"/>
    <s v="010_24"/>
    <x v="0"/>
    <x v="0"/>
    <x v="0"/>
    <x v="0"/>
    <s v="DIRECCIÓN GENERAL DE CULTURA DE LA PAZ Y"/>
    <s v="COORDINACIÓN DE CERCANÍA Y CORRESPONSABILIDAD SOCIAL"/>
    <s v="DIRECCION GENERAL DE POLITICA SOCIAL"/>
    <x v="3"/>
    <x v="0"/>
    <s v="NO"/>
    <s v="NO"/>
    <n v="5651"/>
    <s v="EQUIPO DE COMUNICACIÓN Y TELECOMUNICACIÓN"/>
    <n v="0"/>
    <s v="SIN DESCRIPCIÓN PARA DESTINOS 00"/>
    <n v="0"/>
    <n v="0"/>
    <n v="10000"/>
    <n v="10000"/>
    <n v="6960"/>
    <n v="6960"/>
    <n v="0"/>
    <n v="6960"/>
    <n v="0"/>
    <n v="6960"/>
    <n v="0"/>
    <m/>
    <m/>
    <n v="0"/>
    <n v="6960"/>
    <n v="3040"/>
    <n v="0"/>
    <n v="0"/>
    <n v="0"/>
    <n v="0"/>
    <n v="0"/>
  </r>
  <r>
    <s v="1.1-00-24"/>
    <s v="1.7.2"/>
    <s v="PROTECCIÓN CIVIL"/>
    <s v="E"/>
    <s v="Actividades del sector público, que realiza en for"/>
    <s v="02_24"/>
    <n v="3"/>
    <s v="INFRAESTRUCTURA Y SERVICIOS PÚBLICOS"/>
    <n v="12"/>
    <s v="BIENES MUEBLES, INMUEBLES E INTANGIBLES"/>
    <s v="009_24"/>
    <x v="0"/>
    <x v="0"/>
    <x v="0"/>
    <x v="3"/>
    <s v="DIRECCIÓN GENERAL ADJUNTA DE PROTECCIÓN"/>
    <s v="COORDINACIÓN DE PREVENCIÓN Y PROTECCIÓN CIUDADANA"/>
    <s v="DIRECCIÓN DE PROTECCIÓN CIVIL Y BOMBEROS"/>
    <x v="26"/>
    <x v="0"/>
    <s v="NO"/>
    <s v="NO"/>
    <n v="5651"/>
    <s v="EQUIPO DE COMUNICACIÓN Y TELECOMUNICACIÓN"/>
    <n v="0"/>
    <s v="SIN DESCRIPCIÓN PARA DESTINOS 00"/>
    <n v="71050"/>
    <n v="71050"/>
    <n v="100000"/>
    <n v="100000"/>
    <n v="86721.600000000006"/>
    <n v="86721.600000000006"/>
    <n v="0"/>
    <n v="86721.600000000006"/>
    <n v="0"/>
    <n v="86721.600000000006"/>
    <n v="0"/>
    <s v="PROYECTO DE RADIOS Y CABINA"/>
    <m/>
    <n v="0"/>
    <n v="86721.600000000006"/>
    <n v="13278.399999999994"/>
    <n v="0"/>
    <n v="0"/>
    <n v="0"/>
    <n v="0"/>
    <n v="0"/>
  </r>
  <r>
    <s v="1.1-00-24"/>
    <s v="1.3.4"/>
    <s v="FUNCIÓN PÚBLICA"/>
    <s v="S"/>
    <s v="Definidos en el Presupuesto de Egresos y los que s"/>
    <s v="02_24"/>
    <n v="1"/>
    <s v="CORRESPONSABILIDAD SOCIAL (TRANSVERSAL)"/>
    <n v="14"/>
    <s v="BIENES MUEBLES, INMUEBLES E INTANGIBLES"/>
    <s v="010_24"/>
    <x v="0"/>
    <x v="0"/>
    <x v="0"/>
    <x v="0"/>
    <s v="DIRECCIÓN GENERAL DE CULTURA DE LA PAZ Y"/>
    <s v="COORDINACIÓN DE CERCANÍA Y CORRESPONSABILIDAD SOCIAL"/>
    <s v="DIRECCIÓN DE RED DE BASES"/>
    <x v="0"/>
    <x v="0"/>
    <s v="NO"/>
    <s v="NO"/>
    <n v="5651"/>
    <s v="EQUIPO DE COMUNICACIÓN Y TELECOMUNICACIÓN"/>
    <n v="0"/>
    <s v="SIN DESCRIPCIÓN PARA DESTINOS 00"/>
    <n v="0"/>
    <n v="0"/>
    <n v="0"/>
    <n v="10000"/>
    <n v="0"/>
    <n v="0"/>
    <n v="0"/>
    <n v="0"/>
    <n v="0"/>
    <n v="0"/>
    <n v="0"/>
    <m/>
    <m/>
    <n v="0"/>
    <n v="0"/>
    <n v="0"/>
    <n v="0"/>
    <n v="0"/>
    <n v="0"/>
    <n v="10000"/>
    <n v="-10000"/>
  </r>
  <r>
    <s v="2.6-05-24"/>
    <s v="3.8.4"/>
    <s v="INNOVACIÓN"/>
    <s v="E"/>
    <s v="Actividades del sector público, que realiza en for"/>
    <s v="11_24"/>
    <n v="6"/>
    <s v="GOBIERNO EFECTIVO"/>
    <n v="49"/>
    <s v="BIENES MUEBLES, INMUEBLES E INTANGIBLES"/>
    <s v="031_24"/>
    <x v="1"/>
    <x v="5"/>
    <x v="4"/>
    <x v="4"/>
    <s v="DESPACHO DE LA COORDINACIÓN GENERAL DE G"/>
    <s v="COORDINACIÓN DE INTELIGENCIA E INNOVACIÓN SOCIAL"/>
    <s v="DESPACHO DE LA COORDINACIÓN DE INTELIGENCIA E INNOVACIÓN SOCIAL"/>
    <x v="7"/>
    <x v="0"/>
    <s v="NO"/>
    <s v="NO"/>
    <n v="5651"/>
    <s v="EQUIPO DE COMUNICACIÓN Y TELECOMUNICACIÓN"/>
    <n v="0"/>
    <s v="SIN DESCRIPCIÓN PARA DESTINOS 00"/>
    <n v="0"/>
    <n v="0"/>
    <n v="50000"/>
    <n v="0"/>
    <n v="46479.23"/>
    <n v="46479.23"/>
    <n v="0"/>
    <n v="46479.23"/>
    <n v="0"/>
    <n v="46479.23"/>
    <n v="0"/>
    <m/>
    <m/>
    <n v="0"/>
    <n v="46479.23"/>
    <n v="3520.7699999999968"/>
    <n v="50000"/>
    <n v="0"/>
    <n v="0"/>
    <n v="0"/>
    <n v="50000"/>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661"/>
    <s v="EQUIPO DE GENERACIÓN ELÉCTRICA, APARATOS Y ACCESORIOS ELÉCTRICOS"/>
    <n v="0"/>
    <s v="SIN DESCRIPCIÓN PARA DESTINOS 00"/>
    <n v="27747.200000000001"/>
    <n v="27747.200000000001"/>
    <n v="111805"/>
    <n v="81805"/>
    <n v="100630"/>
    <n v="100630"/>
    <n v="100630"/>
    <n v="0"/>
    <n v="0"/>
    <n v="0"/>
    <n v="500000"/>
    <s v="PLANTA DE LUZ AGAVES Y EQUIPO DE ESTERILIZACION"/>
    <m/>
    <n v="0"/>
    <n v="0"/>
    <n v="11175"/>
    <n v="0"/>
    <n v="30000"/>
    <n v="0"/>
    <n v="0"/>
    <n v="30000"/>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662"/>
    <s v="PANELES SOLARES"/>
    <n v="0"/>
    <s v="SIN DESCRIPCIÓN PARA DESTINOS 00"/>
    <n v="42224"/>
    <n v="42224"/>
    <n v="0"/>
    <n v="0"/>
    <n v="0"/>
    <n v="0"/>
    <n v="0"/>
    <n v="0"/>
    <n v="0"/>
    <n v="0"/>
    <n v="0"/>
    <m/>
    <m/>
    <n v="0"/>
    <n v="0"/>
    <n v="0"/>
    <n v="0"/>
    <n v="0"/>
    <n v="0"/>
    <n v="0"/>
    <n v="0"/>
  </r>
  <r>
    <s v="1.1-00-24"/>
    <s v="1.3.4"/>
    <s v="FUNCIÓN PÚBLICA"/>
    <s v="E"/>
    <s v="Actividades del sector público, que realiza en for"/>
    <s v="07_24"/>
    <n v="3"/>
    <s v="INFRAESTRUCTURA Y SERVICIOS PÚBLICOS"/>
    <n v="33"/>
    <s v="BIENES MUEBLES, INMUEBLES E INTANGIBLES"/>
    <s v="019_24"/>
    <x v="0"/>
    <x v="0"/>
    <x v="5"/>
    <x v="5"/>
    <s v="DIRECCIÓN ADMINISTRATIVA DE INFRAESTRUCT"/>
    <s v="COORDINACIÓN DE FORTALECIMIENTO A LOS SERVICIOS PÚBLICOS MUNICIPALES"/>
    <s v="DIRECCIÓN ADMINISTRATIVA"/>
    <x v="8"/>
    <x v="0"/>
    <s v="NO"/>
    <s v="NO"/>
    <n v="5671"/>
    <s v="HERRAMIENTAS Y MÁQUINAS-HERRAMIENTA"/>
    <n v="0"/>
    <s v="SIN DESCRIPCIÓN PARA DESTINOS 00"/>
    <n v="1890309.48"/>
    <n v="1890309.48"/>
    <n v="883586.88"/>
    <n v="1000000"/>
    <n v="883586.88"/>
    <n v="883586.88"/>
    <n v="0"/>
    <n v="883586.88"/>
    <n v="0"/>
    <n v="883586.88"/>
    <n v="2300000"/>
    <m/>
    <m/>
    <n v="0"/>
    <n v="883586.88"/>
    <n v="0"/>
    <n v="0"/>
    <n v="24739.72"/>
    <n v="0"/>
    <n v="141152.84"/>
    <n v="-116413.12"/>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671"/>
    <s v="HERRAMIENTAS Y MÁQUINAS-HERRAMIENTA"/>
    <n v="0"/>
    <s v="SIN DESCRIPCIÓN PARA DESTINOS 00"/>
    <n v="0"/>
    <n v="0"/>
    <n v="0"/>
    <n v="600000"/>
    <n v="0"/>
    <n v="0"/>
    <n v="0"/>
    <n v="0"/>
    <n v="0"/>
    <n v="0"/>
    <n v="0"/>
    <m/>
    <m/>
    <n v="0"/>
    <n v="0"/>
    <n v="0"/>
    <n v="0"/>
    <n v="0"/>
    <n v="0"/>
    <n v="600000"/>
    <n v="-600000"/>
  </r>
  <r>
    <s v="1.1-00-24"/>
    <s v="2.7.1"/>
    <s v="OTROS ASUNTOS SOCIALES"/>
    <s v="E"/>
    <s v="Actividades del sector público, que realiza en for"/>
    <s v="10_24"/>
    <n v="4"/>
    <s v="DESARROLLO ECONÓMICO Y EMPLEO"/>
    <n v="48"/>
    <s v="BIENES MUEBLES, INMUEBLES E INTANGIBLES"/>
    <s v="030_24"/>
    <x v="0"/>
    <x v="0"/>
    <x v="7"/>
    <x v="6"/>
    <s v="DIRECCIÓN DE PROYECTOS ESTRATEGICOS"/>
    <s v="COORDINACIÓN DE POTENCIA ECONÓMICA"/>
    <s v="DIRECCIÓN DE TURISMO Y PROMOCIÓN A LAS TRADICIONES"/>
    <x v="12"/>
    <x v="0"/>
    <s v="NO"/>
    <s v="NO"/>
    <n v="5671"/>
    <s v="HERRAMIENTAS Y MÁQUINAS-HERRAMIENTA"/>
    <n v="0"/>
    <s v="SIN DESCRIPCIÓN PARA DESTINOS 00"/>
    <n v="0"/>
    <n v="0"/>
    <n v="100000"/>
    <n v="100000"/>
    <n v="0"/>
    <n v="0"/>
    <n v="0"/>
    <n v="0"/>
    <n v="0"/>
    <n v="0"/>
    <n v="0"/>
    <m/>
    <m/>
    <n v="0"/>
    <n v="0"/>
    <n v="100000"/>
    <n v="0"/>
    <n v="0"/>
    <n v="0"/>
    <n v="0"/>
    <n v="0"/>
  </r>
  <r>
    <s v="1.1-00-24"/>
    <s v="1.3.4"/>
    <s v="FUNCIÓN PÚBLICA"/>
    <s v="S"/>
    <s v="Definidos en el Presupuesto de Egresos y los que s"/>
    <s v="02_24"/>
    <n v="1"/>
    <s v="CORRESPONSABILIDAD SOCIAL (TRANSVERSAL)"/>
    <n v="14"/>
    <s v="BIENES MUEBLES, INMUEBLES E INTANGIBLES"/>
    <s v="010_24"/>
    <x v="0"/>
    <x v="0"/>
    <x v="0"/>
    <x v="0"/>
    <s v="DIRECCIÓN GENERAL DE CULTURA DE LA PAZ Y"/>
    <s v="COORDINACIÓN DE CERCANÍA Y CORRESPONSABILIDAD SOCIAL"/>
    <s v="DIRECCIÓN DE RED DE BASES"/>
    <x v="0"/>
    <x v="0"/>
    <s v="NO"/>
    <s v="NO"/>
    <n v="5671"/>
    <s v="HERRAMIENTAS Y MÁQUINAS-HERRAMIENTA"/>
    <n v="0"/>
    <s v="SIN DESCRIPCIÓN PARA DESTINOS 00"/>
    <n v="0"/>
    <n v="0"/>
    <n v="78000"/>
    <n v="0"/>
    <n v="63892.800000000003"/>
    <n v="63892.800000000003"/>
    <n v="0"/>
    <n v="63892.800000000003"/>
    <n v="0"/>
    <n v="63892.800000000003"/>
    <n v="50000"/>
    <s v="revisar"/>
    <m/>
    <n v="0"/>
    <n v="63892.800000000003"/>
    <n v="14107.199999999997"/>
    <n v="0"/>
    <n v="78000"/>
    <n v="0"/>
    <n v="0"/>
    <n v="78000"/>
  </r>
  <r>
    <s v="1.1-00-24"/>
    <s v="3.1.1"/>
    <s v="ASUNTOS ECONÓMICOS Y COMERCIALES EN GENERAL"/>
    <s v="E"/>
    <s v="Actividades del sector público, que realiza en for"/>
    <s v="09_24"/>
    <n v="8"/>
    <s v="DESARROLLO ECONÓMICO Y EMPLEO"/>
    <n v="42"/>
    <s v="BIENES MUEBLES, INMUEBLES E INTANGIBLES"/>
    <s v="026_24"/>
    <x v="0"/>
    <x v="0"/>
    <x v="6"/>
    <x v="6"/>
    <s v="DESPACHO DE LA COORDINACIÓN GENERAL DE D"/>
    <s v="COORDINACIÓN DE POTENCIA ECONÓMICA"/>
    <s v="DESPACHO DE LA COORDINACIÓN DE POTENCIA ECONÓMICA"/>
    <x v="20"/>
    <x v="0"/>
    <s v="NO"/>
    <s v="NO"/>
    <n v="5671"/>
    <s v="HERRAMIENTAS Y MÁQUINAS-HERRAMIENTA"/>
    <n v="0"/>
    <s v="SIN DESCRIPCIÓN PARA DESTINOS 00"/>
    <n v="148480"/>
    <n v="148480"/>
    <n v="170000"/>
    <n v="150000"/>
    <n v="167040"/>
    <n v="167040"/>
    <n v="0"/>
    <n v="167040"/>
    <n v="0"/>
    <n v="167040"/>
    <n v="170000"/>
    <s v="revisar"/>
    <m/>
    <n v="0"/>
    <n v="167040"/>
    <n v="2960"/>
    <n v="0"/>
    <n v="20000"/>
    <n v="0"/>
    <n v="0"/>
    <n v="20000"/>
  </r>
  <r>
    <s v="1.1-00-24"/>
    <s v="2.5.6"/>
    <s v="OTRO SERVICIOS EDUCATIVOS Y ACTIVIDADES INHERENTES"/>
    <s v="S"/>
    <s v="Definidos en el Presupuesto de Egresos y los que s"/>
    <s v="06_24"/>
    <n v="5"/>
    <s v="SOCIEDAD COHESIVA Y RESILENTE"/>
    <n v="25"/>
    <s v="BIENES MUEBLES, INMUEBLES E INTANGIBLES"/>
    <s v="016_24"/>
    <x v="0"/>
    <x v="0"/>
    <x v="11"/>
    <x v="0"/>
    <s v="DESPACHO DE LA COORDINACIÓN GENERAL DE C"/>
    <s v="COORDINACIÓN DE CERCANÍA Y CORRESPONSABILIDAD SOCIAL"/>
    <s v="DIRECCION GENERAL DE POLITICA SOCIAL"/>
    <x v="24"/>
    <x v="0"/>
    <s v="NO"/>
    <s v="NO"/>
    <n v="5671"/>
    <s v="HERRAMIENTAS Y MÁQUINAS-HERRAMIENTA"/>
    <n v="0"/>
    <s v="SIN DESCRIPCIÓN PARA DESTINOS 00"/>
    <n v="186600"/>
    <n v="186600"/>
    <n v="250000"/>
    <n v="250000"/>
    <n v="58777.55"/>
    <n v="58777.55"/>
    <n v="0"/>
    <n v="58777.55"/>
    <n v="0"/>
    <n v="58777.55"/>
    <n v="500000"/>
    <s v="Apoyo con matieral a las escuelas"/>
    <m/>
    <n v="0"/>
    <n v="58777.55"/>
    <n v="191222.45"/>
    <n v="0"/>
    <n v="0"/>
    <n v="0"/>
    <n v="0"/>
    <n v="0"/>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671"/>
    <s v="HERRAMIENTAS Y MÁQUINAS-HERRAMIENTA"/>
    <n v="0"/>
    <s v="SIN DESCRIPCIÓN PARA DESTINOS 00"/>
    <n v="2611.6799999999998"/>
    <n v="2611.6799999999998"/>
    <n v="0"/>
    <n v="0"/>
    <n v="0"/>
    <n v="0"/>
    <n v="0"/>
    <n v="0"/>
    <n v="0"/>
    <n v="0"/>
    <n v="0"/>
    <m/>
    <m/>
    <n v="0"/>
    <n v="0"/>
    <n v="0"/>
    <n v="0"/>
    <n v="0"/>
    <n v="0"/>
    <n v="0"/>
    <n v="0"/>
  </r>
  <r>
    <s v="1.1-00-24"/>
    <s v="2.2.7"/>
    <s v="DESARROLLO REGIONAL"/>
    <s v="S"/>
    <s v="Definidos en el Presupuesto de Egresos y los que s"/>
    <s v="02_24"/>
    <n v="1"/>
    <s v="CORRESPONSABILIDAD SOCIAL (TRANSVERSAL)"/>
    <n v="16"/>
    <s v="BIENES MUEBLES, INMUEBLES E INTANGIBLES"/>
    <s v="010_24"/>
    <x v="0"/>
    <x v="0"/>
    <x v="0"/>
    <x v="0"/>
    <s v="DIRECCIÓN GENERAL DE CULTURA DE LA PAZ Y"/>
    <s v="COORDINACIÓN DE CERCANÍA Y CORRESPONSABILIDAD SOCIAL"/>
    <s v="DIRECCION GENERAL DE POLITICA SOCIAL"/>
    <x v="3"/>
    <x v="0"/>
    <s v="NO"/>
    <s v="NO"/>
    <n v="5671"/>
    <s v="HERRAMIENTAS Y MÁQUINAS-HERRAMIENTA"/>
    <n v="0"/>
    <s v="SIN DESCRIPCIÓN PARA DESTINOS 00"/>
    <n v="0"/>
    <n v="0"/>
    <n v="40000"/>
    <n v="70000"/>
    <n v="34985.599999999999"/>
    <n v="34985.599999999999"/>
    <n v="0"/>
    <n v="34985.599999999999"/>
    <n v="0"/>
    <n v="34985.599999999999"/>
    <n v="0"/>
    <s v="revisar"/>
    <m/>
    <n v="0"/>
    <n v="34985.599999999999"/>
    <n v="5014.4000000000015"/>
    <n v="0"/>
    <n v="3000"/>
    <n v="0"/>
    <n v="33000"/>
    <n v="-30000"/>
  </r>
  <r>
    <s v="1.1-00-24"/>
    <s v="1.7.2"/>
    <s v="PROTECCIÓN CIVIL"/>
    <s v="E"/>
    <s v="Actividades del sector público, que realiza en for"/>
    <s v="02_24"/>
    <n v="3"/>
    <s v="INFRAESTRUCTURA Y SERVICIOS PÚBLICOS"/>
    <n v="12"/>
    <s v="BIENES MUEBLES, INMUEBLES E INTANGIBLES"/>
    <s v="009_24"/>
    <x v="0"/>
    <x v="0"/>
    <x v="0"/>
    <x v="3"/>
    <s v="DIRECCIÓN GENERAL ADJUNTA DE PROTECCIÓN"/>
    <s v="COORDINACIÓN DE PREVENCIÓN Y PROTECCIÓN CIUDADANA"/>
    <s v="DIRECCIÓN DE PROTECCIÓN CIVIL Y BOMBEROS"/>
    <x v="26"/>
    <x v="0"/>
    <s v="NO"/>
    <s v="NO"/>
    <n v="5691"/>
    <s v="OTROS EQUIPOS"/>
    <n v="0"/>
    <s v="SIN DESCRIPCIÓN PARA DESTINOS 00"/>
    <n v="1581950"/>
    <n v="1581950"/>
    <n v="2000000"/>
    <n v="1000000"/>
    <n v="1230252.73"/>
    <n v="1230252.73"/>
    <n v="490445.67999999993"/>
    <n v="739807.05"/>
    <n v="0"/>
    <n v="739807.05"/>
    <n v="2000000"/>
    <m/>
    <m/>
    <n v="159453.25"/>
    <n v="580353.80000000005"/>
    <n v="769747.27"/>
    <n v="0"/>
    <n v="1000000"/>
    <n v="0"/>
    <n v="0"/>
    <n v="1000000"/>
  </r>
  <r>
    <s v="1.1-00-24"/>
    <s v="2.3.1"/>
    <s v="PRESTACIÓN DE SERVICIOS DE SALUD A LA COMUNIDAD"/>
    <s v="E"/>
    <s v="Actividades del sector público, que realiza en for"/>
    <s v="07_24"/>
    <n v="3"/>
    <s v="INFRAESTRUCTURA Y SERVICIOS PÚBLICOS"/>
    <n v="39"/>
    <s v="BIENES MUEBLES, INMUEBLES E INTANGIBLES"/>
    <s v="024_24"/>
    <x v="0"/>
    <x v="0"/>
    <x v="5"/>
    <x v="3"/>
    <s v="DIRECCIÓN GENERAL DE SALUD PÚBLICA"/>
    <s v="COORDINACIÓN DE PREVENCIÓN Y PROTECCIÓN CIUDADANA"/>
    <s v="DIRECCIÓN DE SALUD PÚBLICA"/>
    <x v="11"/>
    <x v="0"/>
    <s v="NO"/>
    <s v="NO"/>
    <n v="5691"/>
    <s v="OTROS EQUIPOS"/>
    <n v="0"/>
    <s v="SIN DESCRIPCIÓN PARA DESTINOS 00"/>
    <n v="66575.839999999997"/>
    <n v="66575.839999999997"/>
    <n v="42000"/>
    <n v="92000"/>
    <n v="31320"/>
    <n v="31320"/>
    <n v="0"/>
    <n v="31320"/>
    <n v="0"/>
    <n v="31320"/>
    <n v="50000"/>
    <m/>
    <m/>
    <n v="0"/>
    <n v="31320"/>
    <n v="10680"/>
    <n v="0"/>
    <n v="0"/>
    <n v="0"/>
    <n v="50000"/>
    <n v="-50000"/>
  </r>
  <r>
    <s v="1.1-00-24"/>
    <s v="2.1.5"/>
    <s v="PROTECCIÓN DE LA DIVERSIDAD BIOLÓGICA Y DEL PAISAJE"/>
    <s v="R"/>
    <s v="Solamente actividades específicas, distintas a las"/>
    <s v="17_24"/>
    <n v="4"/>
    <s v="CIUDAD SUSTENTABLE"/>
    <n v="56"/>
    <s v="BIENES MUEBLES, INMUEBLES E INTANGIBLES"/>
    <s v="037_24"/>
    <x v="0"/>
    <x v="0"/>
    <x v="10"/>
    <x v="5"/>
    <s v="UNIDAD DE ACOPIO Y SALUD ANIMAL MUNICIPA"/>
    <s v="COORDINACIÓN DE FORTALECIMIENTO A LOS SERVICIOS PÚBLICOS MUNICIPALES"/>
    <s v="UNIDAD DE ACOPIO Y SALUD ANIMAL TLAJOMULCO (UNASAM)"/>
    <x v="17"/>
    <x v="0"/>
    <s v="NO"/>
    <s v="NO"/>
    <n v="5691"/>
    <s v="OTROS EQUIPOS"/>
    <n v="0"/>
    <s v="SIN DESCRIPCIÓN PARA DESTINOS 00"/>
    <n v="0"/>
    <n v="0"/>
    <n v="1500000"/>
    <n v="1500000"/>
    <n v="1148400"/>
    <n v="1148400"/>
    <n v="1148400"/>
    <n v="0"/>
    <n v="0"/>
    <n v="0"/>
    <n v="200000"/>
    <m/>
    <m/>
    <n v="0"/>
    <n v="0"/>
    <n v="351600"/>
    <n v="0"/>
    <n v="0"/>
    <n v="0"/>
    <n v="0"/>
    <n v="0"/>
  </r>
  <r>
    <s v="2.5-02-24"/>
    <s v="3.8.4"/>
    <s v="INNOVACIÓN"/>
    <s v="E"/>
    <s v="Actividades del sector público, que realiza en for"/>
    <s v="11_24"/>
    <n v="6"/>
    <s v="GOBIERNO EFECTIVO"/>
    <n v="50"/>
    <s v="BIENES MUEBLES, INMUEBLES E INTANGIBLES"/>
    <s v="031_24"/>
    <x v="0"/>
    <x v="4"/>
    <x v="4"/>
    <x v="4"/>
    <s v="DESPACHO DE LA COORDINACIÓN GENERAL DE G"/>
    <s v="COORDINACIÓN DE INTELIGENCIA E INNOVACIÓN SOCIAL"/>
    <s v="DESPACHO DE LA COORDINACIÓN DE INTELIGENCIA E INNOVACIÓN SOCIAL"/>
    <x v="33"/>
    <x v="0"/>
    <s v="NO"/>
    <s v="NO"/>
    <n v="5691"/>
    <s v="OTROS EQUIPOS"/>
    <n v="0"/>
    <s v="EQUIPAMIENTO C4"/>
    <n v="70723059.019999996"/>
    <n v="70723059.019999996"/>
    <n v="70724000"/>
    <n v="70724000"/>
    <n v="70723059.019999996"/>
    <n v="70723059.019999996"/>
    <n v="0"/>
    <n v="70723059.019999996"/>
    <n v="0"/>
    <n v="70723059.019999996"/>
    <n v="40000000"/>
    <s v="Equipamiento del c4"/>
    <m/>
    <n v="70723059.019999996"/>
    <n v="0"/>
    <n v="940.98000000417233"/>
    <n v="0"/>
    <n v="0"/>
    <n v="0"/>
    <n v="0"/>
    <n v="0"/>
  </r>
  <r>
    <s v="1.1-00-24"/>
    <s v="3.8.4"/>
    <s v="INNOVACIÓN"/>
    <s v="E"/>
    <s v="Actividades del sector público, que realiza en for"/>
    <s v="11_24"/>
    <n v="6"/>
    <s v="GOBIERNO EFECTIVO"/>
    <n v="50"/>
    <s v="BIENES MUEBLES, INMUEBLES E INTANGIBLES"/>
    <s v="031_24"/>
    <x v="0"/>
    <x v="0"/>
    <x v="4"/>
    <x v="4"/>
    <s v="DESPACHO DE LA COORDINACIÓN GENERAL DE G"/>
    <s v="COORDINACIÓN DE INTELIGENCIA E INNOVACIÓN SOCIAL"/>
    <s v="DESPACHO DE LA COORDINACIÓN DE INTELIGENCIA E INNOVACIÓN SOCIAL"/>
    <x v="33"/>
    <x v="0"/>
    <s v="NO"/>
    <s v="NO"/>
    <n v="5691"/>
    <s v="OTROS EQUIPOS"/>
    <s v="SISTEMA CONTABLE"/>
    <s v="SIN DESCRIPCIÓN PARA DESTINOS 00"/>
    <n v="0"/>
    <n v="0"/>
    <n v="4378873.0999999996"/>
    <n v="0"/>
    <n v="4378873.0999999996"/>
    <n v="4378860.8"/>
    <n v="0"/>
    <n v="4378860.8"/>
    <n v="4378860.8"/>
    <n v="0"/>
    <n v="250000"/>
    <m/>
    <m/>
    <n v="0"/>
    <n v="0"/>
    <n v="0"/>
    <n v="4378873.0999999996"/>
    <n v="0"/>
    <n v="0"/>
    <n v="0"/>
    <n v="4378873.0999999996"/>
  </r>
  <r>
    <s v="1.1-00-24"/>
    <s v="2.7.1"/>
    <s v="OTROS ASUNTOS SOCIALES"/>
    <s v="E"/>
    <s v="Actividades del sector público, que realiza en for"/>
    <s v="10_24"/>
    <n v="4"/>
    <s v="CIUDAD SUSTENTABLE"/>
    <n v="48"/>
    <s v="BIENES MUEBLES, INMUEBLES E INTANGIBLES"/>
    <s v="030_24"/>
    <x v="0"/>
    <x v="0"/>
    <x v="7"/>
    <x v="9"/>
    <s v="DIRECCIÓN DE PROYECTOS ESTRATEGICOS"/>
    <s v="COORDINACIÓN DE GESTIÓN DEL TERRITORIO Y OBRAS PÚBLICAS"/>
    <s v="DIRECCIÓN DE ECOLOGÍA Y PROTECCIÓN AMBIENTAL"/>
    <x v="19"/>
    <x v="0"/>
    <s v="NO"/>
    <s v="NO"/>
    <n v="5781"/>
    <s v="ÁRBOLES Y PLANTAS"/>
    <n v="0"/>
    <s v="SIN DESCRIPCIÓN PARA DESTINOS 00"/>
    <n v="0"/>
    <n v="0"/>
    <n v="50000"/>
    <n v="50000"/>
    <n v="0"/>
    <n v="0"/>
    <n v="0"/>
    <n v="0"/>
    <n v="0"/>
    <n v="0"/>
    <n v="200000"/>
    <s v="Reforestación"/>
    <m/>
    <n v="0"/>
    <n v="0"/>
    <n v="50000"/>
    <n v="0"/>
    <n v="0"/>
    <n v="0"/>
    <n v="0"/>
    <n v="0"/>
  </r>
  <r>
    <s v="1.1-00-24"/>
    <s v="1.3.4"/>
    <s v="FUNCIÓN PÚBLICA"/>
    <s v="M"/>
    <s v="Actividades de apoyo administrativo desarrolladas "/>
    <s v="04_24"/>
    <n v="6"/>
    <s v="GOBIERNO EFECTIVO"/>
    <n v="19"/>
    <s v="BIENES MUEBLES, INMUEBLES E INTANGIBLES"/>
    <s v="013_24"/>
    <x v="0"/>
    <x v="0"/>
    <x v="2"/>
    <x v="2"/>
    <s v="DIRECCIÓN GENERAL DE FINANZAS"/>
    <s v="TESORERÍA"/>
    <s v="DIRECCIÓN DE FINANZAS"/>
    <x v="43"/>
    <x v="0"/>
    <s v="NO"/>
    <s v="NO"/>
    <n v="5811"/>
    <s v="TERRENOS"/>
    <n v="38"/>
    <s v="RECONOCIMIENTO CONTRA DERECHOS"/>
    <n v="4224116.51"/>
    <n v="1750138.99"/>
    <n v="10676213.33"/>
    <n v="0"/>
    <n v="10429104.27"/>
    <n v="10429104.27"/>
    <n v="0"/>
    <n v="10429104.27"/>
    <n v="0"/>
    <n v="10429104.27"/>
    <n v="0"/>
    <m/>
    <m/>
    <n v="0"/>
    <n v="10429104.27"/>
    <n v="247109.06000000052"/>
    <n v="9346225.3300000001"/>
    <n v="1329988"/>
    <n v="0"/>
    <n v="0"/>
    <n v="10676213.33"/>
  </r>
  <r>
    <s v="1.1-00-24"/>
    <s v="1.3.4"/>
    <s v="FUNCIÓN PÚBLICA"/>
    <s v="O"/>
    <s v="Actividades que realizan la función pública o cont"/>
    <s v="02_24"/>
    <n v="1"/>
    <s v="CORRESPONSABILIDAD SOCIAL (TRANSVERSAL)"/>
    <n v="7"/>
    <s v="BIENES MUEBLES, INMUEBLES E INTANGIBLES"/>
    <s v="007_24"/>
    <x v="0"/>
    <x v="0"/>
    <x v="0"/>
    <x v="12"/>
    <s v="DIRECCIÓN DE LA SECRETARÍA GENERAL"/>
    <s v="SECRETARÍA GENERAL DEL AYUNTAMIENTO"/>
    <s v="DIRECCIÓN TÉCNICA"/>
    <x v="36"/>
    <x v="0"/>
    <s v="NO"/>
    <s v="NO"/>
    <n v="5811"/>
    <s v="TERRENOS"/>
    <n v="0"/>
    <s v="SIN DESCRIPCIÓN PARA DESTINOS 00"/>
    <n v="34325555.600000001"/>
    <n v="30202068.09"/>
    <n v="0"/>
    <n v="0"/>
    <n v="0"/>
    <n v="0"/>
    <n v="0"/>
    <n v="0"/>
    <n v="0"/>
    <n v="0"/>
    <n v="10000000"/>
    <m/>
    <m/>
    <n v="0"/>
    <n v="0"/>
    <n v="0"/>
    <n v="0"/>
    <n v="3000000"/>
    <n v="0"/>
    <n v="3000000"/>
    <n v="0"/>
  </r>
  <r>
    <s v="1.1-14-24"/>
    <s v="1.3.4"/>
    <s v="FUNCIÓN PÚBLICA"/>
    <s v="O"/>
    <s v="Actividades que realizan la función pública o cont"/>
    <s v="02_24"/>
    <n v="1"/>
    <s v="CORRESPONSABILIDAD SOCIAL (TRANSVERSAL)"/>
    <n v="7"/>
    <s v="BIENES MUEBLES, INMUEBLES E INTANGIBLES"/>
    <s v="007_24"/>
    <x v="1"/>
    <x v="18"/>
    <x v="0"/>
    <x v="12"/>
    <s v="DIRECCIÓN DE LA SECRETARÍA GENERAL"/>
    <s v="SECRETARÍA GENERAL DEL AYUNTAMIENTO"/>
    <s v="DIRECCIÓN TÉCNICA"/>
    <x v="36"/>
    <x v="0"/>
    <s v="NO"/>
    <s v="NO"/>
    <n v="5811"/>
    <s v="TERRENOS"/>
    <n v="0"/>
    <s v="SIN DESCRIPCIÓN PARA DESTINOS 00"/>
    <n v="0"/>
    <n v="0"/>
    <n v="53832695.100000001"/>
    <n v="0"/>
    <n v="50860130.490000002"/>
    <n v="50860130.490000002"/>
    <n v="0"/>
    <n v="50860130.490000002"/>
    <n v="0"/>
    <n v="50860130.490000002"/>
    <m/>
    <m/>
    <m/>
    <n v="0"/>
    <n v="50860130.490000002"/>
    <n v="2972564.6099999994"/>
    <n v="66032695.100000001"/>
    <n v="0"/>
    <n v="0"/>
    <n v="12200000"/>
    <n v="53832695.100000001"/>
  </r>
  <r>
    <s v="1.1-00-24"/>
    <s v="3.8.4"/>
    <s v="INNOVACIÓN"/>
    <s v="E"/>
    <s v="Actividades del sector público, que realiza en for"/>
    <s v="11_24"/>
    <n v="6"/>
    <s v="GOBIERNO EFECTIVO"/>
    <n v="49"/>
    <s v="BIENES MUEBLES, INMUEBLES E INTANGIBLES"/>
    <s v="031_24"/>
    <x v="0"/>
    <x v="0"/>
    <x v="4"/>
    <x v="4"/>
    <s v="DESPACHO DE LA COORDINACIÓN GENERAL DE G"/>
    <s v="COORDINACIÓN DE INTELIGENCIA E INNOVACIÓN SOCIAL"/>
    <s v="DESPACHO DE LA COORDINACIÓN DE INTELIGENCIA E INNOVACIÓN SOCIAL"/>
    <x v="7"/>
    <x v="0"/>
    <s v="NO"/>
    <s v="NO"/>
    <n v="5911"/>
    <s v="SOFTWARE"/>
    <n v="0"/>
    <s v="SIN DESCRIPCIÓN PARA DESTINOS 00"/>
    <n v="0"/>
    <n v="3239497.2"/>
    <n v="171000"/>
    <n v="0"/>
    <n v="160729.99"/>
    <n v="160729.99"/>
    <n v="160729.99"/>
    <n v="0"/>
    <n v="0"/>
    <n v="0"/>
    <n v="20130000"/>
    <s v="RH y catastro"/>
    <m/>
    <n v="0"/>
    <n v="0"/>
    <n v="10270.010000000009"/>
    <n v="0"/>
    <n v="171000"/>
    <n v="0"/>
    <n v="0"/>
    <n v="171000"/>
  </r>
  <r>
    <s v="1.1-00-24"/>
    <s v="3.8.4"/>
    <s v="INNOVACIÓN"/>
    <s v="E"/>
    <s v="Actividades del sector público, que realiza en for"/>
    <s v="11_24"/>
    <n v="6"/>
    <s v="GOBIERNO EFECTIVO"/>
    <n v="50"/>
    <s v="BIENES MUEBLES, INMUEBLES E INTANGIBLES"/>
    <s v="004_24"/>
    <x v="0"/>
    <x v="0"/>
    <x v="4"/>
    <x v="4"/>
    <s v="DESPACHO DE LA COORDINACIÓN GENERAL DE G"/>
    <s v="COORDINACIÓN DE INTELIGENCIA E INNOVACIÓN SOCIAL"/>
    <s v="DESPACHO DE LA COORDINACIÓN DE INTELIGENCIA E INNOVACIÓN SOCIAL"/>
    <x v="33"/>
    <x v="0"/>
    <s v="NO"/>
    <s v="NO"/>
    <n v="5911"/>
    <s v="SOFTWARE"/>
    <m/>
    <s v="SISTEMA CONTABLE"/>
    <n v="0"/>
    <n v="0"/>
    <n v="0"/>
    <m/>
    <m/>
    <m/>
    <m/>
    <m/>
    <m/>
    <n v="0"/>
    <n v="15000000"/>
    <s v="Tesoreria"/>
    <m/>
    <m/>
    <m/>
    <m/>
    <m/>
    <m/>
    <m/>
    <m/>
    <m/>
  </r>
  <r>
    <s v="1.1-00-24"/>
    <s v="3.8.4"/>
    <s v="INNOVACIÓN"/>
    <s v="E"/>
    <s v="Actividades del sector público, que realiza en for"/>
    <s v="11_24"/>
    <n v="6"/>
    <s v="GOBIERNO EFECTIVO"/>
    <n v="50"/>
    <s v="BIENES MUEBLES, INMUEBLES E INTANGIBLES"/>
    <s v="031_24"/>
    <x v="0"/>
    <x v="0"/>
    <x v="4"/>
    <x v="4"/>
    <s v="DESPACHO DE LA COORDINACIÓN GENERAL DE G"/>
    <s v="COORDINACIÓN DE INTELIGENCIA E INNOVACIÓN SOCIAL"/>
    <s v="DESPACHO DE LA COORDINACIÓN DE INTELIGENCIA E INNOVACIÓN SOCIAL"/>
    <x v="33"/>
    <x v="0"/>
    <s v="NO"/>
    <s v="NO"/>
    <n v="5911"/>
    <s v="SOFTWARE"/>
    <n v="0"/>
    <s v="SIN DESCRIPCIÓN PARA DESTINOS 00"/>
    <n v="6020779.5999999996"/>
    <n v="6020779.5599999996"/>
    <n v="8515264.6999999993"/>
    <n v="4000000"/>
    <n v="8515264.6999999993"/>
    <n v="8515264.6999999993"/>
    <n v="2.9999999329447746E-2"/>
    <n v="8515264.6699999999"/>
    <n v="501731.62999999989"/>
    <n v="8013533.04"/>
    <n v="6000000"/>
    <s v="Tlajoapp (4,800,000.00 todo el año) Póliza de soporte APA Perspective (1,319,616.99 todo el año) Proyectos de SW (20,000,000)"/>
    <m/>
    <n v="1309872"/>
    <n v="6703661.04"/>
    <n v="0"/>
    <n v="2494264.7000000002"/>
    <n v="2021000"/>
    <n v="0"/>
    <n v="0"/>
    <n v="4515264.7"/>
  </r>
  <r>
    <s v="1.1-00-24"/>
    <s v="1.3.4"/>
    <s v="FUNCIÓN PÚBLICA"/>
    <s v="E"/>
    <s v="Actividades del sector público, que realiza en for"/>
    <s v="05_24"/>
    <n v="6"/>
    <s v="GOBIERNO EFECTIVO"/>
    <n v="21"/>
    <s v="BIENES MUEBLES, INMUEBLES E INTANGIBLES"/>
    <s v="015_24"/>
    <x v="0"/>
    <x v="0"/>
    <x v="1"/>
    <x v="1"/>
    <s v="DIRECCIÓN GENERAL DE ADMINISTRACIÓN"/>
    <s v="OFICIALÍA MAYOR"/>
    <s v="DIRECCIÓN DE ADMINISTRACIÓN"/>
    <x v="2"/>
    <x v="0"/>
    <s v="NO"/>
    <s v="NO"/>
    <n v="5911"/>
    <s v="SOFTWARE"/>
    <n v="0"/>
    <s v="SIN DESCRIPCIÓN PARA DESTINOS 00"/>
    <n v="0"/>
    <n v="0"/>
    <n v="1800"/>
    <n v="0"/>
    <n v="1670"/>
    <n v="1670"/>
    <n v="0"/>
    <n v="1670"/>
    <n v="0"/>
    <n v="1670"/>
    <n v="0"/>
    <m/>
    <m/>
    <n v="0"/>
    <n v="1670"/>
    <n v="130"/>
    <n v="0"/>
    <n v="1800"/>
    <n v="0"/>
    <n v="0"/>
    <n v="1800"/>
  </r>
  <r>
    <s v="1.1-00-24"/>
    <s v="1.3.4"/>
    <s v="FUNCIÓN PÚBLICA"/>
    <s v="M"/>
    <s v="Actividades de apoyo administrativo desarrolladas "/>
    <s v="04_24"/>
    <n v="6"/>
    <s v="GOBIERNO EFECTIVO"/>
    <n v="18"/>
    <s v="BIENES MUEBLES, INMUEBLES E INTANGIBLES"/>
    <s v="012_24"/>
    <x v="0"/>
    <x v="0"/>
    <x v="2"/>
    <x v="2"/>
    <s v="DIRECCIÓN DE PROCESOS ADMINISTRATIVOS Y"/>
    <s v="TESORERÍA"/>
    <s v="DIRECCIÓN DE PROCESOS ADMINISTRATIVOS Y PROYECTOS"/>
    <x v="4"/>
    <x v="0"/>
    <s v="NO"/>
    <s v="NO"/>
    <n v="5911"/>
    <s v="SOFTWARE"/>
    <n v="0"/>
    <s v="SIN DESCRIPCIÓN PARA DESTINOS 00"/>
    <n v="7540"/>
    <n v="7540"/>
    <n v="0"/>
    <n v="0"/>
    <n v="0"/>
    <n v="0"/>
    <n v="0"/>
    <n v="0"/>
    <n v="0"/>
    <n v="0"/>
    <n v="1008000"/>
    <m/>
    <s v="bolsa de 1,000,000.00"/>
    <n v="0"/>
    <n v="0"/>
    <n v="0"/>
    <n v="0"/>
    <n v="0"/>
    <n v="0"/>
    <n v="0"/>
    <n v="0"/>
  </r>
  <r>
    <s v="1.1-00-24"/>
    <s v="3.8.4"/>
    <s v="INNOVACIÓN"/>
    <s v="E"/>
    <s v="Actividades del sector público, que realiza en for"/>
    <s v="11_24"/>
    <n v="6"/>
    <s v="GOBIERNO EFECTIVO"/>
    <n v="50"/>
    <s v="BIENES MUEBLES, INMUEBLES E INTANGIBLES"/>
    <s v="031_24"/>
    <x v="0"/>
    <x v="0"/>
    <x v="4"/>
    <x v="4"/>
    <s v="DESPACHO DE LA COORDINACIÓN GENERAL DE G"/>
    <s v="COORDINACIÓN DE INTELIGENCIA E INNOVACIÓN SOCIAL"/>
    <s v="DESPACHO DE LA COORDINACIÓN DE INTELIGENCIA E INNOVACIÓN SOCIAL"/>
    <x v="33"/>
    <x v="0"/>
    <s v="NO"/>
    <s v="NO"/>
    <n v="5971"/>
    <s v="LICENCIAS INFORMÁTICAS E INTELECTUALES"/>
    <n v="0"/>
    <s v="SIN DESCRIPCIÓN PARA DESTINOS 00"/>
    <n v="8047461.0199999996"/>
    <n v="8047461.0199999996"/>
    <n v="13212168.699999999"/>
    <n v="3000000"/>
    <n v="12993448.92"/>
    <n v="12993448.92"/>
    <n v="44021.990000000224"/>
    <n v="12949426.93"/>
    <n v="0"/>
    <n v="12949426.93"/>
    <n v="8000000"/>
    <s v="zetech (718,898), fiber channel (129,222.4), veeam backup (337,420.8), microsoft (2,296,398), adobe (70,640.52) Fortinet (100,000) Azure de Microsoft para Geomática (250,000) y tlajoapp Apple (1,749) más la inflación"/>
    <m/>
    <n v="2050081.1099999994"/>
    <n v="10899345.82"/>
    <n v="218719.77999999933"/>
    <n v="8654665.9199999999"/>
    <n v="1557502.78"/>
    <n v="0"/>
    <n v="0"/>
    <n v="10212168.699999999"/>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21"/>
    <s v="EDIFICACIÓN NO  HABITACIONAL"/>
    <n v="0"/>
    <s v="SIN DESCRIPCIÓN PARA DESTINOS 00"/>
    <n v="67172967.090000004"/>
    <n v="8151633.8799999999"/>
    <n v="115868770.33"/>
    <n v="0"/>
    <n v="19561927"/>
    <n v="19561927"/>
    <n v="706943.98999999836"/>
    <n v="18854983.010000002"/>
    <n v="0"/>
    <n v="18854983.010000002"/>
    <m/>
    <m/>
    <m/>
    <n v="0"/>
    <n v="18854983.010000002"/>
    <n v="96306843.329999998"/>
    <n v="103000000"/>
    <n v="12868770.33"/>
    <n v="0"/>
    <n v="0"/>
    <n v="115868770.33"/>
  </r>
  <r>
    <s v="1.1-00-24"/>
    <s v="1.3.4"/>
    <s v="FUNCIÓN PÚBLICA"/>
    <s v="K"/>
    <s v="Proyectos de inversión sujetos a registro en la Ca"/>
    <s v="07_24"/>
    <n v="3"/>
    <s v="INFRAESTRUCTURA Y SERVICIOS PÚBLICOS"/>
    <n v="38"/>
    <s v="INVERSION PUBLICA"/>
    <s v="023_24"/>
    <x v="0"/>
    <x v="0"/>
    <x v="5"/>
    <x v="9"/>
    <s v="DIRECCIÓN GENERAL DE OBRAS PÚBLICAS"/>
    <s v="COORDINACIÓN DE GESTIÓN DEL TERRITORIO Y OBRAS PÚBLICAS"/>
    <s v="DIRECCIÓN DE OBRAS PÚBLICAS"/>
    <x v="59"/>
    <x v="5"/>
    <s v="NO"/>
    <s v="NO"/>
    <n v="6121"/>
    <s v="EDIFICACIÓN NO  HABITACIONAL"/>
    <n v="0"/>
    <s v="SIN DESCRIPCIÓN PARA DESTINOS 00"/>
    <n v="3998966.69"/>
    <n v="3998966.68"/>
    <n v="5000000"/>
    <n v="0"/>
    <n v="4743995.82"/>
    <n v="4743995.82"/>
    <n v="0"/>
    <n v="4743995.82"/>
    <n v="0"/>
    <n v="4743995.82"/>
    <m/>
    <m/>
    <m/>
    <n v="0"/>
    <n v="4743995.82"/>
    <n v="256004.1799999997"/>
    <n v="0"/>
    <n v="5000000"/>
    <n v="0"/>
    <n v="0"/>
    <n v="5000000"/>
  </r>
  <r>
    <s v="2.5-02-24"/>
    <s v="1.3.4"/>
    <s v="FUNCIÓN PÚBLICA"/>
    <s v="K"/>
    <s v="Proyectos de inversión sujetos a registro en la Ca"/>
    <s v="07_24"/>
    <n v="3"/>
    <s v="INFRAESTRUCTURA Y SERVICIOS PÚBLICOS"/>
    <n v="37"/>
    <s v="INVERSION PUBLICA"/>
    <s v="023_24"/>
    <x v="0"/>
    <x v="4"/>
    <x v="5"/>
    <x v="9"/>
    <s v="DIRECCIÓN GENERAL DE OBRAS PÚBLICAS"/>
    <s v="COORDINACIÓN DE GESTIÓN DEL TERRITORIO Y OBRAS PÚBLICAS"/>
    <s v="DIRECCIÓN DE OBRAS PÚBLICAS"/>
    <x v="30"/>
    <x v="5"/>
    <s v="NO"/>
    <s v="NO"/>
    <n v="6121"/>
    <s v="EDIFICACIÓN NO  HABITACIONAL"/>
    <n v="0"/>
    <s v="SIN DESCRIPCIÓN PARA DESTINOS 00"/>
    <n v="32240246.460000001"/>
    <n v="32240246.460000001"/>
    <n v="36222388.590000004"/>
    <n v="10000000"/>
    <n v="36222388.590000004"/>
    <n v="36222388.590000004"/>
    <n v="1665663.3100000024"/>
    <n v="34556725.280000001"/>
    <n v="0"/>
    <n v="34556725.280000001"/>
    <m/>
    <m/>
    <m/>
    <n v="11420869.32"/>
    <n v="23135855.960000001"/>
    <n v="0"/>
    <n v="30000000"/>
    <n v="2554338.36"/>
    <n v="0"/>
    <n v="6331949.7699999996"/>
    <n v="26222388.59"/>
  </r>
  <r>
    <s v="2.5-02-24"/>
    <s v="1.3.4"/>
    <s v="FUNCIÓN PÚBLICA"/>
    <s v="K"/>
    <s v="Proyectos de inversión sujetos a registro en la Ca"/>
    <s v="07_24"/>
    <n v="3"/>
    <s v="INFRAESTRUCTURA Y SERVICIOS PÚBLICOS"/>
    <n v="37"/>
    <s v="INVERSION PUBLICA"/>
    <s v="023_24"/>
    <x v="0"/>
    <x v="4"/>
    <x v="5"/>
    <x v="9"/>
    <s v="DIRECCIÓN GENERAL DE OBRAS PÚBLICAS"/>
    <s v="COORDINACIÓN DE GESTIÓN DEL TERRITORIO Y OBRAS PÚBLICAS"/>
    <s v="DIRECCIÓN DE OBRAS PÚBLICAS"/>
    <x v="30"/>
    <x v="5"/>
    <s v="NO"/>
    <s v="NO"/>
    <n v="6121"/>
    <s v="EDIFICACIÓN NO  HABITACIONAL"/>
    <n v="19"/>
    <s v="OBRAS MULTIANUALES"/>
    <n v="24417490.75"/>
    <n v="24417490.75"/>
    <n v="73000000"/>
    <n v="73000000"/>
    <n v="72999256.519999996"/>
    <n v="72999256.519999996"/>
    <n v="16025111.399999999"/>
    <n v="56974145.119999997"/>
    <n v="0"/>
    <n v="56974145.119999997"/>
    <m/>
    <m/>
    <m/>
    <n v="6789395"/>
    <n v="50184750.119999997"/>
    <n v="743.48000000417233"/>
    <n v="0"/>
    <n v="0"/>
    <n v="0"/>
    <n v="0"/>
    <n v="0"/>
  </r>
  <r>
    <s v="2.5-01-24"/>
    <s v="1.3.4"/>
    <s v="FUNCIÓN PÚBLICA"/>
    <s v="K"/>
    <s v="Proyectos de inversión sujetos a registro en la Ca"/>
    <s v="07_24"/>
    <n v="3"/>
    <s v="INFRAESTRUCTURA Y SERVICIOS PÚBLICOS"/>
    <n v="37"/>
    <s v="INVERSION PUBLICA"/>
    <s v="023_24"/>
    <x v="0"/>
    <x v="19"/>
    <x v="5"/>
    <x v="9"/>
    <s v="DIRECCIÓN GENERAL DE OBRAS PÚBLICAS"/>
    <s v="COORDINACIÓN DE GESTIÓN DEL TERRITORIO Y OBRAS PÚBLICAS"/>
    <s v="DIRECCIÓN DE OBRAS PÚBLICAS"/>
    <x v="30"/>
    <x v="5"/>
    <s v="NO"/>
    <s v="NO"/>
    <n v="6121"/>
    <s v="EDIFICACIÓN NO  HABITACIONAL"/>
    <n v="0"/>
    <s v="SIN DESCRIPCIÓN PARA DESTINOS 00"/>
    <n v="3584500"/>
    <n v="3584228.54"/>
    <n v="0"/>
    <n v="3200000"/>
    <n v="0"/>
    <n v="0"/>
    <n v="0"/>
    <n v="0"/>
    <n v="0"/>
    <n v="0"/>
    <m/>
    <m/>
    <m/>
    <n v="0"/>
    <n v="0"/>
    <n v="0"/>
    <n v="0"/>
    <n v="0"/>
    <n v="0"/>
    <n v="3200000"/>
    <n v="-3200000"/>
  </r>
  <r>
    <s v="1.1-01-24"/>
    <s v="1.3.4"/>
    <s v="FUNCIÓN PÚBLICA"/>
    <s v="K"/>
    <s v="Proyectos de inversión sujetos a registro en la Ca"/>
    <s v="07_24"/>
    <n v="3"/>
    <s v="INFRAESTRUCTURA Y SERVICIOS PÚBLICOS"/>
    <n v="37"/>
    <s v="INVERSION PUBLICA"/>
    <s v="023_24"/>
    <x v="1"/>
    <x v="20"/>
    <x v="5"/>
    <x v="9"/>
    <s v="DIRECCIÓN GENERAL DE OBRAS PÚBLICAS"/>
    <s v="COORDINACIÓN DE GESTIÓN DEL TERRITORIO Y OBRAS PÚBLICAS"/>
    <s v="DIRECCIÓN DE OBRAS PÚBLICAS"/>
    <x v="30"/>
    <x v="5"/>
    <s v="NO"/>
    <s v="NO"/>
    <n v="6121"/>
    <s v="EDIFICACIÓN NO  HABITACIONAL"/>
    <n v="0"/>
    <s v="SIN DESCRIPCIÓN PARA DESTINOS 00"/>
    <n v="0"/>
    <n v="0"/>
    <n v="21000000"/>
    <n v="0"/>
    <n v="2495367.37"/>
    <n v="2495367.37"/>
    <n v="140.68000000016764"/>
    <n v="2495226.69"/>
    <n v="0"/>
    <n v="2495226.69"/>
    <m/>
    <m/>
    <m/>
    <n v="0"/>
    <n v="2495226.69"/>
    <n v="18504632.629999999"/>
    <n v="10000000"/>
    <n v="11000000"/>
    <n v="0"/>
    <n v="0"/>
    <n v="21000000"/>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0"/>
    <n v="0"/>
    <n v="76627251.540000007"/>
    <n v="0"/>
    <n v="34736241.32"/>
    <n v="34736241.32"/>
    <n v="11072821.460000001"/>
    <n v="23663419.859999999"/>
    <n v="0"/>
    <n v="23663419.859999999"/>
    <m/>
    <m/>
    <m/>
    <n v="0"/>
    <n v="23663419.859999999"/>
    <n v="41891010.220000006"/>
    <n v="74496021.870000005"/>
    <n v="5000000"/>
    <n v="0"/>
    <n v="2868770.33"/>
    <n v="76627251.540000007"/>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20"/>
    <s v="PLANTA POTABILIZADORA"/>
    <n v="70368847.269999996"/>
    <n v="70368847.260000005"/>
    <n v="56816248.5"/>
    <n v="28408125.199999999"/>
    <n v="56816248.5"/>
    <n v="56816248.5"/>
    <n v="17044874.549999997"/>
    <n v="39771373.950000003"/>
    <n v="0"/>
    <n v="39771373.950000003"/>
    <m/>
    <m/>
    <m/>
    <n v="0"/>
    <n v="39771373.950000003"/>
    <n v="0"/>
    <n v="0"/>
    <n v="28408124.25"/>
    <n v="0"/>
    <n v="0.95"/>
    <n v="28408123.300000001"/>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33"/>
    <s v="ROMPEDORA"/>
    <n v="0"/>
    <n v="0"/>
    <n v="60734400"/>
    <n v="0"/>
    <n v="20783234.690000001"/>
    <n v="20783234.690000001"/>
    <n v="10126900.640000001"/>
    <n v="10656334.050000001"/>
    <n v="0"/>
    <n v="10656334.050000001"/>
    <m/>
    <m/>
    <m/>
    <n v="0"/>
    <n v="10656334.050000001"/>
    <n v="39951165.310000002"/>
    <n v="40000000"/>
    <n v="55000000"/>
    <n v="0"/>
    <n v="34265600"/>
    <n v="60734400"/>
  </r>
  <r>
    <s v="1.1-00-24"/>
    <s v="1.3.4"/>
    <s v="FUNCIÓN PÚBLICA"/>
    <s v="K"/>
    <s v="Proyectos de inversión sujetos a registro en la Ca"/>
    <s v="07_24"/>
    <n v="3"/>
    <s v="INFRAESTRUCTURA Y SERVICIOS PÚBLICOS"/>
    <n v="38"/>
    <s v="INVERSION PUBLICA"/>
    <s v="023_24"/>
    <x v="0"/>
    <x v="0"/>
    <x v="5"/>
    <x v="9"/>
    <s v="DIRECCIÓN GENERAL DE OBRAS PÚBLICAS"/>
    <s v="COORDINACIÓN DE GESTIÓN DEL TERRITORIO Y OBRAS PÚBLICAS"/>
    <s v="DIRECCIÓN DE OBRAS PÚBLICAS"/>
    <x v="59"/>
    <x v="5"/>
    <s v="NO"/>
    <s v="NO"/>
    <n v="6131"/>
    <s v="CONSTRUCCIÓN DE OBRAS PARA EL ABASTECIMIENTO DE AGUA, PETRÓLEO, GAS, ELECTRICIDAD Y TELECOMUNICACIONES"/>
    <n v="0"/>
    <s v="SIN DESCRIPCIÓN PARA DESTINOS 00"/>
    <n v="17550875.18"/>
    <n v="17500470.329999998"/>
    <n v="3500000"/>
    <n v="0"/>
    <n v="3244639.19"/>
    <n v="3244639.19"/>
    <n v="154969.44999999972"/>
    <n v="3089669.74"/>
    <n v="0"/>
    <n v="3089669.74"/>
    <n v="73722636"/>
    <m/>
    <m/>
    <n v="0"/>
    <n v="3089669.74"/>
    <n v="255360.81000000006"/>
    <n v="0"/>
    <n v="3500000"/>
    <n v="0"/>
    <n v="0"/>
    <n v="3500000"/>
  </r>
  <r>
    <s v="2.5-02-24"/>
    <s v="1.3.4"/>
    <s v="FUNCIÓN PÚBLICA"/>
    <s v="K"/>
    <s v="Proyectos de inversión sujetos a registro en la Ca"/>
    <s v="07_24"/>
    <n v="3"/>
    <s v="INFRAESTRUCTURA Y SERVICIOS PÚBLICOS"/>
    <n v="37"/>
    <s v="INVERSION PUBLICA"/>
    <s v="023_24"/>
    <x v="0"/>
    <x v="4"/>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65612734.740000002"/>
    <n v="65612734.740000002"/>
    <n v="78856411.219999999"/>
    <n v="9999999.0500000007"/>
    <n v="78856369.670000002"/>
    <n v="78856369.670000002"/>
    <n v="6093399.2699999958"/>
    <n v="72762970.400000006"/>
    <n v="0"/>
    <n v="72762970.400000006"/>
    <n v="126371757"/>
    <m/>
    <m/>
    <n v="15813082.74000001"/>
    <n v="56949887.659999996"/>
    <n v="41.549999997019768"/>
    <n v="40000000"/>
    <n v="28856412.170000002"/>
    <n v="0"/>
    <n v="0"/>
    <n v="68856412.170000002"/>
  </r>
  <r>
    <s v="2.5-01-24"/>
    <s v="1.3.4"/>
    <s v="FUNCIÓN PÚBLICA"/>
    <s v="K"/>
    <s v="Proyectos de inversión sujetos a registro en la Ca"/>
    <s v="07_24"/>
    <n v="3"/>
    <s v="INFRAESTRUCTURA Y SERVICIOS PÚBLICOS"/>
    <n v="37"/>
    <s v="INVERSION PUBLICA"/>
    <s v="023_24"/>
    <x v="0"/>
    <x v="19"/>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67705780.079999998"/>
    <n v="67705780.049999997"/>
    <n v="111063039"/>
    <n v="31103392"/>
    <n v="93060342.129999995"/>
    <n v="93060342.129999995"/>
    <n v="25515455.699999988"/>
    <n v="67544886.430000007"/>
    <n v="0"/>
    <n v="67544886.430000007"/>
    <n v="112663039"/>
    <m/>
    <m/>
    <n v="0"/>
    <n v="67544886.430000007"/>
    <n v="18002696.870000005"/>
    <n v="27323435.5"/>
    <n v="52636211.5"/>
    <n v="0"/>
    <n v="0"/>
    <n v="79959647"/>
  </r>
  <r>
    <s v="2.5-01-24"/>
    <s v="1.3.4"/>
    <s v="FUNCIÓN PÚBLICA"/>
    <s v="K"/>
    <s v="Proyectos de inversión sujetos a registro en la Ca"/>
    <s v="07_24"/>
    <n v="3"/>
    <s v="INFRAESTRUCTURA Y SERVICIOS PÚBLICOS"/>
    <n v="37"/>
    <s v="INVERSION PUBLICA"/>
    <s v="023_24"/>
    <x v="0"/>
    <x v="19"/>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39"/>
    <s v="INTERESES"/>
    <n v="4000000"/>
    <n v="3999303.73"/>
    <n v="2248650"/>
    <n v="0"/>
    <n v="0"/>
    <n v="0"/>
    <n v="0"/>
    <n v="0"/>
    <n v="0"/>
    <n v="0"/>
    <n v="0"/>
    <m/>
    <m/>
    <n v="0"/>
    <n v="0"/>
    <n v="2248650"/>
    <n v="2248650"/>
    <n v="0"/>
    <n v="0"/>
    <n v="0"/>
    <n v="2248650"/>
  </r>
  <r>
    <s v="1.1-01-24"/>
    <s v="1.3.4"/>
    <s v="FUNCIÓN PÚBLICA"/>
    <s v="K"/>
    <s v="Proyectos de inversión sujetos a registro en la Ca"/>
    <s v="07_24"/>
    <n v="3"/>
    <s v="INFRAESTRUCTURA Y SERVICIOS PÚBLICOS"/>
    <n v="37"/>
    <s v="INVERSION PUBLICA"/>
    <s v="023_24"/>
    <x v="1"/>
    <x v="20"/>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0"/>
    <n v="0"/>
    <n v="0"/>
    <n v="0"/>
    <n v="0"/>
    <n v="0"/>
    <n v="0"/>
    <n v="0"/>
    <n v="0"/>
    <n v="0"/>
    <m/>
    <m/>
    <m/>
    <n v="0"/>
    <n v="0"/>
    <n v="0"/>
    <n v="11000000"/>
    <n v="0"/>
    <n v="0"/>
    <n v="11000000"/>
    <n v="0"/>
  </r>
  <r>
    <s v="1.5-03-24"/>
    <s v="1.3.4"/>
    <s v="FUNCIÓN PÚBLICA"/>
    <s v="K"/>
    <s v="Proyectos de inversión sujetos a registro en la Ca"/>
    <s v="07_24"/>
    <n v="3"/>
    <s v="INFRAESTRUCTURA Y SERVICIOS PÚBLICOS"/>
    <n v="37"/>
    <s v="INVERSION PUBLICA"/>
    <s v="023_24"/>
    <x v="1"/>
    <x v="21"/>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0"/>
    <n v="0"/>
    <n v="9100000"/>
    <n v="0"/>
    <n v="0"/>
    <n v="0"/>
    <n v="0"/>
    <n v="0"/>
    <n v="0"/>
    <n v="0"/>
    <m/>
    <m/>
    <m/>
    <n v="0"/>
    <n v="0"/>
    <n v="9100000"/>
    <n v="9100000"/>
    <n v="0"/>
    <n v="0"/>
    <n v="0"/>
    <n v="9100000"/>
  </r>
  <r>
    <s v="2.5-03-24"/>
    <s v="1.3.4"/>
    <s v="FUNCIÓN PÚBLICA"/>
    <s v="K"/>
    <s v="Proyectos de inversión sujetos a registro en la Ca"/>
    <s v="07_24"/>
    <n v="3"/>
    <s v="INFRAESTRUCTURA Y SERVICIOS PÚBLICOS"/>
    <n v="37"/>
    <s v="INVERSION PUBLICA"/>
    <s v="023_24"/>
    <x v="1"/>
    <x v="22"/>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0"/>
    <n v="0"/>
    <n v="9100000"/>
    <n v="0"/>
    <n v="0"/>
    <n v="0"/>
    <n v="0"/>
    <n v="0"/>
    <n v="0"/>
    <n v="0"/>
    <m/>
    <m/>
    <m/>
    <n v="0"/>
    <n v="0"/>
    <n v="9100000"/>
    <n v="9100000"/>
    <n v="0"/>
    <n v="0"/>
    <n v="0"/>
    <n v="9100000"/>
  </r>
  <r>
    <s v="1.1-15-24"/>
    <s v="1.3.4"/>
    <s v="FUNCIÓN PÚBLICA"/>
    <s v="K"/>
    <s v="Proyectos de inversión sujetos a registro en la Ca"/>
    <s v="07_24"/>
    <n v="3"/>
    <s v="INFRAESTRUCTURA Y SERVICIOS PÚBLICOS"/>
    <n v="37"/>
    <s v="INVERSION PUBLICA"/>
    <s v="023_24"/>
    <x v="1"/>
    <x v="23"/>
    <x v="5"/>
    <x v="9"/>
    <s v="DIRECCIÓN GENERAL DE OBRAS PÚBLICAS"/>
    <s v="COORDINACIÓN DE GESTIÓN DEL TERRITORIO Y OBRAS PÚBLICAS"/>
    <s v="DIRECCIÓN DE OBRAS PÚBLICAS"/>
    <x v="30"/>
    <x v="5"/>
    <s v="NO"/>
    <s v="NO"/>
    <n v="6131"/>
    <s v="CONSTRUCCIÓN DE OBRAS PARA EL ABASTECIMIENTO DE AGUA, PETRÓLEO, GAS, ELECTRICIDAD Y TELECOMUNICACIONES"/>
    <n v="0"/>
    <s v="SIN DESCRIPCIÓN PARA DESTINOS 00"/>
    <n v="0"/>
    <n v="0"/>
    <n v="6997427.8099999996"/>
    <n v="0"/>
    <n v="0"/>
    <n v="0"/>
    <n v="0"/>
    <n v="0"/>
    <n v="0"/>
    <n v="0"/>
    <m/>
    <m/>
    <m/>
    <n v="0"/>
    <n v="0"/>
    <n v="6997427.8099999996"/>
    <n v="6997427.8099999996"/>
    <n v="0"/>
    <n v="0"/>
    <n v="0"/>
    <n v="6997427.8099999996"/>
  </r>
  <r>
    <s v="1.1-00-24"/>
    <s v="1.3.4"/>
    <s v="FUNCIÓN PÚBLICA"/>
    <s v="M"/>
    <s v="Actividades de apoyo administrativo desarrolladas "/>
    <s v="04_24"/>
    <n v="6"/>
    <s v="GOBIERNO EFECTIVO"/>
    <n v="18"/>
    <s v="INVERSION PUBLICA"/>
    <s v="012_24"/>
    <x v="0"/>
    <x v="0"/>
    <x v="2"/>
    <x v="2"/>
    <s v="DIRECCIÓN DE PROCESOS ADMINISTRATIVOS Y"/>
    <s v="TESORERÍA"/>
    <s v="DIRECCIÓN DE PROCESOS ADMINISTRATIVOS Y PROYECTOS"/>
    <x v="4"/>
    <x v="5"/>
    <s v="NO"/>
    <s v="NO"/>
    <n v="6131"/>
    <s v="CONSTRUCCIÓN DE OBRAS PARA EL ABASTECIMIENTO DE AGUA, PETRÓLEO, GAS, ELECTRICIDAD Y TELECOMUNICACIONES"/>
    <s v="X"/>
    <s v="RECONOCIMIENTO CONTRA DERECHOS"/>
    <n v="34168648.600000001"/>
    <n v="28299479.25"/>
    <n v="0"/>
    <n v="0"/>
    <n v="0"/>
    <n v="0"/>
    <n v="0"/>
    <n v="0"/>
    <n v="0"/>
    <n v="0"/>
    <n v="0"/>
    <m/>
    <m/>
    <n v="0"/>
    <n v="0"/>
    <n v="0"/>
    <n v="0"/>
    <n v="0"/>
    <n v="0"/>
    <n v="0"/>
    <n v="0"/>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0"/>
    <s v="SIN DESCRIPCIÓN PARA DESTINOS 00"/>
    <n v="10186470.58"/>
    <n v="10186470.57"/>
    <n v="55932702.420000002"/>
    <n v="21369154.550000001"/>
    <n v="24228070.25"/>
    <n v="24228070.25"/>
    <n v="3515684.9800000004"/>
    <n v="20712385.27"/>
    <n v="0"/>
    <n v="20712385.27"/>
    <m/>
    <m/>
    <m/>
    <n v="0"/>
    <n v="20712385.27"/>
    <n v="31704632.170000002"/>
    <n v="40932702.420000002"/>
    <n v="88630845.450000003"/>
    <n v="0"/>
    <n v="95000000"/>
    <n v="34563547.869999997"/>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0"/>
    <s v="MULTIANUAL"/>
    <m/>
    <m/>
    <m/>
    <m/>
    <m/>
    <m/>
    <m/>
    <m/>
    <m/>
    <m/>
    <m/>
    <m/>
    <m/>
    <m/>
    <m/>
    <m/>
    <m/>
    <m/>
    <m/>
    <m/>
    <m/>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0"/>
    <s v="SIN DESCRIPCIÓN PARA DESTINOS 00"/>
    <m/>
    <m/>
    <m/>
    <m/>
    <m/>
    <m/>
    <m/>
    <m/>
    <m/>
    <m/>
    <n v="607242568"/>
    <m/>
    <m/>
    <m/>
    <m/>
    <m/>
    <m/>
    <m/>
    <m/>
    <m/>
    <m/>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0"/>
    <m/>
    <m/>
    <m/>
    <m/>
    <m/>
    <m/>
    <m/>
    <m/>
    <m/>
    <m/>
    <m/>
    <m/>
    <m/>
    <m/>
    <m/>
    <m/>
    <m/>
    <m/>
    <m/>
    <m/>
    <m/>
    <m/>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33"/>
    <s v="ROMPEDORA"/>
    <n v="0"/>
    <n v="0"/>
    <n v="34265600"/>
    <n v="0"/>
    <n v="34265599.469999999"/>
    <n v="34265599.469999999"/>
    <n v="11097867.509999998"/>
    <n v="23167731.960000001"/>
    <n v="0"/>
    <n v="23167731.960000001"/>
    <m/>
    <m/>
    <m/>
    <n v="0"/>
    <n v="23167731.960000001"/>
    <n v="0.5300000011920929"/>
    <n v="0"/>
    <n v="34265600"/>
    <n v="0"/>
    <n v="0"/>
    <n v="34265600"/>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41"/>
    <s v="SIN DESCRIPCIÓN PARA DESTINOS 00"/>
    <n v="0"/>
    <n v="0"/>
    <n v="104800000"/>
    <n v="0"/>
    <n v="0"/>
    <n v="0"/>
    <n v="0"/>
    <n v="0"/>
    <n v="0"/>
    <n v="0"/>
    <m/>
    <m/>
    <m/>
    <n v="0"/>
    <n v="0"/>
    <n v="104800000"/>
    <n v="24800000"/>
    <n v="80000000"/>
    <n v="0"/>
    <n v="0"/>
    <n v="104800000"/>
  </r>
  <r>
    <s v="1.1-00-24"/>
    <s v="1.3.4"/>
    <s v="FUNCIÓN PÚBLICA"/>
    <s v="K"/>
    <s v="Proyectos de inversión sujetos a registro en la Ca"/>
    <s v="07_24"/>
    <n v="3"/>
    <s v="INFRAESTRUCTURA Y SERVICIOS PÚBLICOS"/>
    <n v="37"/>
    <s v="INVERSION PUBLICA"/>
    <s v="023_24"/>
    <x v="0"/>
    <x v="0"/>
    <x v="5"/>
    <x v="9"/>
    <s v="DIRECCIÓN GENERAL DE OBRAS PÚBLICAS"/>
    <s v="COORDINACIÓN DE GESTIÓN DEL TERRITORIO Y OBRAS PÚBLICAS"/>
    <s v="DIRECCIÓN DE OBRAS PÚBLICAS"/>
    <x v="30"/>
    <x v="5"/>
    <s v="NO"/>
    <s v="NO"/>
    <n v="6151"/>
    <s v="CONSTRUCCIÓN DE VÍAS DE COMUNICACIÓN"/>
    <n v="42"/>
    <s v="SIN DESCRIPCIÓN PARA DESTINOS 00"/>
    <n v="0"/>
    <n v="0"/>
    <n v="47143707.329999998"/>
    <n v="0"/>
    <n v="0"/>
    <n v="0"/>
    <n v="0"/>
    <n v="0"/>
    <n v="0"/>
    <n v="0"/>
    <m/>
    <m/>
    <m/>
    <n v="0"/>
    <n v="0"/>
    <n v="47143707.329999998"/>
    <n v="47143707.329999998"/>
    <n v="0"/>
    <n v="0"/>
    <n v="0"/>
    <n v="47143707.329999998"/>
  </r>
  <r>
    <s v="1.1-00-24"/>
    <s v="1.3.4"/>
    <s v="FUNCIÓN PÚBLICA"/>
    <s v="K"/>
    <s v="Proyectos de inversión sujetos a registro en la Ca"/>
    <s v="07_24"/>
    <n v="3"/>
    <s v="INFRAESTRUCTURA Y SERVICIOS PÚBLICOS"/>
    <n v="38"/>
    <s v="INVERSION PUBLICA"/>
    <s v="023_24"/>
    <x v="0"/>
    <x v="0"/>
    <x v="5"/>
    <x v="9"/>
    <s v="DIRECCIÓN GENERAL DE OBRAS PÚBLICAS"/>
    <s v="COORDINACIÓN DE GESTIÓN DEL TERRITORIO Y OBRAS PÚBLICAS"/>
    <s v="DIRECCIÓN DE OBRAS PÚBLICAS"/>
    <x v="59"/>
    <x v="5"/>
    <s v="NO"/>
    <s v="NO"/>
    <n v="6151"/>
    <s v="CONSTRUCCIÓN DE VÍAS DE COMUNICACIÓN"/>
    <n v="0"/>
    <s v="SIN DESCRIPCIÓN PARA DESTINOS 00"/>
    <n v="27730027.27"/>
    <n v="27730027.27"/>
    <n v="21500000"/>
    <n v="30000000"/>
    <n v="12099443.810000001"/>
    <n v="12099443.810000001"/>
    <n v="858279.22000000067"/>
    <n v="11241164.59"/>
    <n v="0"/>
    <n v="11241164.59"/>
    <m/>
    <m/>
    <m/>
    <n v="0"/>
    <n v="11241164.59"/>
    <n v="9400556.1899999995"/>
    <n v="0"/>
    <n v="0"/>
    <n v="0"/>
    <n v="8500000"/>
    <n v="-8500000"/>
  </r>
  <r>
    <s v="2.5-02-24"/>
    <s v="1.3.4"/>
    <s v="FUNCIÓN PÚBLICA"/>
    <s v="K"/>
    <s v="Proyectos de inversión sujetos a registro en la Ca"/>
    <s v="07_24"/>
    <n v="3"/>
    <s v="INFRAESTRUCTURA Y SERVICIOS PÚBLICOS"/>
    <n v="37"/>
    <s v="INVERSION PUBLICA"/>
    <s v="023_24"/>
    <x v="0"/>
    <x v="4"/>
    <x v="5"/>
    <x v="9"/>
    <s v="DIRECCIÓN GENERAL DE OBRAS PÚBLICAS"/>
    <s v="COORDINACIÓN DE GESTIÓN DEL TERRITORIO Y OBRAS PÚBLICAS"/>
    <s v="DIRECCIÓN DE OBRAS PÚBLICAS"/>
    <x v="30"/>
    <x v="5"/>
    <s v="NO"/>
    <s v="NO"/>
    <n v="6151"/>
    <s v="CONSTRUCCIÓN DE VÍAS DE COMUNICACIÓN"/>
    <n v="0"/>
    <s v="SIN DESCRIPCIÓN PARA DESTINOS 00"/>
    <n v="46822219.18"/>
    <n v="46822219.18"/>
    <n v="9274794.4000000004"/>
    <n v="10000000"/>
    <n v="9274794.4000000004"/>
    <n v="9274794.4000000004"/>
    <n v="7606.3499999996275"/>
    <n v="9267188.0500000007"/>
    <n v="0"/>
    <n v="9267188.0500000007"/>
    <n v="0"/>
    <m/>
    <m/>
    <n v="2567568.8800000008"/>
    <n v="6699619.1699999999"/>
    <n v="0"/>
    <n v="16500000"/>
    <n v="15707188.42"/>
    <n v="0"/>
    <n v="32932394.02"/>
    <n v="-725205.6"/>
  </r>
  <r>
    <s v="2.5-01-24"/>
    <s v="1.3.4"/>
    <s v="FUNCIÓN PÚBLICA"/>
    <s v="K"/>
    <s v="Proyectos de inversión sujetos a registro en la Ca"/>
    <s v="07_24"/>
    <n v="3"/>
    <s v="INFRAESTRUCTURA Y SERVICIOS PÚBLICOS"/>
    <n v="37"/>
    <s v="INVERSION PUBLICA"/>
    <s v="023_24"/>
    <x v="0"/>
    <x v="19"/>
    <x v="5"/>
    <x v="9"/>
    <s v="DIRECCIÓN GENERAL DE OBRAS PÚBLICAS"/>
    <s v="COORDINACIÓN DE GESTIÓN DEL TERRITORIO Y OBRAS PÚBLICAS"/>
    <s v="DIRECCIÓN DE OBRAS PÚBLICAS"/>
    <x v="30"/>
    <x v="5"/>
    <s v="NO"/>
    <s v="NO"/>
    <n v="6151"/>
    <s v="CONSTRUCCIÓN DE VÍAS DE COMUNICACIÓN"/>
    <n v="0"/>
    <s v="SIN DESCRIPCIÓN PARA DESTINOS 00"/>
    <n v="51800335.920000002"/>
    <n v="51779315.490000002"/>
    <n v="0"/>
    <n v="25000000"/>
    <n v="0"/>
    <n v="0"/>
    <n v="0"/>
    <n v="0"/>
    <n v="0"/>
    <n v="0"/>
    <m/>
    <m/>
    <m/>
    <n v="0"/>
    <n v="0"/>
    <n v="0"/>
    <n v="24436211.5"/>
    <n v="0"/>
    <n v="0"/>
    <n v="49436211.5"/>
    <n v="-25000000"/>
  </r>
  <r>
    <s v="2.5-06-24"/>
    <s v="1.3.4"/>
    <s v="FUNCIÓN PÚBLICA"/>
    <s v="K"/>
    <s v="Proyectos de inversión sujetos a registro en la Ca"/>
    <s v="07_24"/>
    <n v="3"/>
    <s v="INFRAESTRUCTURA Y SERVICIOS PÚBLICOS"/>
    <n v="37"/>
    <s v="INVERSION PUBLICA"/>
    <s v="023_24"/>
    <x v="1"/>
    <x v="24"/>
    <x v="5"/>
    <x v="9"/>
    <s v="DIRECCIÓN GENERAL DE OBRAS PÚBLICAS"/>
    <s v="COORDINACIÓN DE GESTIÓN DEL TERRITORIO Y OBRAS PÚBLICAS"/>
    <s v="DIRECCIÓN DE OBRAS PÚBLICAS"/>
    <x v="30"/>
    <x v="5"/>
    <s v="NO"/>
    <s v="NO"/>
    <n v="6151"/>
    <s v="CONSTRUCCIÓN DE VÍAS DE COMUNICACIÓN"/>
    <n v="0"/>
    <s v="SIN DESCRIPCIÓN PARA DESTINOS 00"/>
    <n v="0"/>
    <n v="0"/>
    <n v="300839.18"/>
    <n v="0"/>
    <n v="287784.63"/>
    <n v="287784.63"/>
    <n v="12.119999999995343"/>
    <n v="287772.51"/>
    <n v="0"/>
    <n v="287772.51"/>
    <m/>
    <m/>
    <m/>
    <n v="0"/>
    <n v="287772.51"/>
    <n v="13054.549999999988"/>
    <n v="300839.18"/>
    <n v="0"/>
    <n v="0"/>
    <n v="0"/>
    <n v="300839.18"/>
  </r>
  <r>
    <s v="1.1-00-24"/>
    <s v="1.3.4"/>
    <s v="FUNCIÓN PÚBLICA"/>
    <s v="M"/>
    <s v="Actividades de apoyo administrativo desarrolladas "/>
    <s v="04_24"/>
    <n v="6"/>
    <s v="GOBIERNO EFECTIVO"/>
    <n v="18"/>
    <s v="INVERSION PUBLICA"/>
    <s v="012_24"/>
    <x v="0"/>
    <x v="0"/>
    <x v="2"/>
    <x v="2"/>
    <s v="DIRECCIÓN DE PROCESOS ADMINISTRATIVOS Y"/>
    <s v="TESORERÍA"/>
    <s v="DIRECCIÓN DE PROCESOS ADMINISTRATIVOS Y PROYECTOS"/>
    <x v="4"/>
    <x v="5"/>
    <s v="NO"/>
    <s v="SI"/>
    <n v="6321"/>
    <s v="EJECUCIÓN DE PROYECTOS PRODUCTIVOS NO INCLUIDOS EN CONCEPTOS ANTERIORES DE ESTE CAPÍTULO"/>
    <n v="11"/>
    <s v="PLANTAS DE TRATAMIENTO"/>
    <n v="23580360"/>
    <n v="21615330"/>
    <n v="25545390"/>
    <n v="25108346.399999999"/>
    <n v="19650300"/>
    <n v="19650300"/>
    <n v="0"/>
    <n v="19650300"/>
    <n v="0"/>
    <n v="19650300"/>
    <n v="23580360"/>
    <s v="Plantas de tratamiento a 15 años"/>
    <m/>
    <n v="0"/>
    <n v="19650300"/>
    <n v="5895090"/>
    <n v="0"/>
    <n v="437043.6"/>
    <n v="0"/>
    <n v="0"/>
    <n v="437043.6"/>
  </r>
  <r>
    <s v="1.1-00-24"/>
    <s v="1.3.4"/>
    <s v="FUNCIÓN PÚBLICA"/>
    <s v="M"/>
    <s v="Actividades de apoyo administrativo desarrolladas "/>
    <s v="04_24"/>
    <n v="6"/>
    <s v="GOBIERNO EFECTIVO"/>
    <n v="18"/>
    <s v="INVERSION PUBLICA"/>
    <s v="012_24"/>
    <x v="0"/>
    <x v="0"/>
    <x v="2"/>
    <x v="2"/>
    <s v="DIRECCIÓN DE PROCESOS ADMINISTRATIVOS Y"/>
    <s v="TESORERÍA"/>
    <s v="DIRECCIÓN DE PROCESOS ADMINISTRATIVOS Y PROYECTOS"/>
    <x v="4"/>
    <x v="5"/>
    <s v="NO"/>
    <s v="SI"/>
    <n v="6321"/>
    <s v="EJECUCIÓN DE PROYECTOS PRODUCTIVOS NO INCLUIDOS EN CONCEPTOS ANTERIORES DE ESTE CAPÍTULO"/>
    <n v="12"/>
    <s v="CAT"/>
    <n v="75751651.719999999"/>
    <n v="74178870.290000007"/>
    <n v="80000000"/>
    <n v="70000000"/>
    <n v="57987586.920000002"/>
    <n v="57987586.920000002"/>
    <n v="0"/>
    <n v="57987586.920000002"/>
    <n v="0"/>
    <n v="57987586.920000002"/>
    <n v="85600000"/>
    <s v="Pago del CAT"/>
    <m/>
    <n v="0"/>
    <n v="57987586.920000002"/>
    <n v="22012413.079999998"/>
    <n v="0"/>
    <n v="10000000"/>
    <n v="0"/>
    <n v="0"/>
    <n v="10000000"/>
  </r>
  <r>
    <s v="2.5-02-24"/>
    <s v="1.3.4"/>
    <s v="FUNCIÓN PÚBLICA"/>
    <s v="M"/>
    <s v="Actividades de apoyo administrativo desarrolladas "/>
    <s v="04_24"/>
    <n v="6"/>
    <s v="GOBIERNO EFECTIVO"/>
    <n v="19"/>
    <s v="DEUDA PUBLICA"/>
    <s v="013_24"/>
    <x v="0"/>
    <x v="4"/>
    <x v="2"/>
    <x v="2"/>
    <s v="DIRECCIÓN GENERAL DE FINANZAS"/>
    <s v="TESORERÍA"/>
    <s v="DIRECCIÓN DE FINANZAS"/>
    <x v="43"/>
    <x v="6"/>
    <s v="NO"/>
    <s v="SI"/>
    <n v="9111"/>
    <s v="AMORTIZACIÓN DE LA DEUDA INTERNA CON INSTITUCIONES DE CRÉDITO"/>
    <n v="0"/>
    <s v="SIN DESCRIPCIÓN PARA DESTINOS 00"/>
    <n v="28381279.719999999"/>
    <n v="28381279.719999999"/>
    <n v="0"/>
    <n v="0"/>
    <n v="0"/>
    <n v="0"/>
    <n v="0"/>
    <n v="0"/>
    <n v="0"/>
    <n v="0"/>
    <n v="0"/>
    <m/>
    <m/>
    <n v="0"/>
    <n v="0"/>
    <n v="0"/>
    <n v="0"/>
    <n v="0"/>
    <n v="0"/>
    <n v="0"/>
    <n v="0"/>
  </r>
  <r>
    <s v="1.5-01-24"/>
    <s v="1.3.4"/>
    <s v="FUNCIÓN PÚBLICA"/>
    <s v="M"/>
    <s v="Actividades de apoyo administrativo desarrolladas "/>
    <s v="04_24"/>
    <n v="6"/>
    <s v="GOBIERNO EFECTIVO"/>
    <n v="19"/>
    <s v="DEUDA PUBLICA"/>
    <s v="013_24"/>
    <x v="0"/>
    <x v="1"/>
    <x v="2"/>
    <x v="2"/>
    <s v="DIRECCIÓN GENERAL DE FINANZAS"/>
    <s v="TESORERÍA"/>
    <s v="DIRECCIÓN DE FINANZAS"/>
    <x v="43"/>
    <x v="6"/>
    <s v="NO"/>
    <s v="SI"/>
    <n v="9111"/>
    <s v="AMORTIZACIÓN DE LA DEUDA INTERNA CON INSTITUCIONES DE CRÉDITO"/>
    <n v="0"/>
    <s v="SIN DESCRIPCIÓN PARA DESTINOS 00"/>
    <n v="15141504.83"/>
    <n v="15141504.83"/>
    <n v="43989196.579999998"/>
    <n v="43522784.549999997"/>
    <n v="32329227.809999999"/>
    <n v="32329227.809999999"/>
    <n v="0"/>
    <n v="32329227.809999999"/>
    <n v="0"/>
    <n v="32329227.809999999"/>
    <n v="38364867.060000002"/>
    <s v="deuda de los 2 creditos, uno termina en junio 2025"/>
    <m/>
    <n v="0"/>
    <n v="32329227.809999999"/>
    <n v="11659968.77"/>
    <n v="466412.03"/>
    <n v="0"/>
    <n v="0"/>
    <n v="0"/>
    <n v="466412.03"/>
  </r>
  <r>
    <s v="2.5-02-24"/>
    <s v="1.3.4"/>
    <s v="FUNCIÓN PÚBLICA"/>
    <s v="M"/>
    <s v="Actividades de apoyo administrativo desarrolladas "/>
    <s v="04_24"/>
    <n v="6"/>
    <s v="GOBIERNO EFECTIVO"/>
    <n v="19"/>
    <s v="DEUDA PUBLICA"/>
    <s v="013_24"/>
    <x v="0"/>
    <x v="4"/>
    <x v="2"/>
    <x v="2"/>
    <s v="DIRECCIÓN GENERAL DE FINANZAS"/>
    <s v="TESORERÍA"/>
    <s v="DIRECCIÓN DE FINANZAS"/>
    <x v="43"/>
    <x v="6"/>
    <s v="NO"/>
    <s v="SI"/>
    <n v="9211"/>
    <s v="INTERESES DE LA DEUDA INTERNA CON INSTITUCIONES  DE CRÉDITO"/>
    <n v="0"/>
    <s v="SIN DESCRIPCIÓN PARA DESTINOS 00"/>
    <n v="17104464.09"/>
    <n v="17104464.09"/>
    <n v="0"/>
    <n v="0"/>
    <n v="0"/>
    <n v="0"/>
    <n v="0"/>
    <n v="0"/>
    <n v="0"/>
    <n v="0"/>
    <n v="0"/>
    <m/>
    <m/>
    <n v="0"/>
    <n v="0"/>
    <n v="0"/>
    <n v="0"/>
    <n v="0"/>
    <n v="0"/>
    <n v="0"/>
    <n v="0"/>
  </r>
  <r>
    <s v="1.5-01-24"/>
    <s v="1.3.4"/>
    <s v="FUNCIÓN PÚBLICA"/>
    <s v="M"/>
    <s v="Actividades de apoyo administrativo desarrolladas "/>
    <s v="04_24"/>
    <n v="6"/>
    <s v="GOBIERNO EFECTIVO"/>
    <n v="19"/>
    <s v="DEUDA PUBLICA"/>
    <s v="013_24"/>
    <x v="0"/>
    <x v="1"/>
    <x v="2"/>
    <x v="2"/>
    <s v="DIRECCIÓN GENERAL DE FINANZAS"/>
    <s v="TESORERÍA"/>
    <s v="DIRECCIÓN DE FINANZAS"/>
    <x v="43"/>
    <x v="6"/>
    <s v="NO"/>
    <s v="SI"/>
    <n v="9211"/>
    <s v="INTERESES DE LA DEUDA INTERNA CON INSTITUCIONES  DE CRÉDITO"/>
    <n v="0"/>
    <s v="SIN DESCRIPCIÓN PARA DESTINOS 00"/>
    <n v="8187007.1900000004"/>
    <n v="7990511.0300000003"/>
    <n v="19300000"/>
    <n v="26300000"/>
    <n v="13583826.539999999"/>
    <n v="13583826.539999999"/>
    <n v="0"/>
    <n v="13583826.539999999"/>
    <n v="0"/>
    <n v="13583826.539999999"/>
    <n v="10000000"/>
    <s v="deuda de los 2 creditos, uno termina en junio 2025"/>
    <m/>
    <n v="0"/>
    <n v="13583826.539999999"/>
    <n v="5716173.4600000009"/>
    <n v="0"/>
    <n v="0"/>
    <n v="0"/>
    <n v="7000000"/>
    <n v="-7000000"/>
  </r>
  <r>
    <s v="1.1-00-24"/>
    <s v="1.7.2"/>
    <s v="PROTECCIÓN CIVIL"/>
    <s v="E"/>
    <s v="Actividades del sector público, que realiza en for"/>
    <s v="02_24"/>
    <n v="3"/>
    <s v="INFRAESTRUCTURA Y SERVICIOS PÚBLICOS"/>
    <n v="11"/>
    <s v="MATERIALES Y SUMINISTROS"/>
    <s v="009_24"/>
    <x v="0"/>
    <x v="0"/>
    <x v="0"/>
    <x v="3"/>
    <s v="DIRECCIÓN GENERAL ADJUNTA DE PROTECCIÓN"/>
    <s v="COORDINACIÓN DE PREVENCIÓN Y PROTECCIÓN CIUDADANA"/>
    <s v="DIRECCIÓN DE PROTECCIÓN CIVIL Y BOMBEROS"/>
    <x v="6"/>
    <x v="3"/>
    <s v="NO"/>
    <s v="NO"/>
    <m/>
    <s v="VIÁTICOS EN EL PAÍS"/>
    <n v="0"/>
    <s v="SIN DESCRIPCIÓN PARA DESTINOS 00"/>
    <n v="126.97"/>
    <n v="126.97"/>
    <n v="1000"/>
    <n v="1000"/>
    <n v="0"/>
    <n v="0"/>
    <n v="0"/>
    <n v="0"/>
    <n v="0"/>
    <n v="0"/>
    <n v="50000"/>
    <m/>
    <m/>
    <n v="0"/>
    <n v="0"/>
    <n v="1000"/>
    <n v="0"/>
    <n v="0"/>
    <n v="0"/>
    <n v="0"/>
    <n v="0"/>
  </r>
  <r>
    <s v="1.1-00-24"/>
    <s v="2.2.4"/>
    <s v="ALUMBRADO PÚBLICO"/>
    <s v="E"/>
    <s v="Actividades del sector público, que realiza en for"/>
    <s v="07_24"/>
    <n v="3"/>
    <s v="INFRAESTRUCTURA Y SERVICIOS PÚBLICOS"/>
    <n v="34"/>
    <s v="SERVICIOS GENERALES"/>
    <s v="020_24"/>
    <x v="0"/>
    <x v="0"/>
    <x v="5"/>
    <x v="5"/>
    <s v="DIRECCIÓN DE ALUMBRADO PÚBLICO"/>
    <s v="COORDINACIÓN DE FORTALECIMIENTO A LOS SERVICIOS PÚBLICOS MUNICIPALES"/>
    <s v="DIRECCIÓN DE ALUMBRADO PÚBLICO"/>
    <x v="22"/>
    <x v="3"/>
    <s v="NO"/>
    <s v="SI"/>
    <m/>
    <m/>
    <n v="0"/>
    <s v="SIN DESCRIPCIÓN PARA DESTINOS 00"/>
    <n v="16500159.109999999"/>
    <n v="16500159.109999999"/>
    <n v="15452580.07"/>
    <n v="8000000"/>
    <n v="0"/>
    <n v="0"/>
    <n v="0"/>
    <n v="0"/>
    <n v="0"/>
    <n v="0"/>
    <n v="20000000"/>
    <s v="LUMINARIAS"/>
    <m/>
    <n v="0"/>
    <n v="0"/>
    <n v="15452580.07"/>
    <n v="7452580.0700000003"/>
    <n v="0"/>
    <n v="0"/>
    <n v="0"/>
    <n v="7452580.0700000003"/>
  </r>
  <r>
    <s v="1.1-00-24"/>
    <s v="3.1.1"/>
    <s v="ASUNTOS ECONÓMICOS Y COMERCIALES EN GENERAL"/>
    <s v="E"/>
    <s v="Actividades del sector público, que realiza en for"/>
    <s v="09_24"/>
    <n v="8"/>
    <s v="DESARROLLO ECONÓMICO Y EMPLEO"/>
    <n v="42"/>
    <s v="SERVICIOS GENERALES"/>
    <s v="026_24"/>
    <x v="0"/>
    <x v="0"/>
    <x v="6"/>
    <x v="6"/>
    <s v="DESPACHO DE LA COORDINACIÓN GENERAL DE D"/>
    <s v="COORDINACIÓN DE POTENCIA ECONÓMICA"/>
    <s v="DESPACHO DE LA COORDINACIÓN DE POTENCIA ECONÓMICA"/>
    <x v="20"/>
    <x v="3"/>
    <s v="NO"/>
    <s v="NO"/>
    <m/>
    <s v="VIÁTICOS EN EL PAÍS"/>
    <n v="0"/>
    <s v="SIN DESCRIPCIÓN PARA DESTINOS 00"/>
    <n v="0"/>
    <n v="0"/>
    <n v="0"/>
    <n v="42000"/>
    <n v="0"/>
    <n v="0"/>
    <n v="0"/>
    <n v="0"/>
    <n v="0"/>
    <n v="0"/>
    <n v="30000"/>
    <m/>
    <m/>
    <n v="0"/>
    <n v="0"/>
    <n v="0"/>
    <n v="0"/>
    <n v="0"/>
    <n v="0"/>
    <n v="42000"/>
    <n v="-42000"/>
  </r>
  <r>
    <s v="1.1-00-24"/>
    <s v="1.7.1"/>
    <s v="POLICÍA"/>
    <s v="R"/>
    <s v="Solamente actividades específicas, distintas a las"/>
    <s v="08_24"/>
    <n v="7"/>
    <s v="SEGURIDAD CIUDADANA"/>
    <n v="41"/>
    <s v="SERVICIOS GENERALES"/>
    <s v="025_24"/>
    <x v="0"/>
    <x v="0"/>
    <x v="3"/>
    <x v="3"/>
    <s v="COMISARIA DE LA POLICIA PREVENTIVA MUNICIPAL"/>
    <m/>
    <s v="COMISARIA DE LA POLICIA PREVENTIVA MUNICIPAL"/>
    <x v="5"/>
    <x v="3"/>
    <s v="NO"/>
    <s v="NO"/>
    <m/>
    <s v="SENTENCIAS Y RESOLUCIONES POR AUTORIDAD COMPETENTE"/>
    <m/>
    <m/>
    <m/>
    <m/>
    <m/>
    <m/>
    <m/>
    <m/>
    <m/>
    <m/>
    <m/>
    <m/>
    <n v="50000"/>
    <m/>
    <m/>
    <m/>
    <m/>
    <m/>
    <m/>
    <m/>
    <m/>
    <m/>
    <m/>
  </r>
  <r>
    <s v="1.1-00-24"/>
    <s v="1.3.4"/>
    <s v="FUNCIÓN PÚBLICA"/>
    <s v="E"/>
    <s v="Actividades del sector público, que realiza en for"/>
    <s v="07_24"/>
    <n v="3"/>
    <s v="INFRAESTRUCTURA Y SERVICIOS PÚBLICOS"/>
    <n v="33"/>
    <s v="MATERIALES Y SUMINISTROS"/>
    <s v="019_24"/>
    <x v="0"/>
    <x v="0"/>
    <x v="5"/>
    <x v="5"/>
    <s v="DIRECCIÓN ADMINISTRATIVA DE INFRAESTRUCT"/>
    <s v="COORDINACIÓN DE FORTALECIMIENTO A LOS SERVICIOS PÚBLICOS MUNICIPALES"/>
    <s v="DIRECCIÓN ADMINISTRATIVA"/>
    <x v="8"/>
    <x v="3"/>
    <m/>
    <m/>
    <m/>
    <m/>
    <m/>
    <m/>
    <n v="0"/>
    <n v="0"/>
    <n v="0"/>
    <m/>
    <m/>
    <m/>
    <m/>
    <m/>
    <m/>
    <n v="0"/>
    <n v="0"/>
    <m/>
    <m/>
    <m/>
    <m/>
    <m/>
    <m/>
    <m/>
    <m/>
    <m/>
    <m/>
  </r>
  <r>
    <m/>
    <m/>
    <m/>
    <m/>
    <m/>
    <m/>
    <m/>
    <m/>
    <m/>
    <m/>
    <m/>
    <x v="1"/>
    <x v="25"/>
    <x v="12"/>
    <x v="21"/>
    <m/>
    <m/>
    <m/>
    <x v="9"/>
    <x v="7"/>
    <m/>
    <m/>
    <m/>
    <m/>
    <m/>
    <m/>
    <m/>
    <m/>
    <m/>
    <m/>
    <m/>
    <m/>
    <m/>
    <m/>
    <m/>
    <m/>
    <m/>
    <m/>
    <m/>
    <m/>
    <m/>
    <m/>
    <m/>
    <m/>
    <m/>
    <m/>
    <m/>
  </r>
  <r>
    <m/>
    <m/>
    <m/>
    <m/>
    <m/>
    <m/>
    <m/>
    <m/>
    <m/>
    <m/>
    <m/>
    <x v="1"/>
    <x v="25"/>
    <x v="12"/>
    <x v="21"/>
    <m/>
    <m/>
    <m/>
    <x v="9"/>
    <x v="7"/>
    <m/>
    <m/>
    <m/>
    <m/>
    <m/>
    <s v="Cubo 2024"/>
    <n v="4033253827.9199991"/>
    <n v="3887165586.3699999"/>
    <n v="4867130984.9699984"/>
    <n v="3202472833"/>
    <n v="3448505595.5000005"/>
    <n v="3441688979.7900009"/>
    <n v="200275128.98999998"/>
    <n v="3241413850.8000026"/>
    <n v="54589699.649999976"/>
    <n v="3188855390.7000012"/>
    <n v="4761509606.000001"/>
    <m/>
    <m/>
    <m/>
    <m/>
    <m/>
    <m/>
    <m/>
    <m/>
    <m/>
    <m/>
  </r>
  <r>
    <m/>
    <m/>
    <m/>
    <m/>
    <m/>
    <m/>
    <m/>
    <m/>
    <m/>
    <m/>
    <m/>
    <x v="1"/>
    <x v="25"/>
    <x v="12"/>
    <x v="21"/>
    <m/>
    <m/>
    <m/>
    <x v="9"/>
    <x v="7"/>
    <m/>
    <m/>
    <m/>
    <m/>
    <m/>
    <s v="Cubo 2023"/>
    <n v="4033262991.9199991"/>
    <n v="3887174750.3699994"/>
    <m/>
    <m/>
    <m/>
    <m/>
    <m/>
    <m/>
    <m/>
    <m/>
    <m/>
    <m/>
    <m/>
    <m/>
    <m/>
    <m/>
    <m/>
    <m/>
    <m/>
    <m/>
    <m/>
  </r>
  <r>
    <m/>
    <m/>
    <m/>
    <m/>
    <m/>
    <m/>
    <m/>
    <m/>
    <m/>
    <m/>
    <m/>
    <x v="1"/>
    <x v="25"/>
    <x v="12"/>
    <x v="21"/>
    <m/>
    <m/>
    <m/>
    <x v="9"/>
    <x v="7"/>
    <m/>
    <m/>
    <m/>
    <m/>
    <m/>
    <s v="Diferencia"/>
    <n v="-9164"/>
    <n v="-9163.9999995231628"/>
    <m/>
    <m/>
    <m/>
    <m/>
    <m/>
    <m/>
    <m/>
    <m/>
    <m/>
    <m/>
    <m/>
    <m/>
    <m/>
    <m/>
    <m/>
    <m/>
    <m/>
    <m/>
    <m/>
  </r>
  <r>
    <m/>
    <m/>
    <m/>
    <m/>
    <m/>
    <m/>
    <m/>
    <m/>
    <m/>
    <m/>
    <m/>
    <x v="1"/>
    <x v="25"/>
    <x v="12"/>
    <x v="21"/>
    <m/>
    <m/>
    <m/>
    <x v="9"/>
    <x v="7"/>
    <m/>
    <m/>
    <m/>
    <m/>
    <m/>
    <m/>
    <n v="0"/>
    <n v="114164189.94"/>
    <n v="129747130.19"/>
    <n v="84322161.450000003"/>
    <n v="127946438.98999999"/>
    <n v="127946438.98999999"/>
    <n v="39406896.490000002"/>
    <n v="88539542.5"/>
    <n v="556800"/>
    <n v="87982742.5"/>
    <n v="137000000"/>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n v="-137000000"/>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n v="120993017.22"/>
    <n v="114164189.94"/>
    <n v="129747130.19"/>
    <n v="84322161.450000003"/>
    <n v="127946438.98999999"/>
    <n v="127946438.98999999"/>
    <n v="39406896.490000002"/>
    <n v="88539542.5"/>
    <n v="556800"/>
    <n v="87982742.5"/>
    <n v="137000000"/>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n v="12000000"/>
    <m/>
    <m/>
    <m/>
    <m/>
    <m/>
    <m/>
    <m/>
    <m/>
    <m/>
    <m/>
  </r>
  <r>
    <m/>
    <m/>
    <m/>
    <m/>
    <m/>
    <m/>
    <m/>
    <m/>
    <m/>
    <m/>
    <m/>
    <x v="1"/>
    <x v="25"/>
    <x v="12"/>
    <x v="21"/>
    <m/>
    <m/>
    <m/>
    <x v="9"/>
    <x v="7"/>
    <m/>
    <m/>
    <m/>
    <m/>
    <m/>
    <m/>
    <m/>
    <m/>
    <m/>
    <m/>
    <m/>
    <m/>
    <m/>
    <m/>
    <m/>
    <m/>
    <n v="288000000"/>
    <m/>
    <m/>
    <m/>
    <m/>
    <m/>
    <m/>
    <m/>
    <m/>
    <m/>
    <m/>
  </r>
  <r>
    <m/>
    <m/>
    <m/>
    <m/>
    <m/>
    <m/>
    <m/>
    <m/>
    <m/>
    <m/>
    <m/>
    <x v="1"/>
    <x v="25"/>
    <x v="12"/>
    <x v="21"/>
    <m/>
    <m/>
    <m/>
    <x v="9"/>
    <x v="7"/>
    <m/>
    <m/>
    <m/>
    <m/>
    <m/>
    <m/>
    <m/>
    <m/>
    <m/>
    <m/>
    <m/>
    <m/>
    <m/>
    <m/>
    <m/>
    <m/>
    <m/>
    <m/>
    <m/>
    <m/>
    <m/>
    <m/>
    <m/>
    <m/>
    <m/>
    <m/>
    <m/>
  </r>
  <r>
    <m/>
    <m/>
    <m/>
    <m/>
    <m/>
    <m/>
    <m/>
    <m/>
    <m/>
    <m/>
    <m/>
    <x v="1"/>
    <x v="25"/>
    <x v="12"/>
    <x v="21"/>
    <m/>
    <m/>
    <m/>
    <x v="9"/>
    <x v="7"/>
    <m/>
    <m/>
    <m/>
    <m/>
    <m/>
    <m/>
    <n v="120993017.22"/>
    <n v="114164189.94"/>
    <n v="129747130.19"/>
    <n v="84322161.450000003"/>
    <n v="127946438.98999999"/>
    <n v="127946438.98999999"/>
    <n v="39406896.490000002"/>
    <n v="88539542.5"/>
    <n v="556800"/>
    <n v="87982742.5"/>
    <n v="137000000"/>
    <n v="0"/>
    <n v="0"/>
    <n v="8982500.8099999875"/>
    <n v="79000241.690000013"/>
    <n v="1800691.2000000002"/>
    <n v="9942591.9600000009"/>
    <n v="36117201.439999998"/>
    <n v="0"/>
    <n v="634824.66"/>
    <n v="45424968.740000002"/>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n v="-863000000"/>
    <m/>
    <m/>
    <m/>
    <m/>
    <m/>
    <m/>
    <m/>
    <m/>
    <m/>
    <m/>
  </r>
  <r>
    <m/>
    <m/>
    <m/>
    <m/>
    <m/>
    <m/>
    <m/>
    <m/>
    <m/>
    <m/>
    <m/>
    <x v="1"/>
    <x v="25"/>
    <x v="12"/>
    <x v="21"/>
    <m/>
    <m/>
    <m/>
    <x v="9"/>
    <x v="7"/>
    <m/>
    <m/>
    <m/>
    <m/>
    <m/>
    <m/>
    <m/>
    <m/>
    <m/>
    <m/>
    <m/>
    <m/>
    <m/>
    <m/>
    <m/>
    <m/>
    <m/>
    <m/>
    <m/>
    <m/>
    <m/>
    <m/>
    <m/>
    <m/>
    <m/>
    <m/>
    <m/>
  </r>
  <r>
    <m/>
    <m/>
    <m/>
    <m/>
    <m/>
    <m/>
    <m/>
    <m/>
    <m/>
    <m/>
    <m/>
    <x v="1"/>
    <x v="25"/>
    <x v="12"/>
    <x v="21"/>
    <m/>
    <m/>
    <m/>
    <x v="9"/>
    <x v="7"/>
    <m/>
    <m/>
    <m/>
    <m/>
    <m/>
    <m/>
    <m/>
    <m/>
    <m/>
    <m/>
    <m/>
    <m/>
    <m/>
    <m/>
    <m/>
    <m/>
    <n v="126371757"/>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m/>
    <m/>
    <m/>
    <m/>
    <m/>
    <m/>
    <m/>
    <m/>
    <m/>
    <m/>
    <m/>
  </r>
  <r>
    <m/>
    <m/>
    <m/>
    <m/>
    <m/>
    <m/>
    <m/>
    <m/>
    <m/>
    <m/>
    <m/>
    <x v="1"/>
    <x v="25"/>
    <x v="12"/>
    <x v="21"/>
    <m/>
    <m/>
    <m/>
    <x v="9"/>
    <x v="7"/>
    <m/>
    <m/>
    <m/>
    <m/>
    <m/>
    <m/>
    <m/>
    <m/>
    <m/>
    <m/>
    <m/>
    <m/>
    <m/>
    <m/>
    <m/>
    <m/>
    <n v="0"/>
    <m/>
    <m/>
    <m/>
    <m/>
    <m/>
    <m/>
    <m/>
    <m/>
    <m/>
    <m/>
  </r>
  <r>
    <m/>
    <m/>
    <m/>
    <m/>
    <m/>
    <m/>
    <m/>
    <m/>
    <m/>
    <m/>
    <m/>
    <x v="1"/>
    <x v="25"/>
    <x v="12"/>
    <x v="21"/>
    <m/>
    <m/>
    <m/>
    <x v="9"/>
    <x v="7"/>
    <m/>
    <m/>
    <m/>
    <m/>
    <m/>
    <m/>
    <m/>
    <m/>
    <m/>
    <m/>
    <m/>
    <m/>
    <m/>
    <m/>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100"/>
    <n v="1111"/>
    <s v="DIETAS"/>
    <s v="01"/>
    <s v="PLANTILLA"/>
    <n v="12218750.189999999"/>
    <n v="1986144.84"/>
    <n v="14346945"/>
    <s v="aumento del 4%"/>
  </r>
  <r>
    <s v="PARTICIPACIONES ESTATALES 2025"/>
    <s v="PARTICIPACIONES ESTAT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100"/>
    <n v="1131"/>
    <s v="SUELDO BASE AL PERSONAL PERMANENTE"/>
    <s v="03"/>
    <s v="COMISARIA"/>
    <n v="0"/>
    <n v="55136596.079999998"/>
    <n v="213089057"/>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100"/>
    <n v="1131"/>
    <s v="SUELDO BASE AL PERSONAL PERMANENTE"/>
    <s v="01"/>
    <s v="PLANTILLA"/>
    <n v="0"/>
    <n v="55136596.079999998"/>
    <n v="0"/>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100"/>
    <n v="1131"/>
    <s v="SUELDO BASE AL PERSONAL PERMANENTE"/>
    <s v="01"/>
    <s v="PLANTILLA"/>
    <n v="664393684.21000004"/>
    <n v="454317569.20999998"/>
    <n v="669497019"/>
    <s v="aumento del 4%"/>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200"/>
    <n v="1211"/>
    <s v="HONORARIOS ASIMILABLES A SALARIOS"/>
    <s v="02"/>
    <s v="EVENTUAL"/>
    <n v="1160699.94"/>
    <n v="1270435.26"/>
    <n v="6052682"/>
    <s v="aumento del 4%"/>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200"/>
    <n v="1221"/>
    <s v="SUELDOS BASE AL PERSONAL EVENTUAL"/>
    <s v="02"/>
    <s v="EVENTUAL"/>
    <n v="108809696.02"/>
    <n v="94446741.170000002"/>
    <n v="40995154"/>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200"/>
    <n v="1221"/>
    <s v="SUELDOS BASE AL PERSONAL EVENTUAL"/>
    <s v="02"/>
    <s v="EVENTUAL"/>
    <n v="0"/>
    <n v="0"/>
    <n v="1237429"/>
    <m/>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200"/>
    <n v="1221"/>
    <s v="SUELDOS BASE AL PERSONAL EVENTUAL"/>
    <s v="02"/>
    <s v="EVENTUAL"/>
    <n v="0"/>
    <n v="0"/>
    <n v="710857"/>
    <m/>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200"/>
    <n v="1231"/>
    <s v="RETRIBUCIONES POR SERVICIOS DE CARÁCTER SOCIAL"/>
    <s v="02"/>
    <s v="EVENTUAL"/>
    <n v="0"/>
    <n v="0"/>
    <n v="26400"/>
    <s v="aumento del 4%"/>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21"/>
    <s v="PRIMAS VACACIONALES"/>
    <s v="02"/>
    <s v="EVENTUAL"/>
    <n v="0"/>
    <n v="970743.67"/>
    <n v="596437"/>
    <s v="aumento del 4%"/>
  </r>
  <r>
    <s v="PARTICIPACIONES ESTATALES 2025"/>
    <s v="PARTICIPACIONES ESTAT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300"/>
    <n v="1321"/>
    <s v="PRIMAS VACACIONALES"/>
    <s v="03"/>
    <s v="COMISARIA"/>
    <n v="20447574.010000002"/>
    <n v="11140939.140000001"/>
    <n v="2959570"/>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21"/>
    <s v="PRIMAS VACACIONALES"/>
    <s v="01"/>
    <s v="PLANTILLA"/>
    <m/>
    <m/>
    <n v="9497833"/>
    <m/>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22"/>
    <s v="GRATIFICACIÓN DE FIN DE AÑO"/>
    <s v="02"/>
    <s v="EVENTUAL"/>
    <n v="0"/>
    <n v="12848914.4"/>
    <n v="245182"/>
    <m/>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22"/>
    <s v="GRATIFICACIÓN DE FIN DE AÑO"/>
    <s v="02"/>
    <s v="EVENTUAL"/>
    <n v="0"/>
    <n v="12848914.4"/>
    <n v="5719185"/>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22"/>
    <s v="GRATIFICACIÓN DE FIN DE AÑO"/>
    <s v="01"/>
    <s v="PLANTILLA"/>
    <m/>
    <m/>
    <n v="94978329"/>
    <m/>
  </r>
  <r>
    <s v="PARTICIPACIONES FEDERALES 2025"/>
    <s v="RECURSOS FISC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300"/>
    <n v="1322"/>
    <s v="GRATIFICACIÓN DE FIN DE AÑO"/>
    <s v="03"/>
    <s v="COMISARIA"/>
    <n v="117396555.38"/>
    <n v="30044245.59"/>
    <n v="29595702"/>
    <s v="aumento del 4%"/>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31"/>
    <s v="HORAS EXTRAORDINARIAS"/>
    <s v="02"/>
    <s v="EVENTUAL"/>
    <n v="0"/>
    <n v="261160.7"/>
    <n v="730000"/>
    <s v="aumento del 4%"/>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41"/>
    <s v="COMPENSACIONES"/>
    <s v="02"/>
    <s v="EVENTUAL"/>
    <n v="0"/>
    <n v="455245"/>
    <n v="1500000"/>
    <s v="aumento del 4%"/>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41"/>
    <s v="COMPENSACIONES"/>
    <s v="02"/>
    <s v="EVENTUAL"/>
    <n v="0"/>
    <n v="0"/>
    <n v="0"/>
    <m/>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300"/>
    <n v="1341"/>
    <s v="COMPENSACIONES"/>
    <s v="02"/>
    <s v="EVENTUAL"/>
    <n v="0"/>
    <n v="455245"/>
    <n v="0"/>
    <m/>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11"/>
    <s v="CUOTAS AL IMSS POR ENFERMEDADES Y MATERNIDAD (Modalidad 38)"/>
    <s v="02"/>
    <s v="EVENTUAL"/>
    <n v="0"/>
    <n v="0"/>
    <n v="0"/>
    <m/>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11"/>
    <s v="CUOTAS AL IMSS POR ENFERMEDADES Y MATERNIDAD (Modalidad 38)"/>
    <s v="01"/>
    <s v="PLANTILLA"/>
    <m/>
    <m/>
    <n v="41030638"/>
    <m/>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11"/>
    <s v="CUOTAS AL IMSS POR ENFERMEDADES Y MATERNIDAD (Modalidad 38)"/>
    <s v="02"/>
    <s v="EVENTUAL"/>
    <n v="0"/>
    <n v="3085568.55"/>
    <n v="2576606"/>
    <s v="aumento del 4%"/>
  </r>
  <r>
    <s v="PARTICIPACIONES FEDERALES 2025"/>
    <s v="PARTICIPACIONES FEDER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400"/>
    <n v="1411"/>
    <s v="CUOTAS AL IMSS POR ENFERMEDADES Y MATERNIDAD (Modalidad 38)"/>
    <s v="03"/>
    <s v="COMISARIA"/>
    <n v="40400571.310000002"/>
    <n v="27543606.690000001"/>
    <n v="12785343"/>
    <s v="aumento del 4%"/>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21"/>
    <s v="CUOTAS PARA LA VIVIENDA (IPEJAL 3%)"/>
    <s v="02"/>
    <s v="EVENTUAL"/>
    <n v="0"/>
    <n v="2685560.27"/>
    <n v="1288303"/>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21"/>
    <s v="CUOTAS PARA LA VIVIENDA (IPEJAL 3%)"/>
    <s v="01"/>
    <s v="PLANTILLA"/>
    <m/>
    <m/>
    <n v="20515319"/>
    <m/>
  </r>
  <r>
    <s v="PARTICIPACIONES FEDERALES 2025"/>
    <s v="PARTICIPACIONES FEDER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400"/>
    <n v="1421"/>
    <s v="CUOTAS PARA LA VIVIENDA (IPEJAL 3%)"/>
    <s v="03"/>
    <s v="COMISARIA"/>
    <n v="23773465.690000001"/>
    <n v="13147629.6"/>
    <n v="6392672"/>
    <s v="aumento del 4%"/>
  </r>
  <r>
    <s v="PARTICIPACIONES ESTATALES 2025"/>
    <s v="PARTICIPACIONES ESTAT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31"/>
    <s v="APORTACIONES AL SISTEMA DE RETIRO SEDAR"/>
    <s v="02"/>
    <s v="EVENTUAL"/>
    <n v="0"/>
    <n v="753288.13"/>
    <n v="858869"/>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31"/>
    <s v="APORTACIONES AL SISTEMA DE RETIRO SEDAR"/>
    <s v="01"/>
    <s v="PLANTILLA"/>
    <m/>
    <m/>
    <n v="13676878"/>
    <m/>
  </r>
  <r>
    <s v="PARTICIPACIONES FEDERALES 2025"/>
    <s v="PARTICIPACIONES FEDER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400"/>
    <n v="1431"/>
    <s v="APORTACIONES AL SISTEMA DE RETIRO SEDAR"/>
    <s v="03"/>
    <s v="COMISARIA"/>
    <n v="15001786.550000001"/>
    <n v="8116519.4299999997"/>
    <n v="4261782"/>
    <s v="aumento del 4%"/>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32"/>
    <s v="APORTACIONES AL SISTEMA DE RETIRO DE PENSIONES"/>
    <s v="01"/>
    <s v="PLANTILLA"/>
    <m/>
    <m/>
    <n v="119672693"/>
    <m/>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32"/>
    <s v="APORTACIONES AL SISTEMA DE RETIRO DE PENSIONES"/>
    <s v="02"/>
    <s v="EVENTUAL"/>
    <n v="0"/>
    <n v="16005137.279999999"/>
    <n v="7515102"/>
    <s v="aumento del 4%"/>
  </r>
  <r>
    <s v="RECURSOS FISCALES 2025"/>
    <s v="RECURSOS FISC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400"/>
    <n v="1432"/>
    <s v="APORTACIONES AL SISTEMA DE RETIRO DE PENSIONES"/>
    <s v="03"/>
    <s v="COMISARIA"/>
    <n v="126334223.59999999"/>
    <n v="78031402.079999998"/>
    <n v="37290585"/>
    <s v="aumento del 4%"/>
  </r>
  <r>
    <s v="RECURSOS FISC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400"/>
    <n v="1441"/>
    <s v="APORTACIONES PARA SEGUROS"/>
    <s v="02"/>
    <s v="EVENTUAL"/>
    <n v="0"/>
    <n v="0"/>
    <n v="15000000"/>
    <m/>
  </r>
  <r>
    <s v="RECURSOS FISCALES 2025"/>
    <s v="PARTICIPACIONES FEDER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400"/>
    <n v="1441"/>
    <s v="APORTACIONES PARA SEGUROS"/>
    <s v="03"/>
    <s v="COMISARIA"/>
    <n v="0"/>
    <n v="0"/>
    <n v="9500000"/>
    <s v="aumento del 4%"/>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500"/>
    <n v="1521"/>
    <s v="INDEMNIZACIONES"/>
    <s v="02"/>
    <s v="EVENTUAL"/>
    <n v="0"/>
    <n v="1119343.1200000001"/>
    <n v="3000000"/>
    <s v="aumento del 4%"/>
  </r>
  <r>
    <s v="RECURSOS FISCALES 2025"/>
    <s v="RECURSOS FISC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500"/>
    <n v="1591"/>
    <s v="OTRAS PRESTACIONES SOCIALES Y ECONÓMICAS"/>
    <s v="01"/>
    <s v="PLANTILLA"/>
    <n v="0"/>
    <n v="0"/>
    <n v="7502685"/>
    <m/>
  </r>
  <r>
    <s v="PARTICIPACIONES FEDERALES 2025"/>
    <s v="PARTICIPACIONES FEDERALES 2025"/>
    <s v="GASTO CORRIENTE"/>
    <x v="0"/>
    <n v="1"/>
    <s v="GOBIERNO"/>
    <n v="1.3"/>
    <s v="COORDINACION DE LA POLITICA DE GOBIERNO"/>
    <s v="1.3.4"/>
    <s v="FUNCIÓN PÚBLICA"/>
    <s v="E"/>
    <s v="PRESTACIÓN DE SERVICIOS PÚBLICOS"/>
    <n v="5"/>
    <s v="GOBIERNO INTELIGENTE"/>
    <s v="05_25"/>
    <s v="OFICIALÍA MAYOR ADMINISTRATIVA"/>
    <s v="012"/>
    <s v="SERVICIOS PERSONALES"/>
    <s v="007_25"/>
    <s v="DIRECCIÓN GENERAL DE ADMINISTRACIÓN"/>
    <s v="OFICIALÍA MAYOR"/>
    <s v="OFICIALIA"/>
    <s v="DIRECCIÓN GENERAL DE ADMINISTRACIÓN"/>
    <x v="0"/>
    <s v="SERVICIOS PERSONALES"/>
    <n v="1500"/>
    <n v="1591"/>
    <s v="OTRAS PRESTACIONES SOCIALES Y ECONÓMICAS"/>
    <s v="01"/>
    <s v="PLANTILLA"/>
    <n v="103095827.09999999"/>
    <n v="45811299.640000001"/>
    <n v="86510824"/>
    <s v="aumento del 4%"/>
  </r>
  <r>
    <s v="RECURSOS FISCALES 2025"/>
    <s v="RECURSOS FISCALES 2025"/>
    <s v="GASTO CORRIENTE"/>
    <x v="0"/>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0"/>
    <s v="SERVICIOS PERSONALES"/>
    <n v="1500"/>
    <n v="1591"/>
    <s v="OTRAS PRESTACIONES SOCIALES Y ECONÓMICAS"/>
    <s v="03"/>
    <s v="COMISARIA"/>
    <n v="0"/>
    <n v="7894713.6399999997"/>
    <n v="28471763"/>
    <s v="aumento del 4%"/>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100"/>
    <n v="2111"/>
    <s v="MATERIALES, ÚTILES Y EQUIPOS MENORES DE OFICINA"/>
    <s v="00"/>
    <s v="SIN DESCRIPCIÓN PARA DESTINOS 00"/>
    <n v="42771.5"/>
    <n v="74286.559999999998"/>
    <n v="2335000"/>
    <s v="BOLSA DE 2 MILLONES"/>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100"/>
    <n v="2111"/>
    <s v="MATERIALES, ÚTILES Y EQUIPOS MENORES DE OFICINA"/>
    <s v="00"/>
    <s v="SIN DESCRIPCIÓN PARA DESTINOS 00"/>
    <n v="2331721.58"/>
    <n v="2228468.09"/>
    <n v="25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1"/>
    <s v="MATERIALES Y SUMINISTROS"/>
    <n v="2100"/>
    <n v="2131"/>
    <s v="MATERIAL ESTADÍSTICO Y GEOGRÁFICO"/>
    <s v="00"/>
    <s v="SIN DESCRIPCIÓN PARA DESTINOS 00"/>
    <n v="0"/>
    <n v="0"/>
    <n v="2200000"/>
    <s v="Atlas de riesgo"/>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100"/>
    <n v="2141"/>
    <s v="MATERIALES, ÚTILES Y EQUIPOS MENORES DE TECNOLOGÍAS DE LA INFORMACIÓN Y COMUNICACIONES"/>
    <s v="00"/>
    <s v="SIN DESCRIPCIÓN PARA DESTINOS 00"/>
    <n v="74859.27"/>
    <n v="25705.48"/>
    <n v="195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100"/>
    <n v="2141"/>
    <s v="MATERIALES, ÚTILES Y EQUIPOS MENORES DE TECNOLOGÍAS DE LA INFORMACIÓN Y COMUNICACIONES"/>
    <s v="00"/>
    <s v="SIN DESCRIPCIÓN PARA DESTINOS 00"/>
    <n v="0"/>
    <n v="250.23"/>
    <n v="1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100"/>
    <n v="2161"/>
    <s v="MATERIAL DE LIMPIEZA"/>
    <s v="00"/>
    <s v="SIN DESCRIPCIÓN PARA DESTINOS 00"/>
    <n v="580450.68000000005"/>
    <n v="1220782.48"/>
    <n v="10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1"/>
    <s v="MATERIALES Y SUMINISTROS"/>
    <n v="2100"/>
    <n v="2161"/>
    <s v="MATERIAL DE LIMPIEZA"/>
    <s v="00"/>
    <s v="SIN DESCRIPCIÓN PARA DESTINOS 00"/>
    <n v="0"/>
    <n v="0"/>
    <n v="50000"/>
    <m/>
  </r>
  <r>
    <s v="RECURSOS FISCALES 2025"/>
    <s v="RECURSOS FISCALES 2024"/>
    <s v="GASTO CORRIENTE"/>
    <x v="0"/>
    <n v="2"/>
    <s v="DESARROLLO SOCIAL"/>
    <n v="2.1"/>
    <s v="PROTECCION AMBIENTAL"/>
    <s v="2.1.1"/>
    <s v="ORDENACIÓN DE DESECHOS"/>
    <s v="E"/>
    <s v="PRESTACIÓN DE SERVICIOS PÚBLICOS"/>
    <n v="2"/>
    <s v="INFRAESTRUCTURA Y SERVICIOS PÚBLICOS"/>
    <s v="09_25"/>
    <s v="COORDINACIÓN GENERAL DE SERVICIOS PÚBLICOS MUNICIPALES"/>
    <s v="027"/>
    <s v="RECOLECCION DE RESIDUOS SOLIDOS URBANOS"/>
    <s v="019_25"/>
    <s v="DIRECCIÓN DE ASEO PÚBLICO"/>
    <s v="GABINETE INTEGRAL DE INFRAESTRUCTURA Y SERVICIOS PÚBLICOS"/>
    <s v="SERVICIOS PUBLICOS"/>
    <s v="DIRECCIÓN DE ASEO PÚBLICO"/>
    <x v="1"/>
    <s v="MATERIALES Y SUMINISTROS"/>
    <n v="2100"/>
    <n v="2161"/>
    <s v="MATERIAL DE LIMPIEZA"/>
    <s v="00"/>
    <s v="SIN DESCRIPCIÓN PARA DESTINOS 00"/>
    <n v="167264.17000000001"/>
    <n v="122811.52"/>
    <n v="17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100"/>
    <n v="2161"/>
    <s v="MATERIAL DE LIMPIEZA"/>
    <s v="00"/>
    <s v="SIN DESCRIPCIÓN PARA DESTINOS 00"/>
    <n v="433545.57"/>
    <n v="326288.63"/>
    <n v="35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100"/>
    <n v="2161"/>
    <s v="MATERIAL DE LIMPIEZA"/>
    <s v="00"/>
    <s v="SIN DESCRIPCIÓN PARA DESTINOS 00"/>
    <n v="2062001.19"/>
    <n v="335275.48"/>
    <n v="6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100"/>
    <n v="2171"/>
    <s v="MATERIALES Y ÚTILES DE ENSEÑANZA"/>
    <s v="00"/>
    <s v="SIN DESCRIPCIÓN PARA DESTINOS 00"/>
    <n v="0"/>
    <n v="295800"/>
    <n v="30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1"/>
    <s v="MATERIALES Y SUMINISTROS"/>
    <n v="2100"/>
    <n v="2181"/>
    <s v="MATERIALES PARA EL REGISTRO E IDENTIFICACIÓN DE BIENES Y PERSONAS"/>
    <s v="00"/>
    <s v="SIN DESCRIPCIÓN PARA DESTINOS 00"/>
    <n v="0"/>
    <n v="56372.37"/>
    <n v="60000"/>
    <s v="Para impresión de credenciales"/>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8"/>
    <s v="RECURSOS RECAUDADOS DE MANERA EFICIENTE PROGRAMADOS"/>
    <s v="006_25"/>
    <s v="DIRECCIÓN GENERAL DE INGRESOS"/>
    <s v="TESORERÍA MUNICIPAL"/>
    <s v="TESORERIA"/>
    <s v="DIRECCIÓN GENERAL DE INGRESOS"/>
    <x v="1"/>
    <s v="MATERIALES Y SUMINISTROS"/>
    <n v="2100"/>
    <n v="2181"/>
    <s v="MATERIALES PARA EL REGISTRO E IDENTIFICACIÓN DE BIENES Y PERSONAS"/>
    <s v="00"/>
    <s v="SIN DESCRIPCIÓN PARA DESTINOS 00"/>
    <n v="3616716"/>
    <n v="3886372"/>
    <n v="7999999.9999998659"/>
    <s v="se incremento lo que sobro del estimado de nomina del real de la plantilla"/>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1"/>
    <s v="MATERIALES Y SUMINISTROS"/>
    <n v="2200"/>
    <n v="2211"/>
    <s v="PRODUCTOS ALIMENTICIOS PARA PERSONAS"/>
    <s v="00"/>
    <s v="SIN DESCRIPCIÓN PARA DESTINOS 00"/>
    <n v="173739.49"/>
    <n v="113777.55"/>
    <n v="390000"/>
    <s v="revisar lo de un comedor"/>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GESTIÓN INTEGRAL DE LA CIUDAD"/>
    <s v="DESARROLLO ECONÓMICO"/>
    <s v="DIRECCIÓN DE PROYECTOS ESTRATEGICOS"/>
    <x v="1"/>
    <s v="MATERIALES Y SUMINISTROS"/>
    <n v="2200"/>
    <n v="2211"/>
    <s v="PRODUCTOS ALIMENTICIOS PARA PERSONAS"/>
    <s v="04"/>
    <s v="CAJITITLAN"/>
    <n v="0"/>
    <n v="599986.80000000005"/>
    <n v="600000"/>
    <s v="Evento de cajititlan definir quien lo ejecuta y revisar si se pasa a gastos de orden social"/>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1"/>
    <s v="MATERIALES Y SUMINISTROS"/>
    <n v="2200"/>
    <n v="2211"/>
    <s v="PRODUCTOS ALIMENTICIOS PARA PERSONAS"/>
    <s v="00"/>
    <s v="SIN DESCRIPCIÓN PARA DESTINOS 00"/>
    <n v="384482"/>
    <n v="230822.3"/>
    <n v="390000"/>
    <s v="Alimentos para detenidos"/>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200"/>
    <n v="2211"/>
    <s v="PRODUCTOS ALIMENTICIOS PARA PERSONAS"/>
    <s v="00"/>
    <s v="SIN DESCRIPCIÓN PARA DESTINOS 00"/>
    <n v="2161.0100000000002"/>
    <n v="32322.78"/>
    <n v="40000"/>
    <s v="revisar con Christian"/>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1"/>
    <s v="MATERIALES Y SUMINISTROS"/>
    <n v="2200"/>
    <n v="2211"/>
    <s v="PRODUCTOS ALIMENTICIOS PARA PERSONAS"/>
    <s v="00"/>
    <s v="SIN DESCRIPCIÓN PARA DESTINOS 00"/>
    <n v="35264"/>
    <n v="88952.35"/>
    <n v="180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1"/>
    <s v="MATERIALES Y SUMINISTROS"/>
    <n v="2200"/>
    <n v="2221"/>
    <s v="PRODUCTOS ALIMENTICIOS PARA ANIMALES"/>
    <s v="00"/>
    <s v="SIN DESCRIPCIÓN PARA DESTINOS 00"/>
    <n v="419380"/>
    <n v="307023"/>
    <n v="8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1"/>
    <s v="MATERIALES Y SUMINISTROS"/>
    <n v="2200"/>
    <n v="2221"/>
    <s v="PRODUCTOS ALIMENTICIOS PARA ANIMALES"/>
    <s v="00"/>
    <s v="SIN DESCRIPCIÓN PARA DESTINOS 00"/>
    <n v="59000"/>
    <n v="0"/>
    <n v="7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1"/>
    <s v="MATERIALES Y SUMINISTROS"/>
    <n v="2200"/>
    <n v="2221"/>
    <s v="PRODUCTOS ALIMENTICIOS PARA ANIMALES"/>
    <s v="05"/>
    <s v="ALIMENTO PARA ESCUELA DE CHARRERIA"/>
    <n v="95999.4"/>
    <n v="94500"/>
    <n v="150000"/>
    <s v="Escuela de charreria"/>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1"/>
    <s v="MATERIALES Y SUMINISTROS"/>
    <n v="2200"/>
    <n v="2231"/>
    <s v="UTENSILIOS PARA EL SERVICIO DE ALIMENTACIÓN"/>
    <s v="00"/>
    <s v="SIN DESCRIPCIÓN PARA DESTINOS 00"/>
    <n v="4955.41"/>
    <n v="2742.68"/>
    <n v="5000"/>
    <m/>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1"/>
    <s v="MATERIALES Y SUMINISTROS"/>
    <n v="2300"/>
    <n v="2351"/>
    <s v="PRODUCTOS QUÍMICOS, FARMACÉUTICOS Y DE LABORATORIO ADQUIRIDOS COMO MATERIA PRIMA"/>
    <s v="00"/>
    <s v="SIN DESCRIPCIÓN PARA DESTINOS 00"/>
    <n v="833215.08"/>
    <n v="583067.44999999995"/>
    <n v="500000"/>
    <s v="Escuela de charreria"/>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1"/>
    <s v="MATERIALES Y SUMINISTROS"/>
    <n v="2300"/>
    <n v="2391"/>
    <s v="OTROS PRODUCTOS ADQUIRIDOS COMO MATERIA PRIMA"/>
    <s v="00"/>
    <s v="SIN DESCRIPCIÓN PARA DESTINOS 00"/>
    <n v="625500"/>
    <n v="1322875"/>
    <n v="700000"/>
    <s v="Escuela de charreria"/>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400"/>
    <n v="2411"/>
    <s v="PRODUCTOS MINERALES NO METÁLICOS"/>
    <s v="00"/>
    <s v="SIN DESCRIPCIÓN PARA DESTINOS 00"/>
    <n v="67338"/>
    <n v="97132.02"/>
    <n v="1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400"/>
    <n v="2411"/>
    <s v="PRODUCTOS MINERALES NO METÁLICOS"/>
    <s v="00"/>
    <s v="SIN DESCRIPCIÓN PARA DESTINOS 00"/>
    <n v="56125.440000000002"/>
    <n v="235967.81"/>
    <n v="14072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11"/>
    <s v="PRODUCTOS MINERALES NO METÁLICOS"/>
    <s v="00"/>
    <s v="SIN DESCRIPCIÓN PARA DESTINOS 00"/>
    <n v="0"/>
    <n v="35869.29"/>
    <n v="4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11"/>
    <s v="PRODUCTOS MINERALES NO METÁLICOS"/>
    <s v="00"/>
    <s v="SIN DESCRIPCIÓN PARA DESTINOS 00"/>
    <n v="150583.6"/>
    <n v="9449.82"/>
    <n v="12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400"/>
    <n v="2421"/>
    <s v="CEMENTO Y PRODUCTOS DE CONCRETO"/>
    <s v="00"/>
    <s v="SIN DESCRIPCIÓN PARA DESTINOS 00"/>
    <n v="12293269.859999999"/>
    <n v="12458790.83"/>
    <n v="20000000"/>
    <s v="Asfalto caliente o frio"/>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400"/>
    <n v="2421"/>
    <s v="CEMENTO Y PRODUCTOS DE CONCRETO"/>
    <s v="00"/>
    <s v="SIN DESCRIPCIÓN PARA DESTINOS 00"/>
    <n v="694410.8"/>
    <n v="687954.7"/>
    <n v="10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400"/>
    <n v="2421"/>
    <s v="CEMENTO Y PRODUCTOS DE CONCRETO"/>
    <s v="00"/>
    <s v="SIN DESCRIPCIÓN PARA DESTINOS 00"/>
    <n v="2078.7199999999998"/>
    <n v="0"/>
    <n v="1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21"/>
    <s v="CEMENTO Y PRODUCTOS DE CONCRETO"/>
    <s v="00"/>
    <s v="SIN DESCRIPCIÓN PARA DESTINOS 00"/>
    <n v="0"/>
    <n v="72856.240000000005"/>
    <n v="8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21"/>
    <s v="CEMENTO Y PRODUCTOS DE CONCRETO"/>
    <s v="00"/>
    <s v="SIN DESCRIPCIÓN PARA DESTINOS 00"/>
    <n v="398071.01"/>
    <n v="18655.52"/>
    <n v="5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41"/>
    <s v="MADERA Y PRODUCTOS DE MADERA"/>
    <s v="00"/>
    <s v="SIN DESCRIPCIÓN PARA DESTINOS 00"/>
    <n v="0"/>
    <n v="22981.31"/>
    <n v="23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41"/>
    <s v="MADERA Y PRODUCTOS DE MADERA"/>
    <s v="00"/>
    <s v="SIN DESCRIPCIÓN PARA DESTINOS 00"/>
    <n v="0"/>
    <n v="420.5"/>
    <n v="1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51"/>
    <s v="VIDRIO Y PRODUCTOS DE VIDRIO"/>
    <s v="00"/>
    <s v="SIN DESCRIPCIÓN PARA DESTINOS 00"/>
    <n v="48708.4"/>
    <n v="7888"/>
    <n v="100000"/>
    <m/>
  </r>
  <r>
    <s v="RECURSOS FISCALES 2025"/>
    <s v="RECURSOS FISCALES 2024"/>
    <s v="GASTO CORRIENTE"/>
    <x v="0"/>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1"/>
    <s v="MATERIALES Y SUMINISTROS"/>
    <n v="2400"/>
    <n v="2461"/>
    <s v="MATERIAL ELÉCTRICO Y ELECTRÓNICO"/>
    <s v="00"/>
    <s v="SIN DESCRIPCIÓN PARA DESTINOS 00"/>
    <n v="9695208.3100000005"/>
    <n v="9535881.4900000002"/>
    <n v="12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400"/>
    <n v="2461"/>
    <s v="MATERIAL ELÉCTRICO Y ELECTRÓNICO"/>
    <s v="00"/>
    <s v="SIN DESCRIPCIÓN PARA DESTINOS 00"/>
    <n v="488442.39"/>
    <n v="580815.03"/>
    <n v="8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400"/>
    <n v="2461"/>
    <s v="MATERIAL ELÉCTRICO Y ELECTRÓNICO"/>
    <s v="00"/>
    <s v="SIN DESCRIPCIÓN PARA DESTINOS 00"/>
    <n v="142558.35999999999"/>
    <n v="14929.2"/>
    <n v="6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400"/>
    <n v="2461"/>
    <s v="MATERIAL ELÉCTRICO Y ELECTRÓNICO"/>
    <s v="00"/>
    <s v="SIN DESCRIPCIÓN PARA DESTINOS 00"/>
    <n v="1974.78"/>
    <n v="40676.44"/>
    <n v="5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61"/>
    <s v="MATERIAL ELÉCTRICO Y ELECTRÓNICO"/>
    <s v="00"/>
    <s v="SIN DESCRIPCIÓN PARA DESTINOS 00"/>
    <n v="105686.76"/>
    <n v="59761.27"/>
    <n v="150000"/>
    <m/>
  </r>
  <r>
    <s v="RECURSOS FISCALES 2025"/>
    <s v="RECURSOS FISCALES 2024"/>
    <s v="GASTO CORRIENTE"/>
    <x v="0"/>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1"/>
    <s v="MATERIALES Y SUMINISTROS"/>
    <n v="2400"/>
    <n v="2461"/>
    <s v="MATERIAL ELÉCTRICO Y ELECTRÓNICO"/>
    <s v="45"/>
    <s v="RENOVACIÓN DE LUMINARIAS LED"/>
    <m/>
    <m/>
    <n v="2500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400"/>
    <n v="2471"/>
    <s v="ARTÍCULOS METÁLICOS PARA LA CONSTRUCCIÓN"/>
    <s v="00"/>
    <s v="SIN DESCRIPCIÓN PARA DESTINOS 00"/>
    <n v="632370.68000000005"/>
    <n v="518511.01"/>
    <n v="13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400"/>
    <n v="2471"/>
    <s v="ARTÍCULOS METÁLICOS PARA LA CONSTRUCCIÓN"/>
    <s v="00"/>
    <s v="SIN DESCRIPCIÓN PARA DESTINOS 00"/>
    <n v="2366640.46"/>
    <n v="2317091.04"/>
    <n v="30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71"/>
    <s v="ARTÍCULOS METÁLICOS PARA LA CONSTRUCCIÓN"/>
    <s v="00"/>
    <s v="SIN DESCRIPCIÓN PARA DESTINOS 00"/>
    <n v="0"/>
    <n v="19799.46"/>
    <n v="2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71"/>
    <s v="ARTÍCULOS METÁLICOS PARA LA CONSTRUCCIÓN"/>
    <s v="00"/>
    <s v="SIN DESCRIPCIÓN PARA DESTINOS 00"/>
    <n v="22089.24"/>
    <n v="30881.72"/>
    <n v="15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400"/>
    <n v="2481"/>
    <s v="MATERIALES COMPLEMENTARIOS"/>
    <s v="00"/>
    <s v="SIN DESCRIPCIÓN PARA DESTINOS 00"/>
    <n v="7243.78"/>
    <n v="9484.1200000000008"/>
    <n v="1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400"/>
    <n v="2491"/>
    <s v="OTROS MATERIALES Y ARTÍCULOS DE CONSTRUCCIÓN Y REPARACIÓN"/>
    <s v="00"/>
    <s v="SIN DESCRIPCIÓN PARA DESTINOS 00"/>
    <n v="4676068.96"/>
    <n v="4584980.3"/>
    <n v="6500000"/>
    <s v="pintura de trafico, vinilica, esmalte "/>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400"/>
    <n v="2491"/>
    <s v="OTROS MATERIALES Y ARTÍCULOS DE CONSTRUCCIÓN Y REPARACIÓN"/>
    <s v="00"/>
    <s v="SIN DESCRIPCIÓN PARA DESTINOS 00"/>
    <n v="5860"/>
    <n v="3770.04"/>
    <n v="9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400"/>
    <n v="2491"/>
    <s v="OTROS MATERIALES Y ARTÍCULOS DE CONSTRUCCIÓN Y REPARACIÓN"/>
    <s v="00"/>
    <s v="SIN DESCRIPCIÓN PARA DESTINOS 00"/>
    <n v="39395.58"/>
    <n v="49863.67"/>
    <n v="1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91"/>
    <s v="OTROS MATERIALES Y ARTÍCULOS DE CONSTRUCCIÓN Y REPARACIÓN"/>
    <s v="00"/>
    <s v="SIN DESCRIPCIÓN PARA DESTINOS 00"/>
    <n v="0"/>
    <n v="8383.9599999999991"/>
    <n v="0"/>
    <s v="Se unifico"/>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400"/>
    <n v="2491"/>
    <s v="OTROS MATERIALES Y ARTÍCULOS DE CONSTRUCCIÓN Y REPARACIÓN"/>
    <s v="00"/>
    <s v="SIN DESCRIPCIÓN PARA DESTINOS 00"/>
    <n v="0"/>
    <n v="236603.69"/>
    <n v="26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400"/>
    <n v="2491"/>
    <s v="OTROS MATERIALES Y ARTÍCULOS DE CONSTRUCCIÓN Y REPARACIÓN"/>
    <s v="00"/>
    <s v="SIN DESCRIPCIÓN PARA DESTINOS 00"/>
    <n v="392154.09"/>
    <n v="146891"/>
    <n v="2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400"/>
    <n v="2491"/>
    <s v="OTROS MATERIALES Y ARTÍCULOS DE CONSTRUCCIÓN Y REPARACIÓN"/>
    <s v="00"/>
    <s v="SIN DESCRIPCIÓN PARA DESTINOS 00"/>
    <n v="0"/>
    <n v="0"/>
    <n v="1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500"/>
    <n v="2511"/>
    <s v="PRODUCTOS QUÍMICOS BÁSICOS"/>
    <s v="00"/>
    <s v="SIN DESCRIPCIÓN PARA DESTINOS 00"/>
    <n v="1879959.67"/>
    <n v="1806665.2"/>
    <n v="25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1"/>
    <s v="MATERIALES Y SUMINISTROS"/>
    <n v="2500"/>
    <n v="2521"/>
    <s v="FERTILIZANTES, PESTICIDAS Y OTROS AGROQUÍMICOS"/>
    <s v="00"/>
    <s v="SIN DESCRIPCIÓN PARA DESTINOS 00"/>
    <n v="0"/>
    <n v="0"/>
    <n v="5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500"/>
    <n v="2521"/>
    <s v="FERTILIZANTES, PESTICIDAS Y OTROS AGROQUÍMICOS"/>
    <s v="00"/>
    <s v="SIN DESCRIPCIÓN PARA DESTINOS 00"/>
    <n v="417224.74"/>
    <n v="434989.95"/>
    <n v="7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500"/>
    <n v="2521"/>
    <s v="FERTILIZANTES, PESTICIDAS Y OTROS AGROQUÍMICOS"/>
    <s v="00"/>
    <s v="SIN DESCRIPCIÓN PARA DESTINOS 00"/>
    <n v="90467.34"/>
    <n v="0"/>
    <n v="50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1"/>
    <s v="MATERIALES Y SUMINISTROS"/>
    <n v="2500"/>
    <n v="2531"/>
    <s v="MEDICINAS Y PRODUCTOS FARMACÉUTICOS"/>
    <s v="00"/>
    <s v="SIN DESCRIPCIÓN PARA DESTINOS 00"/>
    <n v="797405"/>
    <n v="395711.6"/>
    <n v="18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2"/>
    <s v="EQUIPOS DE PROTECCIÓN  Y HERRAMIENTA MANUAL"/>
    <s v="015_25"/>
    <s v="DIRECCIÓN GENERAL DE PROTECCIÓN CIVIL Y BOMBEROS"/>
    <s v="SECRETARÍA GENERAL DEL AYUNTAMIENTO"/>
    <s v="PREVENCIÓN Y PROTECCIÓN CIUDADANA"/>
    <s v="DIRECCIÓN GENERAL ADJUNTA DE PROTECCIÓN"/>
    <x v="1"/>
    <s v="MATERIALES Y SUMINISTROS"/>
    <n v="2500"/>
    <n v="2531"/>
    <s v="MEDICINAS Y PRODUCTOS FARMACÉUTICOS"/>
    <s v="00"/>
    <s v="SIN DESCRIPCIÓN PARA DESTINOS 00"/>
    <n v="25640.15"/>
    <n v="2500"/>
    <n v="4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500"/>
    <n v="2531"/>
    <s v="MEDICINAS Y PRODUCTOS FARMACÉUTICOS"/>
    <s v="00"/>
    <s v="SIN DESCRIPCIÓN PARA DESTINOS 00"/>
    <n v="4262650.17"/>
    <n v="4282013.12"/>
    <n v="6000000"/>
    <s v="Medicamento para servicios medicos"/>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500"/>
    <n v="2531"/>
    <s v="MEDICINAS Y PRODUCTOS FARMACÉUTICOS"/>
    <s v="00"/>
    <s v="SIN DESCRIPCIÓN PARA DESTINOS 00"/>
    <n v="0"/>
    <n v="1483.17"/>
    <n v="2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1"/>
    <s v="MATERIALES Y SUMINISTROS"/>
    <n v="2500"/>
    <n v="2541"/>
    <s v="MATERIALES, ACCESORIOS Y SUMINISTROS MÉDICOS"/>
    <s v="00"/>
    <s v="SIN DESCRIPCIÓN PARA DESTINOS 00"/>
    <n v="403159.4"/>
    <n v="222621.16"/>
    <n v="10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2"/>
    <s v="EQUIPOS DE PROTECCIÓN  Y HERRAMIENTA MANUAL"/>
    <s v="015_25"/>
    <s v="DIRECCIÓN GENERAL DE PROTECCIÓN CIVIL Y BOMBEROS"/>
    <s v="SECRETARÍA GENERAL DEL AYUNTAMIENTO"/>
    <s v="PREVENCIÓN Y PROTECCIÓN CIUDADANA"/>
    <s v="DIRECCIÓN GENERAL ADJUNTA DE PROTECCIÓN"/>
    <x v="1"/>
    <s v="MATERIALES Y SUMINISTROS"/>
    <n v="2500"/>
    <n v="2541"/>
    <s v="MATERIALES, ACCESORIOS Y SUMINISTROS MÉDICOS"/>
    <s v="00"/>
    <s v="SIN DESCRIPCIÓN PARA DESTINOS 00"/>
    <n v="32037.07"/>
    <n v="37162.050000000003"/>
    <n v="4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500"/>
    <n v="2541"/>
    <s v="MATERIALES, ACCESORIOS Y SUMINISTROS MÉDICOS"/>
    <s v="00"/>
    <s v="SIN DESCRIPCIÓN PARA DESTINOS 00"/>
    <n v="5782693.5700000003"/>
    <n v="5936847.5499999998"/>
    <n v="7000000"/>
    <s v="Equipo médico"/>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1"/>
    <s v="MATERIALES Y SUMINISTROS"/>
    <n v="2500"/>
    <n v="2541"/>
    <s v="MATERIALES, ACCESORIOS Y SUMINISTROS MÉDICOS"/>
    <s v="00"/>
    <s v="SIN DESCRIPCIÓN PARA DESTINOS 00"/>
    <n v="2169.1999999999998"/>
    <n v="2312.75"/>
    <n v="25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500"/>
    <n v="2551"/>
    <s v="MATERIALES, ACCESORIOS Y SUMINISTROS DE LABORATORIO"/>
    <s v="00"/>
    <s v="SIN DESCRIPCIÓN PARA DESTINOS 00"/>
    <n v="100722.97"/>
    <n v="321664.31"/>
    <n v="4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500"/>
    <n v="2561"/>
    <s v="FIBRAS SINTÉTICAS, HULES PLÁSTICOS Y DERIVADOS"/>
    <s v="00"/>
    <s v="SIN DESCRIPCIÓN PARA DESTINOS 00"/>
    <n v="2656348.12"/>
    <n v="2044917.77"/>
    <n v="25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500"/>
    <n v="2561"/>
    <s v="FIBRAS SINTÉTICAS, HULES PLÁSTICOS Y DERIVADOS"/>
    <s v="00"/>
    <s v="SIN DESCRIPCIÓN PARA DESTINOS 00"/>
    <n v="5579.6"/>
    <n v="0"/>
    <n v="3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500"/>
    <n v="2561"/>
    <s v="FIBRAS SINTÉTICAS, HULES PLÁSTICOS Y DERIVADOS"/>
    <s v="00"/>
    <s v="SIN DESCRIPCIÓN PARA DESTINOS 00"/>
    <n v="2807"/>
    <n v="3280.93"/>
    <n v="4000"/>
    <m/>
  </r>
  <r>
    <s v="RECURSOS FISCALES 2025"/>
    <s v="RECURSOS FISCALES 2024"/>
    <s v="GASTO CORRIENTE"/>
    <x v="0"/>
    <n v="2"/>
    <s v="DESARROLLO SOCIAL"/>
    <n v="2.7"/>
    <s v="OTROS ASUNTOS SOCIALES"/>
    <s v="2.7.1"/>
    <s v="OTROS ASUNTOS SOCIALES"/>
    <s v="E"/>
    <s v="PRESTACIÓN DE SERVICIOS PÚBLICOS"/>
    <n v="3"/>
    <s v="CIUDAD SUSTENTABLE"/>
    <s v="11_25"/>
    <s v="COORDINACIÓN GENERAL DE GESTIÓN DEL TERRITORIO Y OBRAS PÚBLICAS"/>
    <s v="047"/>
    <s v="POLITICA AMBIENTAL DEL MUNICIPIO"/>
    <s v="032_25"/>
    <s v="DIRECCIÓN DE ECOLOGÍA Y PROTECCIÓN AMBIENTAL"/>
    <s v="COORDINACIÓN GENERAL DE GESTIÓN INTEGRAL DE LA CIUDAD"/>
    <s v="TERRITORIO Y OBRAS PUBLICAS"/>
    <s v="DIRECCIÓN DE PROYECTOS ESTRATEGICOS"/>
    <x v="1"/>
    <s v="MATERIALES Y SUMINISTROS"/>
    <n v="2500"/>
    <n v="2591"/>
    <s v="OTROS PRODUCTOS QUÍMICOS"/>
    <s v="07"/>
    <s v="COBRE IONIZADO"/>
    <n v="3757792.84"/>
    <n v="3685376.84"/>
    <n v="4000000"/>
    <s v="Cobre Ionizado"/>
  </r>
  <r>
    <s v="RECURSOS FISCALES 2025"/>
    <s v="RECURSOS FISCALES 2024"/>
    <s v="GASTO CORRIENTE"/>
    <x v="0"/>
    <n v="1"/>
    <s v="GOBIERNO"/>
    <n v="1.7"/>
    <s v="ASUNTOS DE ORDEN PÚBLICO Y DE SEGURIDAD INTERIOR"/>
    <s v="1.7.2"/>
    <s v="PROTECCIÓN CIVIL"/>
    <s v="R"/>
    <s v="ESPECÍFICOS "/>
    <n v="6"/>
    <s v="SEGURIDAD CIUDADANA"/>
    <s v="05_25"/>
    <s v="OFICIALÍA MAYOR ADMINISTRATIVA"/>
    <s v="011"/>
    <s v="DESPLIEGUE OPERATIVO PROTECCIÓN CIVIL Y SERVICIOS MEDICOS"/>
    <s v="007_25"/>
    <s v="DIRECCIÓN GENERAL DE ADMINISTRACIÓN"/>
    <s v="OFICIALÍA MAYOR"/>
    <s v="OFICIALIA"/>
    <s v="DIRECCIÓN GENERAL DE ADMINISTRACIÓN"/>
    <x v="1"/>
    <s v="MATERIALES Y SUMINISTROS"/>
    <n v="2600"/>
    <n v="2611"/>
    <s v="COMBUSTIBLES, LUBRICANTES Y ADITIVOS"/>
    <s v="00"/>
    <s v="SIN DESCRIPCIÓN PARA DESTINOS 00"/>
    <n v="2231927.58"/>
    <n v="4916700.22"/>
    <n v="6500000"/>
    <s v="Gasolina Protección Civil y Servicios Medicos"/>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600"/>
    <n v="2611"/>
    <s v="COMBUSTIBLES, LUBRICANTES Y ADITIVOS"/>
    <s v="00"/>
    <s v="SIN DESCRIPCIÓN PARA DESTINOS 00"/>
    <n v="49090154.409999996"/>
    <n v="29645028.199999999"/>
    <n v="40700000"/>
    <s v="Gasolina Administrativos y gas LP"/>
  </r>
  <r>
    <s v="FONDO DE APORTACIÓN AL FORTALECIMIENTO MUNICIPAL 2025 (FORTAMUN)"/>
    <s v="FONDO DE APORTACIÓN AL FORTALECIMIENTO MUNICIPAL 2024 (FORTAMUN)"/>
    <s v="GASTO CORRIENTE"/>
    <x v="1"/>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1"/>
    <s v="MATERIALES Y SUMINISTROS"/>
    <n v="2600"/>
    <n v="2611"/>
    <s v="COMBUSTIBLES, LUBRICANTES Y ADITIVOS"/>
    <s v="00"/>
    <s v="SIN DESCRIPCIÓN PARA DESTINOS 00"/>
    <n v="27125463.920000002"/>
    <n v="22068315.34"/>
    <n v="33000000"/>
    <s v="Gasolina Comisaria"/>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1"/>
    <s v="MATERIALES Y SUMINISTROS"/>
    <n v="2700"/>
    <n v="2711"/>
    <s v="VESTUARIO Y UNIFORMES"/>
    <s v="00"/>
    <s v="SIN DESCRIPCIÓN PARA DESTINOS 00"/>
    <n v="0"/>
    <n v="371425.04"/>
    <n v="2000000"/>
    <s v="SON 170 ELEMENTOS 25,000.00 POR UNIFORME"/>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700"/>
    <n v="2711"/>
    <s v="VESTUARIO Y UNIFORMES"/>
    <s v="00"/>
    <s v="SIN DESCRIPCIÓN PARA DESTINOS 00"/>
    <n v="1195892.72"/>
    <n v="1147483.6000000001"/>
    <n v="120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1"/>
    <s v="MATERIALES Y SUMINISTROS"/>
    <n v="2700"/>
    <n v="2711"/>
    <s v="VESTUARIO Y UNIFORMES"/>
    <s v="00"/>
    <s v="SIN DESCRIPCIÓN PARA DESTINOS 00"/>
    <n v="1093153.8400000001"/>
    <n v="0"/>
    <n v="120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4"/>
    <s v="SEGUIMIENTO A LA POLÍTICA PÚBLICA DE GOBIERNO E IMAGEN INSTITUCIONAL"/>
    <s v="009_25"/>
    <s v="DESPACHO DE LA JEFATURA DE GABINETE"/>
    <s v="PRESIDENCIA"/>
    <s v="JEFATURA DE GABINETE"/>
    <s v="JEFATURA DE GABINETE"/>
    <x v="1"/>
    <s v="MATERIALES Y SUMINISTROS"/>
    <n v="2700"/>
    <n v="2711"/>
    <s v="VESTUARIO Y UNIFORMES"/>
    <s v="00"/>
    <s v="SIN DESCRIPCIÓN PARA DESTINOS 00"/>
    <n v="1204801.17"/>
    <n v="950116.68"/>
    <n v="30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700"/>
    <n v="2721"/>
    <s v="PRENDAS DE SEGURIDAD Y PROTECCIÓN PERSONAL"/>
    <s v="00"/>
    <s v="SIN DESCRIPCIÓN PARA DESTINOS 00"/>
    <n v="346190.4"/>
    <n v="235317.6"/>
    <n v="750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1"/>
    <s v="MATERIALES Y SUMINISTROS"/>
    <n v="2700"/>
    <n v="2721"/>
    <s v="PRENDAS DE SEGURIDAD Y PROTECCIÓN PERSONAL"/>
    <s v="00"/>
    <s v="SIN DESCRIPCIÓN PARA DESTINOS 00"/>
    <n v="0"/>
    <n v="9941.2000000000007"/>
    <n v="1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1"/>
    <s v="MATERIALES Y SUMINISTROS"/>
    <n v="2700"/>
    <n v="2721"/>
    <s v="PRENDAS DE SEGURIDAD Y PROTECCIÓN PERSONAL"/>
    <s v="00"/>
    <s v="SIN DESCRIPCIÓN PARA DESTINOS 00"/>
    <n v="33872.230000000003"/>
    <n v="0"/>
    <n v="100000"/>
    <s v="Prendas de protección para rastros"/>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700"/>
    <n v="2721"/>
    <s v="PRENDAS DE SEGURIDAD Y PROTECCIÓN PERSONAL"/>
    <s v="00"/>
    <s v="SIN DESCRIPCIÓN PARA DESTINOS 00"/>
    <n v="334663.40999999997"/>
    <n v="353079.7"/>
    <n v="58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2"/>
    <s v="EQUIPOS DE PROTECCIÓN  Y HERRAMIENTA MANUAL"/>
    <s v="015_25"/>
    <s v="DIRECCIÓN GENERAL DE PROTECCIÓN CIVIL Y BOMBEROS"/>
    <s v="SECRETARÍA GENERAL DEL AYUNTAMIENTO"/>
    <s v="PREVENCIÓN Y PROTECCIÓN CIUDADANA"/>
    <s v="DIRECCIÓN GENERAL ADJUNTA DE PROTECCIÓN"/>
    <x v="1"/>
    <s v="MATERIALES Y SUMINISTROS"/>
    <n v="2700"/>
    <n v="2721"/>
    <s v="PRENDAS DE SEGURIDAD Y PROTECCIÓN PERSONAL"/>
    <s v="00"/>
    <s v="SIN DESCRIPCIÓN PARA DESTINOS 00"/>
    <n v="1979577.12"/>
    <n v="849380.42"/>
    <n v="2500000"/>
    <m/>
  </r>
  <r>
    <s v="RECURSOS FISCALES 2025"/>
    <s v="RECURSOS FISCALES 2024"/>
    <s v="GASTO CORRIENTE"/>
    <x v="0"/>
    <n v="2"/>
    <s v="DESARROLLO SOCIAL"/>
    <n v="2.1"/>
    <s v="PROTECCION AMBIENTAL"/>
    <s v="2.1.1"/>
    <s v="ORDENACIÓN DE DESECHOS"/>
    <s v="E"/>
    <s v="PRESTACIÓN DE SERVICIOS PÚBLICOS"/>
    <n v="2"/>
    <s v="INFRAESTRUCTURA Y SERVICIOS PÚBLICOS"/>
    <s v="09_25"/>
    <s v="COORDINACIÓN GENERAL DE SERVICIOS PÚBLICOS MUNICIPALES"/>
    <s v="027"/>
    <s v="RECOLECCION DE RESIDUOS SOLIDOS URBANOS"/>
    <s v="019_25"/>
    <s v="DIRECCIÓN DE ASEO PÚBLICO"/>
    <s v="GABINETE INTEGRAL DE INFRAESTRUCTURA Y SERVICIOS PÚBLICOS"/>
    <s v="SERVICIOS PUBLICOS"/>
    <s v="DIRECCIÓN DE ASEO PÚBLICO"/>
    <x v="1"/>
    <s v="MATERIALES Y SUMINISTROS"/>
    <n v="2700"/>
    <n v="2721"/>
    <s v="PRENDAS DE SEGURIDAD Y PROTECCIÓN PERSONAL"/>
    <s v="00"/>
    <s v="SIN DESCRIPCIÓN PARA DESTINOS 00"/>
    <n v="119808.4"/>
    <n v="78661.919999999998"/>
    <n v="1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700"/>
    <n v="2721"/>
    <s v="PRENDAS DE SEGURIDAD Y PROTECCIÓN PERSONAL"/>
    <s v="00"/>
    <s v="SIN DESCRIPCIÓN PARA DESTINOS 00"/>
    <n v="423247.5"/>
    <n v="241618.72"/>
    <n v="3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700"/>
    <n v="2721"/>
    <s v="PRENDAS DE SEGURIDAD Y PROTECCIÓN PERSONAL"/>
    <s v="00"/>
    <s v="SIN DESCRIPCIÓN PARA DESTINOS 00"/>
    <n v="0"/>
    <n v="2268.96"/>
    <n v="30000"/>
    <m/>
  </r>
  <r>
    <s v="RECURSOS FISCALES 2025"/>
    <s v="RECURSOS FISCALES 2024"/>
    <s v="GASTO CORRIENTE"/>
    <x v="0"/>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1"/>
    <s v="MATERIALES Y SUMINISTROS"/>
    <n v="2700"/>
    <n v="2721"/>
    <s v="PRENDAS DE SEGURIDAD Y PROTECCIÓN PERSONAL"/>
    <s v="00"/>
    <s v="SIN DESCRIPCIÓN PARA DESTINOS 00"/>
    <n v="88525.4"/>
    <n v="58549.14"/>
    <n v="9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700"/>
    <n v="2721"/>
    <s v="PRENDAS DE SEGURIDAD Y PROTECCIÓN PERSONAL"/>
    <s v="00"/>
    <s v="SIN DESCRIPCIÓN PARA DESTINOS 00"/>
    <n v="0"/>
    <n v="0"/>
    <n v="5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700"/>
    <n v="2731"/>
    <s v="ARTÍCULOS DEPORTIVOS"/>
    <s v="00"/>
    <s v="SIN DESCRIPCIÓN PARA DESTINOS 00"/>
    <n v="0"/>
    <n v="19986.8"/>
    <n v="2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1"/>
    <s v="MATERIALES Y SUMINISTROS"/>
    <n v="2800"/>
    <n v="2821"/>
    <s v="MATRIALES Y SUMINISTROS PARA SEGURIDAD"/>
    <s v="00"/>
    <s v="SIN DESCRIPCIÓN PARA DESTINOS 00"/>
    <n v="231916.1"/>
    <n v="0"/>
    <n v="300000"/>
    <s v="Municiones"/>
  </r>
  <r>
    <s v="RECURSOS FISCALES 2025"/>
    <s v="RECURSOS FISCALES 2024"/>
    <s v="GASTO CORRIENTE"/>
    <x v="0"/>
    <n v="1"/>
    <s v="GOBIERNO"/>
    <n v="1.7"/>
    <s v="ASUNTOS DE ORDEN PÚBLICO Y DE SEGURIDAD INTERIOR"/>
    <s v="1.7.3"/>
    <s v="OTROS ASUNTOS DE ORDEN PÚBLICO Y SEGURIDAD"/>
    <s v="R"/>
    <s v="ESPECÍFICOS "/>
    <n v="6"/>
    <s v="SEGURIDAD CIUDADANA"/>
    <s v="08_25"/>
    <s v="COORDINACIÓN GENERAL DE PREVENCIÓN Y PROTECCIÓN CIUDADANA"/>
    <s v="020"/>
    <s v="DESPACHO DE LA COORDINACIÓN GENERAL DE PREVENCIÓN Y PROTECCIÓN CIUDADANA"/>
    <s v="014_25"/>
    <s v="DESPACHO DE LA COORDINACIÓN GENERAL DE PREVENCIÓN Y PROTECCIÓN CIUDADANA"/>
    <s v="COMISARÍA DE LA POLICÍA PREVENTIVA MUNICIPAL"/>
    <s v="PREVENCIÓN Y PROTECCIÓN CIUDADANA"/>
    <s v="DESPACHO DE LA COMISARÍA DE LA POLICÍA P"/>
    <x v="1"/>
    <s v="MATERIALES Y SUMINISTROS"/>
    <n v="2800"/>
    <n v="2831"/>
    <s v="PRENDAS DE PROTECCIÓN PARA SEGURIDAD PÚBLICA Y NACIONAL"/>
    <s v="00"/>
    <s v="SIN DESCRIPCIÓN PARA DESTINOS 00"/>
    <m/>
    <m/>
    <n v="500000"/>
    <m/>
  </r>
  <r>
    <s v="FONDO DE APORTACIÓN AL FORTALECIMIENTO MUNICIPAL 2025 (FORTAMUN)"/>
    <s v="FONDO DE APORTACIÓN AL FORTALECIMIENTO MUNICIPAL 2024 (FORTAMUN)"/>
    <s v="GASTO CORRIENTE"/>
    <x v="1"/>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1"/>
    <s v="MATERIALES Y SUMINISTROS"/>
    <n v="2800"/>
    <n v="2831"/>
    <s v="PRENDAS DE PROTECCIÓN PARA SEGURIDAD PÚBLICA Y NACIONAL"/>
    <s v="00"/>
    <s v="SIN DESCRIPCIÓN PARA DESTINOS 00"/>
    <n v="3031060.3"/>
    <n v="0"/>
    <n v="3100000"/>
    <s v="Prendas de protección"/>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1"/>
    <s v="MATERIALES Y SUMINISTROS"/>
    <n v="2900"/>
    <n v="2911"/>
    <s v="HERRAMIENTAS MENORES"/>
    <s v="00"/>
    <s v="SIN DESCRIPCIÓN PARA DESTINOS 00"/>
    <n v="378958.6"/>
    <n v="560648.22"/>
    <n v="152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1"/>
    <s v="MATERIALES Y SUMINISTROS"/>
    <n v="2900"/>
    <n v="2911"/>
    <s v="HERRAMIENTAS MENORES"/>
    <s v="00"/>
    <s v="SIN DESCRIPCIÓN PARA DESTINOS 00"/>
    <n v="49938"/>
    <n v="88864.12"/>
    <n v="300000"/>
    <s v="Herramientas para rastro"/>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1"/>
    <s v="MATERIALES Y SUMINISTROS"/>
    <n v="2900"/>
    <n v="2911"/>
    <s v="HERRAMIENTAS MENORES"/>
    <s v="00"/>
    <s v="SIN DESCRIPCIÓN PARA DESTINOS 00"/>
    <n v="21019.33"/>
    <n v="3810.6"/>
    <n v="150000"/>
    <m/>
  </r>
  <r>
    <s v="RECURSOS FISCALES 2025"/>
    <s v="RECURSOS FISCALES 2024"/>
    <s v="GASTO CORRIENTE"/>
    <x v="0"/>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1"/>
    <s v="MATERIALES Y SUMINISTROS"/>
    <n v="2900"/>
    <n v="2911"/>
    <s v="HERRAMIENTAS MENORES"/>
    <s v="00"/>
    <s v="SIN DESCRIPCIÓN PARA DESTINOS 00"/>
    <n v="99012.87"/>
    <n v="126287.4"/>
    <n v="225000"/>
    <m/>
  </r>
  <r>
    <s v="RECURSOS FISCALES 2025"/>
    <s v="RECURSOS FISCALES 2024"/>
    <s v="GASTO CORRIENTE"/>
    <x v="0"/>
    <n v="2"/>
    <s v="DESARROLLO SOCIAL"/>
    <n v="2.1"/>
    <s v="PROTECCION AMBIENTAL"/>
    <s v="2.1.1"/>
    <s v="ORDENACIÓN DE DESECHOS"/>
    <s v="E"/>
    <s v="PRESTACIÓN DE SERVICIOS PÚBLICOS"/>
    <n v="2"/>
    <s v="INFRAESTRUCTURA Y SERVICIOS PÚBLICOS"/>
    <s v="09_25"/>
    <s v="COORDINACIÓN GENERAL DE SERVICIOS PÚBLICOS MUNICIPALES"/>
    <s v="027"/>
    <s v="RECOLECCION DE RESIDUOS SOLIDOS URBANOS"/>
    <s v="019_25"/>
    <s v="DIRECCIÓN DE ASEO PÚBLICO"/>
    <s v="GABINETE INTEGRAL DE INFRAESTRUCTURA Y SERVICIOS PÚBLICOS"/>
    <s v="SERVICIOS PUBLICOS"/>
    <s v="DIRECCIÓN DE ASEO PÚBLICO"/>
    <x v="1"/>
    <s v="MATERIALES Y SUMINISTROS"/>
    <n v="2900"/>
    <n v="2911"/>
    <s v="HERRAMIENTAS MENORES"/>
    <s v="00"/>
    <s v="SIN DESCRIPCIÓN PARA DESTINOS 00"/>
    <m/>
    <m/>
    <n v="5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900"/>
    <n v="2911"/>
    <s v="HERRAMIENTAS MENORES"/>
    <s v="00"/>
    <s v="SIN DESCRIPCIÓN PARA DESTINOS 00"/>
    <n v="1568349.83"/>
    <n v="5472017.1299999999"/>
    <n v="23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2"/>
    <s v="EQUIPOS DE PROTECCIÓN  Y HERRAMIENTA MANUAL"/>
    <s v="015_25"/>
    <s v="DIRECCIÓN GENERAL DE PROTECCIÓN CIVIL Y BOMBEROS"/>
    <s v="SECRETARÍA GENERAL DEL AYUNTAMIENTO"/>
    <s v="PREVENCIÓN Y PROTECCIÓN CIUDADANA"/>
    <s v="DIRECCIÓN GENERAL ADJUNTA DE PROTECCIÓN"/>
    <x v="1"/>
    <s v="MATERIALES Y SUMINISTROS"/>
    <n v="2900"/>
    <n v="2911"/>
    <s v="HERRAMIENTAS MENORES"/>
    <s v="00"/>
    <s v="SIN DESCRIPCIÓN PARA DESTINOS 00"/>
    <n v="17650.86"/>
    <n v="45492.3"/>
    <n v="5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900"/>
    <n v="2911"/>
    <s v="HERRAMIENTAS MENORES"/>
    <s v="00"/>
    <s v="SIN DESCRIPCIÓN PARA DESTINOS 00"/>
    <n v="36627.620000000003"/>
    <n v="47681.919999999998"/>
    <n v="5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1"/>
    <s v="MATERIALES Y SUMINISTROS"/>
    <n v="2900"/>
    <n v="2911"/>
    <s v="HERRAMIENTAS MENORES"/>
    <s v="00"/>
    <s v="SIN DESCRIPCIÓN PARA DESTINOS 00"/>
    <n v="166096.24"/>
    <n v="172317.13"/>
    <n v="25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900"/>
    <n v="2911"/>
    <s v="HERRAMIENTAS MENORES"/>
    <s v="00"/>
    <s v="SIN DESCRIPCIÓN PARA DESTINOS 00"/>
    <n v="8082.15"/>
    <n v="7923.57"/>
    <n v="1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1"/>
    <s v="MATERIALES Y SUMINISTROS"/>
    <n v="2900"/>
    <n v="2911"/>
    <s v="HERRAMIENTAS MENORES"/>
    <s v="00"/>
    <s v="SIN DESCRIPCIÓN PARA DESTINOS 00"/>
    <n v="0"/>
    <n v="15025.71"/>
    <n v="15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900"/>
    <n v="2911"/>
    <s v="HERRAMIENTAS MENORES"/>
    <s v="00"/>
    <s v="SIN DESCRIPCIÓN PARA DESTINOS 00"/>
    <n v="122634.33"/>
    <n v="73984.960000000006"/>
    <n v="100000"/>
    <m/>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1"/>
    <s v="MATERIALES Y SUMINISTROS"/>
    <n v="2900"/>
    <n v="2911"/>
    <s v="HERRAMIENTAS MENORES"/>
    <s v="00"/>
    <s v="SIN DESCRIPCIÓN PARA DESTINOS 00"/>
    <n v="160491.48000000001"/>
    <n v="0"/>
    <n v="150000"/>
    <m/>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1"/>
    <s v="MATERIALES Y SUMINISTROS"/>
    <n v="2900"/>
    <n v="2911"/>
    <s v="HERRAMIENTAS MENORES"/>
    <s v="00"/>
    <s v="SIN DESCRIPCIÓN PARA DESTINOS 00"/>
    <n v="3263.13"/>
    <n v="0"/>
    <n v="35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900"/>
    <n v="2921"/>
    <s v="REFACCIONES Y ACCESORIOS MENORES DE EDIFICIOS"/>
    <s v="00"/>
    <s v="SIN DESCRIPCIÓN PARA DESTINOS 00"/>
    <n v="0"/>
    <n v="952.82"/>
    <n v="1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900"/>
    <n v="2921"/>
    <s v="REFACCIONES Y ACCESORIOS MENORES DE EDIFICIOS"/>
    <s v="00"/>
    <s v="SIN DESCRIPCIÓN PARA DESTINOS 00"/>
    <n v="88499.08"/>
    <n v="25768.86"/>
    <n v="5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900"/>
    <n v="2931"/>
    <s v="REFACCIONES Y ACCESORIOS MENORES DE MOBILIARIO Y EQUIPO DE ADMINISTRACIÓN EDUCACIONAL Y RECREATIVO"/>
    <s v="00"/>
    <s v="SIN DESCRIPCIÓN PARA DESTINOS 00"/>
    <n v="0"/>
    <n v="19140"/>
    <n v="2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1"/>
    <s v="MATERIALES Y SUMINISTROS"/>
    <n v="2900"/>
    <n v="2941"/>
    <s v="REFACCIONES Y ACCESORIOS MENORES DE EQUIPO DE CÓMPUTO Y TECNOLOGÍAS DE LA INFORMACIÓN"/>
    <s v="00"/>
    <s v="SIN DESCRIPCIÓN PARA DESTINOS 00"/>
    <n v="199"/>
    <n v="0"/>
    <n v="1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1"/>
    <s v="MATERIALES Y SUMINISTROS"/>
    <n v="2900"/>
    <n v="2961"/>
    <s v="REFACCIONES Y ACCESORIOS MENORES DE EQUIPO DE TRANSPORTE"/>
    <s v="00"/>
    <s v="SIN DESCRIPCIÓN PARA DESTINOS 00"/>
    <n v="13722.8"/>
    <n v="9918"/>
    <n v="5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900"/>
    <n v="2961"/>
    <s v="REFACCIONES Y ACCESORIOS MENORES DE EQUIPO DE TRANSPORTE"/>
    <s v="00"/>
    <s v="SIN DESCRIPCIÓN PARA DESTINOS 00"/>
    <n v="370583.19"/>
    <n v="648609.01"/>
    <n v="4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1"/>
    <s v="MATERIALES Y SUMINISTROS"/>
    <n v="2900"/>
    <n v="2981"/>
    <s v="REFACCIONES Y ACCESORIOS MENORES DE MAQUINARIA Y OTROS EQUIPOS"/>
    <s v="00"/>
    <s v="SIN DESCRIPCIÓN PARA DESTINOS 00"/>
    <n v="87672.8"/>
    <n v="0"/>
    <n v="264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900"/>
    <n v="2981"/>
    <s v="REFACCIONES Y ACCESORIOS MENORES DE MAQUINARIA Y OTROS EQUIPOS"/>
    <s v="00"/>
    <s v="SIN DESCRIPCIÓN PARA DESTINOS 00"/>
    <n v="649649.64"/>
    <n v="474960.39"/>
    <n v="5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1"/>
    <s v="MATERIALES Y SUMINISTROS"/>
    <n v="2900"/>
    <n v="2991"/>
    <s v="HERRAMIENTAS, REFACCIONES Y ACCESORIOS MENORES"/>
    <s v="00"/>
    <s v="SIN DESCRIPCIÓN PARA DESTINOS 00"/>
    <n v="0"/>
    <n v="3542.35"/>
    <n v="9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1"/>
    <s v="MATERIALES Y SUMINISTROS"/>
    <n v="2900"/>
    <n v="2991"/>
    <s v="HERRAMIENTAS, REFACCIONES Y ACCESORIOS MENORES"/>
    <s v="00"/>
    <s v="SIN DESCRIPCIÓN PARA DESTINOS 00"/>
    <n v="0"/>
    <n v="423400"/>
    <n v="45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100"/>
    <n v="3111"/>
    <s v="ENERGÍA ELÉCTRICA"/>
    <s v="00"/>
    <s v="SIN DESCRIPCIÓN PARA DESTINOS 00"/>
    <n v="227063202.06999999"/>
    <n v="184000271.74000001"/>
    <n v="248334549.97439957"/>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100"/>
    <n v="3111"/>
    <s v="ENERGÍA ELÉCTRICA"/>
    <s v="00"/>
    <s v="SIN DESCRIPCIÓN PARA DESTINOS 00"/>
    <n v="6487775.0099999998"/>
    <n v="4822578.99"/>
    <n v="6500000"/>
    <m/>
  </r>
  <r>
    <s v="FONDO DE APORTACIÓN AL FORTALECIMIENTO MUNICIPAL 2025 (FORTAMUN)"/>
    <s v="FONDO DE APORTACIÓN AL FORTALECIMIENTO MUNICIPAL 2024 (FORTAMUN)"/>
    <s v="GASTO CORRIENTE"/>
    <x v="1"/>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2"/>
    <s v="SERVICIOS GENERALES"/>
    <n v="3100"/>
    <n v="3111"/>
    <s v="ENERGÍA ELÉCTRICA"/>
    <s v="00"/>
    <s v="SIN DESCRIPCIÓN PARA DESTINOS 00"/>
    <n v="80155711.950000003"/>
    <n v="73124888"/>
    <n v="62000000"/>
    <s v="se disminuye 40 por ahorros"/>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100"/>
    <n v="3141"/>
    <s v="TELEFONÍA TRADICIONAL"/>
    <s v="00"/>
    <s v="SIN DESCRIPCIÓN PARA DESTINOS 00"/>
    <n v="1741466.24"/>
    <n v="1139440.1599999999"/>
    <n v="12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100"/>
    <n v="3141"/>
    <s v="TELEFONÍA TRADICIONAL"/>
    <s v="00"/>
    <s v="SIN DESCRIPCIÓN PARA DESTINOS 00"/>
    <n v="558291.85"/>
    <n v="416612.09"/>
    <n v="7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100"/>
    <n v="3161"/>
    <s v="SERVICIOS DE TELECOMUNICACIONES Y SATÉLITES"/>
    <s v="00"/>
    <s v="SIN DESCRIPCIÓN PARA DESTINOS 00"/>
    <n v="27422.400000000001"/>
    <n v="88007.92"/>
    <n v="132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100"/>
    <n v="3161"/>
    <s v="SERVICIOS DE TELECOMUNICACIONES Y SATÉLITES"/>
    <s v="00"/>
    <s v="SIN DESCRIPCIÓN PARA DESTINOS 00"/>
    <n v="163881.9"/>
    <n v="127463.7"/>
    <n v="200000"/>
    <s v="Pulsos de vida"/>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100"/>
    <n v="3161"/>
    <s v="SERVICIOS DE TELECOMUNICACIONES Y SATÉLITES"/>
    <s v="00"/>
    <s v="SIN DESCRIPCIÓN PARA DESTINOS 00"/>
    <n v="2643141.2000000002"/>
    <n v="1234530"/>
    <n v="2800000"/>
    <s v="Rastro de GPS multianual"/>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100"/>
    <n v="3171"/>
    <s v="SERVICIOS DE ACCESO DE INTERNET, REDES Y PROCESAMIENTO DE INFORMACIÓN"/>
    <s v="43"/>
    <s v="C4"/>
    <n v="0"/>
    <n v="0"/>
    <n v="10075350.470000001"/>
    <s v="Equipamiento del c4 intenet"/>
  </r>
  <r>
    <s v="FONDO DE APORTACIÓN AL FORTALECIMIENTO MUNICIPAL 2025 (FORTAMUN)"/>
    <s v="FONDO DE APORTACIÓN AL FORTALECIMIENTO MUNICIPAL 2024 (FORTAMUN)"/>
    <s v="GASTO CORRIENTE"/>
    <x v="1"/>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100"/>
    <n v="3171"/>
    <s v="SERVICIOS DE ACCESO DE INTERNET, REDES Y PROCESAMIENTO DE INFORMACIÓN"/>
    <s v="43"/>
    <s v="C4"/>
    <n v="70723059.019999996"/>
    <n v="70723059.019999996"/>
    <n v="40000000"/>
    <s v="Equipamiento del c4"/>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ÓN DE COMUNICACIÓN"/>
    <x v="2"/>
    <s v="SERVICIOS GENERALES"/>
    <n v="3100"/>
    <n v="3181"/>
    <s v="SERVICIOS POSTALES Y TELEGRÁFICOS"/>
    <s v="00"/>
    <s v="SIN DESCRIPCIÓN PARA DESTINOS 00"/>
    <n v="0"/>
    <n v="0"/>
    <n v="5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100"/>
    <n v="3181"/>
    <s v="SERVICIOS POSTALES Y TELEGRÁFICOS"/>
    <s v="00"/>
    <s v="SIN DESCRIPCIÓN PARA DESTINOS 00"/>
    <n v="3274.18"/>
    <n v="9244.9699999999993"/>
    <n v="15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100"/>
    <n v="3181"/>
    <s v="SERVICIOS POSTALES Y TELEGRÁFICOS"/>
    <s v="00"/>
    <s v="SIN DESCRIPCIÓN PARA DESTINOS 00"/>
    <n v="0"/>
    <n v="16008"/>
    <n v="3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200"/>
    <n v="3221"/>
    <s v="ARRENDAMIENTO DE EDIFICIOS"/>
    <s v="00"/>
    <s v="SIN DESCRIPCIÓN PARA DESTINOS 00"/>
    <n v="2247799.9"/>
    <n v="1600596.27"/>
    <n v="25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200"/>
    <n v="3231"/>
    <s v="ARRENDAMIENTO DE MOBILIARIO Y EQUIPO DE ADMINISTRACIÓN, EDUCACIONAL Y RECREATIVO"/>
    <s v="00"/>
    <s v="SIN DESCRIPCIÓN PARA DESTINOS 00"/>
    <n v="5432424.96"/>
    <n v="3709399.55"/>
    <n v="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200"/>
    <n v="3231"/>
    <s v="ARRENDAMIENTO DE MOBILIARIO Y EQUIPO DE ADMINISTRACIÓN, EDUCACIONAL Y RECREATIVO"/>
    <s v="00"/>
    <s v="SIN DESCRIPCIÓN PARA DESTINOS 00"/>
    <n v="0"/>
    <n v="0"/>
    <n v="4200000"/>
    <s v="Servicio de compiadoras"/>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200"/>
    <n v="3231"/>
    <s v="ARRENDAMIENTO DE MOBILIARIO Y EQUIPO DE ADMINISTRACIÓN, EDUCACIONAL Y RECREATIVO"/>
    <s v="00"/>
    <s v="SIN DESCRIPCIÓN PARA DESTINOS 00"/>
    <n v="1190602.3"/>
    <n v="869388.94"/>
    <n v="6900000"/>
    <s v="Mover al capitulo 3000"/>
  </r>
  <r>
    <s v="FONDO DE APORTACIÓN AL FORTALECIMIENTO MUNICIPAL 2025 (FORTAMUN)"/>
    <s v="FONDO DE APORTACIÓN AL FORTALECIMIENTO MUNICIPAL 2024 (FORTAMUN)"/>
    <s v="GASTO CORRIENTE"/>
    <x v="1"/>
    <n v="1"/>
    <s v="GOBIERNO"/>
    <n v="1.7"/>
    <s v="ASUNTOS DE ORDEN PÚBLICO Y DE SEGURIDAD INTERIOR"/>
    <s v="1.7.2"/>
    <s v="PROTECCIÓN CIVIL"/>
    <s v="E"/>
    <s v="PRESTACIÓN DE SERVICIOS PÚBLICOS"/>
    <n v="6"/>
    <s v="SEGURIDAD CIUDADANA"/>
    <s v="08_25"/>
    <s v="COORDINACIÓN GENERAL DE PREVENCIÓN Y PROTECCIÓN CIUDADANA"/>
    <s v="023"/>
    <s v="SERVICIO DE UNIDADES MOVILES ARRENDADAS"/>
    <s v="015_25"/>
    <s v="DIRECCIÓN GENERAL DE PROTECCIÓN CIVIL Y BOMBEROS"/>
    <s v="SECRETARÍA GENERAL DEL AYUNTAMIENTO"/>
    <s v="PREVENCIÓN Y PROTECCIÓN CIUDADANA"/>
    <s v="DIRECCIÓN GENERAL ADJUNTA DE PROTECCIÓN"/>
    <x v="2"/>
    <s v="SERVICIOS GENERALES"/>
    <n v="3200"/>
    <n v="3251"/>
    <s v="ARRENDAMIENTO DE EQUIPO DE TRANSPORTE"/>
    <s v="00"/>
    <s v="SIN DESCRIPCIÓN PARA DESTINOS 00"/>
    <n v="9003456"/>
    <n v="6602534.4000000004"/>
    <n v="7000000"/>
    <m/>
  </r>
  <r>
    <s v="FONDO DE APORTACIÓN AL FORTALECIMIENTO MUNICIPAL 2025 (FORTAMUN)"/>
    <s v="FONDO DE APORTACIÓN AL FORTALECIMIENTO MUNICIPAL 2024 (FORTAMUN)"/>
    <s v="GASTO CORRIENTE"/>
    <x v="1"/>
    <n v="1"/>
    <s v="GOBIERNO"/>
    <n v="1.7"/>
    <s v="ASUNTOS DE ORDEN PÚBLICO Y DE SEGURIDAD INTERIOR"/>
    <s v="1.7.1"/>
    <s v="POLICÍA"/>
    <s v="R"/>
    <s v="ESPECÍFICOS "/>
    <n v="6"/>
    <s v="SEGURIDAD CIUDADANA"/>
    <s v="05_25"/>
    <s v="OFICIALÍA MAYOR ADMINISTRATIVA"/>
    <s v="010"/>
    <s v="DESPLIEGUE OPERATIVO COMISARIA DE LA POLICIA"/>
    <s v="007_25"/>
    <s v="DIRECCIÓN GENERAL DE ADMINISTRACIÓN"/>
    <s v="OFICIALÍA MAYOR"/>
    <s v="OFICIALIA"/>
    <s v="DIRECCIÓN GENERAL DE ADMINISTRACIÓN"/>
    <x v="2"/>
    <s v="SERVICIOS GENERALES"/>
    <n v="3200"/>
    <n v="3251"/>
    <s v="ARRENDAMIENTO DE EQUIPO DE TRANSPORTE"/>
    <s v="00"/>
    <s v="SIN DESCRIPCIÓN PARA DESTINOS 00"/>
    <n v="0"/>
    <n v="0"/>
    <n v="64000000"/>
    <s v="ARRENDAMIENTO DE PATRULLAS"/>
  </r>
  <r>
    <s v="FONDO DE APORTACIÓN AL FORTALECIMIENTO MUNICIPAL 2025 (FORTAMUN)"/>
    <s v="FONDO DE APORTACIÓN AL FORTALECIMIENTO MUNICIPAL 2024 (FORTAMUN)"/>
    <s v="GASTO CORRIENTE"/>
    <x v="1"/>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200"/>
    <n v="3251"/>
    <s v="ARRENDAMIENTO DE EQUIPO DE TRANSPORTE"/>
    <s v="00"/>
    <s v="SIN DESCRIPCIÓN PARA DESTINOS 00"/>
    <n v="104900381.19"/>
    <n v="78965672.739999995"/>
    <n v="6300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2"/>
    <s v="SERVICIOS GENERALES"/>
    <n v="3200"/>
    <n v="3261"/>
    <s v="ARRENDAMIENTO DE MAQUINARIA, OTROS EQUIPOS Y HERRAMIENTAS"/>
    <s v="00"/>
    <s v="SIN DESCRIPCIÓN PARA DESTINOS 00"/>
    <n v="14523230.16"/>
    <n v="21104950.800000001"/>
    <n v="20000000"/>
    <s v="Renta o compra de maquinaria para desasolve de canales"/>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200"/>
    <n v="3261"/>
    <s v="ARRENDAMIENTO DE MAQUINARIA, OTROS EQUIPOS Y HERRAMIENTAS"/>
    <s v="00"/>
    <s v="SIN DESCRIPCIÓN PARA DESTINOS 00"/>
    <n v="62932118.159999996"/>
    <n v="74538637.359999999"/>
    <n v="50000000"/>
    <s v="VACTOR Y PIPAS"/>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200"/>
    <n v="3261"/>
    <s v="ARRENDAMIENTO DE MAQUINARIA, OTROS EQUIPOS Y HERRAMIENTAS"/>
    <s v="08"/>
    <s v="LIMPIEZA DE MINAS DE BASALTO"/>
    <n v="495088"/>
    <n v="586960"/>
    <n v="600000"/>
    <s v="Limpieza minas de basalto"/>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200"/>
    <n v="3271"/>
    <s v="ARRENDAMIENTO DE ACTIVOS INTANGIBLES"/>
    <s v="00"/>
    <s v="SIN DESCRIPCIÓN PARA DESTINOS 00"/>
    <n v="0"/>
    <n v="406000"/>
    <n v="410000"/>
    <s v="revisar"/>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200"/>
    <n v="3291"/>
    <s v="OTROS ARRENDAMIENTOS"/>
    <s v="00"/>
    <s v="SIN DESCRIPCIÓN PARA DESTINOS 00"/>
    <n v="206403.72"/>
    <n v="56775.05"/>
    <n v="14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2"/>
    <s v="SERVICIOS GENERALES"/>
    <n v="3200"/>
    <n v="3291"/>
    <s v="OTROS ARRENDAMIENTOS"/>
    <s v="00"/>
    <s v="SIN DESCRIPCIÓN PARA DESTINOS 00"/>
    <n v="0"/>
    <n v="335634.4"/>
    <n v="500000"/>
    <m/>
  </r>
  <r>
    <s v="RECURSOS FISCALES 2025"/>
    <s v="RECURSOS FISCALES 2024"/>
    <s v="GASTO CORRIENTE"/>
    <x v="0"/>
    <n v="2"/>
    <s v="DESARROLLO SOCIAL"/>
    <n v="2.2000000000000002"/>
    <s v="VIVIENDA Y SERVICIOS A LA COMUNIDAD"/>
    <s v="2.2.4"/>
    <s v="ALUMBRADO PÚBLICO"/>
    <s v="E"/>
    <s v="PRESTACIÓN DE SERVICIOS PÚBLICOS"/>
    <n v="2"/>
    <s v="INFRAESTRUCTURA Y SERVICIOS PÚBLICOS"/>
    <s v="09_25"/>
    <s v="COORDINACIÓN GENERAL DE SERVICIOS PÚBLICOS MUNICIPALES"/>
    <s v="026"/>
    <s v="SERVICIO DE MANTENIMIENTO DE ALUMBRADO PÚBLICO"/>
    <s v="018_25"/>
    <s v="DIRECCIÓN DE ALUMBRADO PÚBLICO"/>
    <s v="GABINETE INTEGRAL DE INFRAESTRUCTURA Y SERVICIOS PÚBLICOS"/>
    <s v="SERVICIOS PUBLICOS"/>
    <s v="DIRECCIÓN DE ALUMBRADO PÚBLICO"/>
    <x v="2"/>
    <s v="SERVICIOS GENERALES"/>
    <n v="3200"/>
    <n v="3291"/>
    <s v="OTROS ARRENDAMIENTOS"/>
    <s v="00"/>
    <s v="SIN DESCRIPCIÓN PARA DESTINOS 00"/>
    <n v="16500159.109999999"/>
    <n v="0"/>
    <n v="0"/>
    <s v="LUMINARIAS"/>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300"/>
    <n v="3311"/>
    <s v="SERVICIOS LEGALES, DE CONTABILIDAD, AUDITORÍA Y RELACIONADOS"/>
    <s v="00"/>
    <s v="SIN DESCRIPCIÓN PARA DESTINOS 00"/>
    <n v="3132000"/>
    <n v="2523000"/>
    <n v="3150000"/>
    <m/>
  </r>
  <r>
    <s v="RECURSOS FISCALES 2025"/>
    <s v="RECURSOS FISCALES 2024"/>
    <s v="GASTO CORRIENTE"/>
    <x v="0"/>
    <n v="1"/>
    <s v="GOBIERNO"/>
    <n v="1.3"/>
    <s v="COORDINACION DE LA POLITICA DE GOBIERNO"/>
    <s v="1.3.5"/>
    <s v="ASUNTOS JURÍDICOS"/>
    <s v="E"/>
    <s v="PRESTACIÓN DE SERVICIOS PÚBLICOS"/>
    <n v="5"/>
    <s v="GOBIERNO INTELIGENTE"/>
    <s v="03_25"/>
    <s v="SINDICATURA MUNICIPAL"/>
    <s v="004"/>
    <s v="DEFENSORÍA LEGAL"/>
    <s v="003_25"/>
    <s v="DESPACHO DE LA SINDICATURA"/>
    <s v="SINDICATURA MUNICIPAL"/>
    <s v="SINDICATURA"/>
    <s v="DIRECCIÓN GENERAL JURIDÍCA"/>
    <x v="2"/>
    <s v="SERVICIOS GENERALES"/>
    <n v="3300"/>
    <n v="3311"/>
    <s v="SERVICIOS LEGALES, DE CONTABILIDAD, AUDITORÍA Y RELACIONADOS"/>
    <s v="00"/>
    <s v="SIN DESCRIPCIÓN PARA DESTINOS 00"/>
    <n v="1844400"/>
    <n v="1206400"/>
    <n v="20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300"/>
    <n v="3311"/>
    <s v="SERVICIOS LEGALES, DE CONTABILIDAD, AUDITORÍA Y RELACIONADOS"/>
    <s v="00"/>
    <s v="SIN DESCRIPCIÓN PARA DESTINOS 00"/>
    <n v="645538.11"/>
    <n v="0"/>
    <n v="700000"/>
    <m/>
  </r>
  <r>
    <s v="RECURSOS FISCALES 2025"/>
    <s v="RECURSOS FISCALES 2024"/>
    <s v="GASTO CORRIENTE"/>
    <x v="0"/>
    <n v="1"/>
    <s v="GOBIERNO"/>
    <n v="1.3"/>
    <s v="COORDINACION DE LA POLITICA DE GOBIERNO"/>
    <s v="1.3.4"/>
    <s v="FUNCIÓN PÚBLICA"/>
    <s v="E"/>
    <s v="PRESTACIÓN DE SERVICIOS PÚBLICOS"/>
    <n v="5"/>
    <s v="GOBIERNO INTELIGENTE"/>
    <s v="07_25"/>
    <s v="ORGANO INTERNO DE CONTROL"/>
    <s v="017"/>
    <s v="CONTROL, VIGILANCIA Y SUPERVISIÓN DE LAS ACTIVIDADES,PROGRAMAS Y POLITICAS MUNICIPALES"/>
    <s v="012_25"/>
    <s v="DESPACHO DEL ORGANO INTERNO DE CONTROL"/>
    <m/>
    <s v="CONTRALORIA"/>
    <s v="CONTRALORIA"/>
    <x v="2"/>
    <s v="SERVICIOS GENERALES"/>
    <n v="3300"/>
    <n v="3311"/>
    <s v="SERVICIOS LEGALES, DE CONTABILIDAD, AUDITORÍA Y RELACIONADOS"/>
    <s v="00"/>
    <s v="SIN DESCRIPCIÓN PARA DESTINOS 00"/>
    <n v="0"/>
    <n v="0"/>
    <n v="15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300"/>
    <n v="3311"/>
    <s v="SERVICIOS LEGALES, DE CONTABILIDAD, AUDITORÍA Y RELACIONADOS"/>
    <s v="00"/>
    <s v="SIN DESCRIPCIÓN PARA DESTINOS 00"/>
    <n v="225620"/>
    <n v="161994"/>
    <n v="2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300"/>
    <n v="3321"/>
    <s v="SERVICIOS DE DISEÑO, ARQUITECTURA, INGENIERÍA Y ACTIVIDADES RELACIONADAS"/>
    <s v="00"/>
    <s v="SIN DESCRIPCIÓN PARA DESTINOS 00"/>
    <n v="6327644.5599999996"/>
    <n v="5315963.32"/>
    <n v="54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300"/>
    <n v="3331"/>
    <s v="SERVICIOS DE CONSULTORÍA ADMINISTRATIVA, PROCESOS, TÉCNICA Y EN TECNOLOGÍAS DE LA INFORMACIÓN"/>
    <s v="00"/>
    <s v="SIN DESCRIPCIÓN PARA DESTINOS 00"/>
    <n v="2605267.2000000002"/>
    <n v="369204.8"/>
    <n v="8358220.3600000003"/>
    <s v="BOLSA DE 5 MILLONES"/>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300"/>
    <n v="3331"/>
    <s v="SERVICIOS DE CONSULTORÍA ADMINISTRATIVA, PROCESOS, TÉCNICA Y EN TECNOLOGÍAS DE LA INFORMACIÓN"/>
    <s v="00"/>
    <s v="SIN DESCRIPCIÓN PARA DESTINOS 00"/>
    <n v="69600"/>
    <n v="36588.300000000003"/>
    <n v="5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300"/>
    <n v="3331"/>
    <s v="SERVICIOS DE CONSULTORÍA ADMINISTRATIVA, PROCESOS, TÉCNICA Y EN TECNOLOGÍAS DE LA INFORMACIÓN"/>
    <s v="00"/>
    <s v="SIN DESCRIPCIÓN PARA DESTINOS 00"/>
    <n v="8966919.9900000002"/>
    <n v="2907354.4"/>
    <n v="4800000"/>
    <s v="Auditoria de ISO"/>
  </r>
  <r>
    <s v="RECURSOS FISCALES 2025"/>
    <s v="RECURSOS FISCALES 2024"/>
    <s v="GASTO CORRIENTE"/>
    <x v="0"/>
    <n v="1"/>
    <s v="GOBIERNO"/>
    <n v="1.3"/>
    <s v="COORDINACION DE LA POLITICA DE GOBIERNO"/>
    <s v="1.3.4"/>
    <s v="FUNCIÓN PÚBLICA"/>
    <s v="E"/>
    <s v="PRESTACIÓN DE SERVICIOS PÚBLICOS"/>
    <n v="5"/>
    <s v="GOBIERNO INTELIGENTE"/>
    <s v="07_25"/>
    <s v="ORGANO INTERNO DE CONTROL"/>
    <s v="017"/>
    <s v="CONTROL, VIGILANCIA Y SUPERVISIÓN DE LAS ACTIVIDADES,PROGRAMAS Y POLITICAS MUNICIPALES"/>
    <s v="012_25"/>
    <s v="DESPACHO DEL ORGANO INTERNO DE CONTROL"/>
    <m/>
    <s v="CONTRALORIA"/>
    <s v="CONTRALORIA"/>
    <x v="2"/>
    <s v="SERVICIOS GENERALES"/>
    <n v="3300"/>
    <n v="3341"/>
    <s v="SERVICIOS DE CAPACITACIÓN"/>
    <s v="00"/>
    <s v="SIN DESCRIPCIÓN PARA DESTINOS 00"/>
    <n v="0"/>
    <n v="0"/>
    <n v="500000"/>
    <m/>
  </r>
  <r>
    <s v="RECURSOS FISCALES 2025"/>
    <s v="RECURSOS FISCALES 2024"/>
    <s v="GASTO CORRIENTE"/>
    <x v="0"/>
    <n v="1"/>
    <s v="GOBIERNO"/>
    <n v="1.7"/>
    <s v="ASUNTOS DE ORDEN PÚBLICO Y DE SEGURIDAD INTERIOR"/>
    <s v="1.7.3"/>
    <s v="OTROS ASUNTOS DE ORDEN PÚBLICO Y SEGURIDAD"/>
    <s v="R"/>
    <s v="ESPECÍFICOS "/>
    <n v="6"/>
    <s v="SEGURIDAD CIUDADANA"/>
    <s v="08_25"/>
    <s v="COORDINACIÓN GENERAL DE PREVENCIÓN Y PROTECCIÓN CIUDADANA"/>
    <s v="020"/>
    <s v="DESPACHO DE LA COORDINACIÓN GENERAL DE PREVENCIÓN Y PROTECCIÓN CIUDADANA"/>
    <s v="014_25"/>
    <s v="DESPACHO DE LA COORDINACIÓN GENERAL DE PREVENCIÓN Y PROTECCIÓN CIUDADANA"/>
    <s v="COMISARÍA DE LA POLICÍA PREVENTIVA MUNICIPAL"/>
    <s v="PREVENCIÓN Y PROTECCIÓN CIUDADANA"/>
    <s v="DESPACHO DE LA COMISARÍA DE LA POLICÍA P"/>
    <x v="2"/>
    <s v="SERVICIOS GENERALES"/>
    <n v="3300"/>
    <n v="3341"/>
    <s v="SERVICIOS DE CAPACITACIÓN"/>
    <s v="00"/>
    <s v="SIN DESCRIPCIÓN PARA DESTINOS 00"/>
    <n v="0"/>
    <n v="0"/>
    <n v="5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300"/>
    <n v="3341"/>
    <s v="SERVICIOS DE CAPACITACIÓN"/>
    <s v="00"/>
    <s v="SIN DESCRIPCIÓN PARA DESTINOS 00"/>
    <n v="803403.7"/>
    <n v="546402.6"/>
    <n v="1500000"/>
    <m/>
  </r>
  <r>
    <s v="FONDO DE APORTACIÓN AL FORTALECIMIENTO MUNICIPAL 2025 (FORTAMUN)"/>
    <s v="FONDO DE APORTACIÓN AL FORTALECIMIENTO MUNICIPAL 2024 (FORTAMUN)"/>
    <s v="GASTO CORRIENTE"/>
    <x v="1"/>
    <n v="1"/>
    <s v="GOBIERNO"/>
    <n v="1.7"/>
    <s v="ASUNTOS DE ORDEN PÚBLICO Y DE SEGURIDAD INTERIOR"/>
    <s v="1.7.1"/>
    <s v="POLICÍA"/>
    <s v="R"/>
    <s v="ESPECÍFICOS "/>
    <n v="6"/>
    <s v="SEGURIDAD CIUDADANA"/>
    <s v="08_25"/>
    <s v="COORDINACIÓN GENERAL DE PREVENCIÓN Y PROTECCIÓN CIUDADANA"/>
    <s v="018"/>
    <s v="CAPACITACIÓN"/>
    <s v="013_25"/>
    <s v="COMISARIA DE LA POLICIA PREVENTIVA MUNICIPAL"/>
    <s v="COMISARÍA DE LA POLICÍA PREVENTIVA MUNICIPAL"/>
    <s v="PREVENCIÓN Y PROTECCIÓN CIUDADANA"/>
    <s v="DESPACHO DE LA COMISARÍA DE LA POLICÍA P"/>
    <x v="2"/>
    <s v="SERVICIOS GENERALES"/>
    <n v="3300"/>
    <n v="3341"/>
    <s v="SERVICIOS DE CAPACITACIÓN"/>
    <s v="00"/>
    <s v="SIN DESCRIPCIÓN PARA DESTINOS 00"/>
    <n v="2963000"/>
    <n v="1787000"/>
    <n v="3000000"/>
    <s v="Capacitaciones"/>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8"/>
    <s v="CAPACITACIÓN"/>
    <s v="013_25"/>
    <s v="COMISARIA DE LA POLICIA PREVENTIVA MUNICIPAL"/>
    <s v="COMISARÍA DE LA POLICÍA PREVENTIVA MUNICIPAL"/>
    <s v="PREVENCIÓN Y PROTECCIÓN CIUDADANA"/>
    <s v="DESPACHO DE LA COMISARÍA DE LA POLICÍA P"/>
    <x v="2"/>
    <s v="SERVICIOS GENERALES"/>
    <n v="3300"/>
    <n v="3341"/>
    <s v="SERVICIOS DE CAPACITACIÓN"/>
    <s v="09"/>
    <s v="FORMATOS IPH"/>
    <n v="11204"/>
    <n v="0"/>
    <n v="600000"/>
    <m/>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4"/>
    <s v="PROGRAMA BECAS A SECUNDARIA"/>
    <s v="031_25"/>
    <s v="DIRECCIÓN GENERAL DE POLÍTICA SOCIAL"/>
    <s v="COORDINACIÓN GENERAL DE CONSTRUCCIÓN DE COMUNIDAD"/>
    <s v="CERCANIA Y CORRESPONSABILIDAD"/>
    <s v="DIRECCIÓN GENERAL DE POLÍTICA SOCIAL"/>
    <x v="2"/>
    <s v="SERVICIOS GENERALES"/>
    <n v="3300"/>
    <n v="3351"/>
    <s v="SERVICIOS DE INVESTIGACION CIENTIFICA Y DESARROLLO"/>
    <s v="00"/>
    <s v="SIN DESCRIPCIÓN PARA DESTINOS 00"/>
    <n v="0"/>
    <m/>
    <n v="51678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300"/>
    <n v="3361"/>
    <s v="SERVICIOS DE APOYO ADMINISTRATIVO, FOTOCOPIADO E IMPRESIÓN"/>
    <s v="00"/>
    <s v="SIN DESCRIPCIÓN PARA DESTINOS 00"/>
    <n v="0"/>
    <n v="1349981.9"/>
    <n v="1300000"/>
    <s v="Formatos IPH"/>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4"/>
    <s v="SEGUIMIENTO A LA POLÍTICA PÚBLICA DE GOBIERNO E IMAGEN INSTITUCIONAL"/>
    <s v="009_25"/>
    <s v="DESPACHO DE LA JEFATURA DE GABINETE"/>
    <s v="PRESIDENCIA"/>
    <s v="JEFATURA DE GABINETE"/>
    <s v="JEFATURA DE GABINETE"/>
    <x v="2"/>
    <s v="SERVICIOS GENERALES"/>
    <n v="3300"/>
    <n v="3361"/>
    <s v="SERVICIOS DE APOYO ADMINISTRATIVO, FOTOCOPIADO E IMPRESIÓN"/>
    <s v="00"/>
    <s v="SIN DESCRIPCIÓN PARA DESTINOS 00"/>
    <n v="13530408.92"/>
    <n v="29637070.670000002"/>
    <n v="1500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2"/>
    <s v="SERVICIOS GENERALES"/>
    <n v="3300"/>
    <n v="3361"/>
    <s v="SERVICIOS DE APOYO ADMINISTRATIVO, FOTOCOPIADO E IMPRESIÓN"/>
    <s v="00"/>
    <s v="SIN DESCRIPCIÓN PARA DESTINOS 00"/>
    <n v="0"/>
    <n v="0"/>
    <n v="818496"/>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2"/>
    <s v="SERVICIOS GENERALES"/>
    <n v="3300"/>
    <n v="3371"/>
    <s v="SERVICIOS DE PROTECCIÓN Y SEGURIDAD"/>
    <s v="00"/>
    <s v="SIN DESCRIPCIÓN PARA DESTINOS 00"/>
    <n v="5005632"/>
    <n v="3890293.78"/>
    <n v="50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2"/>
    <s v="SERVICIOS GENERALES"/>
    <n v="3300"/>
    <n v="3381"/>
    <s v="SERVICIOS DE VIGILANCIA"/>
    <s v="00"/>
    <s v="SIN DESCRIPCIÓN PARA DESTINOS 00"/>
    <n v="0"/>
    <n v="3596232"/>
    <n v="5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300"/>
    <n v="3381"/>
    <s v="SERVICIOS DE VIGILANCIA"/>
    <s v="00"/>
    <s v="SIN DESCRIPCIÓN PARA DESTINOS 00"/>
    <n v="44932600"/>
    <n v="32809696.140000001"/>
    <n v="20000000"/>
    <s v="REVISAR PROYECTO"/>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ÓN DE COMUNICACIÓN"/>
    <x v="2"/>
    <s v="SERVICIOS GENERALES"/>
    <n v="3300"/>
    <n v="3391"/>
    <s v="SERVICIOS PROFESIONALES, CIENTÍFICOS Y TÉCNICOS INTEGRALES"/>
    <s v="00"/>
    <s v="SIN DESCRIPCIÓN PARA DESTINOS 00"/>
    <n v="350400"/>
    <n v="233600"/>
    <n v="45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300"/>
    <n v="3391"/>
    <s v="SERVICIOS PROFESIONALES, CIENTÍFICOS Y TÉCNICOS INTEGRALES"/>
    <s v="00"/>
    <s v="SIN DESCRIPCIÓN PARA DESTINOS 00"/>
    <n v="0"/>
    <n v="0"/>
    <n v="2200000"/>
    <s v="equipo de computo  y tema corralon"/>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2"/>
    <s v="SERVICIOS GENERALES"/>
    <n v="3300"/>
    <n v="3391"/>
    <s v="SERVICIOS PROFESIONALES, CIENTÍFICOS Y TÉCNICOS INTEGRALES"/>
    <s v="00"/>
    <s v="SIN DESCRIPCIÓN PARA DESTINOS 00"/>
    <n v="10570692.279999999"/>
    <n v="6839491.3300000001"/>
    <n v="1200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300"/>
    <n v="3391"/>
    <s v="SERVICIOS PROFESIONALES, CIENTÍFICOS Y TÉCNICOS INTEGRALES"/>
    <s v="00"/>
    <s v="SIN DESCRIPCIÓN PARA DESTINOS 00"/>
    <n v="1500000"/>
    <n v="1281010"/>
    <n v="200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2"/>
    <s v="SERVICIOS GENERALES"/>
    <n v="3300"/>
    <n v="3391"/>
    <s v="SERVICIOS PROFESIONALES, CIENTÍFICOS Y TÉCNICOS INTEGRALES"/>
    <s v="00"/>
    <s v="SIN DESCRIPCIÓN PARA DESTINOS 00"/>
    <n v="0"/>
    <n v="428320"/>
    <n v="0"/>
    <s v="Se unifico"/>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2"/>
    <s v="SERVICIOS GENERALES"/>
    <n v="3300"/>
    <n v="3391"/>
    <s v="SERVICIOS PROFESIONALES, CIENTÍFICOS Y TÉCNICOS INTEGRALES"/>
    <s v="00"/>
    <s v="SIN DESCRIPCIÓN PARA DESTINOS 00"/>
    <n v="1050960"/>
    <n v="584640"/>
    <n v="1400000"/>
    <s v="revisar"/>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300"/>
    <n v="3391"/>
    <s v="SERVICIOS PROFESIONALES, CIENTÍFICOS Y TÉCNICOS INTEGRALES"/>
    <s v="00"/>
    <s v="SIN DESCRIPCIÓN PARA DESTINOS 00"/>
    <n v="1447508"/>
    <n v="0"/>
    <n v="2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6"/>
    <s v="MODERNIZACION CATASTRAL"/>
    <s v="004_25"/>
    <s v="DIRECCIÓN DE PROCESOS ADMINISTRATIVOS Y PROYECTOS"/>
    <s v="TESORERÍA MUNICIPAL"/>
    <s v="TESORERIA"/>
    <s v="DIRECCIÓN DE PROCESOS ADMINISTRATIVOS Y"/>
    <x v="2"/>
    <s v="SERVICIOS GENERALES"/>
    <n v="3300"/>
    <n v="3391"/>
    <s v="SERVICIOS PROFESIONALES, CIENTÍFICOS Y TÉCNICOS INTEGRALES"/>
    <s v="00"/>
    <s v="SIN DESCRIPCIÓN PARA DESTINOS 00"/>
    <n v="0"/>
    <n v="0"/>
    <n v="17000000"/>
    <s v="modernización catastral"/>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5"/>
    <s v="PROCESOS ESTADISTICOS DEL MUNICIPIO"/>
    <s v="010_25"/>
    <s v="DIRECCIÓN DE CENSOS Y ESTADISTICAS"/>
    <s v="PRESIDENCIA"/>
    <s v="INNOVACION SOCIAL"/>
    <s v="DIRECCIÓN GENERAL DE CENSOS Y ESTADISTIC"/>
    <x v="2"/>
    <s v="SERVICIOS GENERALES"/>
    <n v="3300"/>
    <n v="3391"/>
    <s v="SERVICIOS PROFESIONALES, CIENTÍFICOS Y TÉCNICOS INTEGRALES"/>
    <s v="00"/>
    <s v="SIN DESCRIPCIÓN PARA DESTINOS 00"/>
    <n v="1732776.01"/>
    <n v="2031239.55"/>
    <n v="20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400"/>
    <n v="3411"/>
    <s v="SERVICIOS FINANCIEROS Y BANCARIOS"/>
    <s v="00"/>
    <s v="SIN DESCRIPCIÓN PARA DESTINOS 00"/>
    <n v="13523302.5"/>
    <n v="12252380.58"/>
    <n v="17204100"/>
    <m/>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400"/>
    <n v="3411"/>
    <s v="SERVICIOS FINANCIEROS Y BANCARIOS"/>
    <s v="00"/>
    <s v="SIN DESCRIPCIÓN PARA DESTINOS 00"/>
    <n v="2096912.6"/>
    <n v="966883.28"/>
    <n v="12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400"/>
    <n v="3421"/>
    <s v="SERVICIOS DE COBRANZA, INVESTIGACIÓN CREDITICIA Y SIMILAR"/>
    <s v="00"/>
    <s v="SIN DESCRIPCIÓN PARA DESTINOS 00"/>
    <n v="62464392.420000002"/>
    <n v="41135083.539999999"/>
    <n v="400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400"/>
    <n v="3441"/>
    <s v="SEGUROS DE RESPONSABILIDAD PATRIMONIAL Y FIANZAS"/>
    <s v="00"/>
    <s v="SIN DESCRIPCIÓN PARA DESTINOS 00"/>
    <n v="126403.72"/>
    <n v="138599.44"/>
    <n v="15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400"/>
    <n v="3451"/>
    <s v="SEGURO DE BIENES PATRIMONIALES"/>
    <s v="00"/>
    <s v="SIN DESCRIPCIÓN PARA DESTINOS 00"/>
    <n v="5374582.1200000001"/>
    <n v="4706853.3600000003"/>
    <n v="5000000"/>
    <s v="CAHERENGO"/>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400"/>
    <n v="3481"/>
    <s v="COMISIONES POR VENTAS"/>
    <s v="00"/>
    <s v="SIN DESCRIPCIÓN PARA DESTINOS 00"/>
    <n v="1039983.8"/>
    <n v="662785.9"/>
    <n v="1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500"/>
    <n v="3511"/>
    <s v="CONSERVACIÓN Y MANTENIMIENTO MENOR DE INMUEBLES"/>
    <s v="10"/>
    <s v="CAT"/>
    <n v="17977837.739999998"/>
    <n v="14053751.75"/>
    <n v="20000000"/>
    <m/>
  </r>
  <r>
    <s v="RECURSOS FISCALES 2025"/>
    <s v="RECURSOS FISCALES 2024"/>
    <s v="GASTO CORRIENTE"/>
    <x v="0"/>
    <n v="2"/>
    <s v="DESARROLLO SOCIAL"/>
    <n v="2.7"/>
    <s v="OTROS ASUNTOS SOCIALES"/>
    <s v="2.7.1"/>
    <s v="OTROS ASUNTOS SOCIALES"/>
    <s v="E"/>
    <s v="PRESTACIÓN DE SERVICIOS PÚBLICOS"/>
    <n v="0"/>
    <s v="CORRESPONSABILIDAD SOCIAL (TRANSVERSAL)"/>
    <s v="10_25"/>
    <s v="COORDINACIÓN GENERAL DE CERCANÍA Y CORRESPONSABILIDAD SOCIAL"/>
    <s v="039"/>
    <s v="MEJORAMIENTO URBANO"/>
    <s v="030_25"/>
    <s v="DIRECCION GENERAL DE DESARROLLO Y CERCANIA"/>
    <s v="COORDINACIÓN GENERAL DE CONSTRUCCIÓN DE COMUNIDAD"/>
    <s v="CERCANIA Y CORRESPONSABILIDAD"/>
    <s v="DESPACHO DE LA COORDINACIÓN GENERAL DE C"/>
    <x v="2"/>
    <s v="SERVICIOS GENERALES"/>
    <n v="3500"/>
    <n v="3511"/>
    <s v="CONSERVACIÓN Y MANTENIMIENTO MENOR DE INMUEBLES"/>
    <s v="00"/>
    <s v="SIN DESCRIPCIÓN PARA DESTINOS 00"/>
    <n v="0"/>
    <n v="0"/>
    <n v="30226080"/>
    <s v="Servicios de mejoramiento y mantenimiento  2,518,840.00"/>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500"/>
    <n v="3511"/>
    <s v="CONSERVACIÓN Y MANTENIMIENTO MENOR DE INMUEBLES"/>
    <s v="00"/>
    <s v="SIN DESCRIPCIÓN PARA DESTINOS 00"/>
    <n v="126578.04"/>
    <n v="94933.53"/>
    <n v="10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2"/>
    <s v="SERVICIOS GENERALES"/>
    <n v="3500"/>
    <n v="3521"/>
    <s v="INSTALACIÓN, REPARACIÓN Y MANTENIMIENTO DE MOBILIARIO Y EQUIPO DE ADMINISTRACIÓN, EDUCACIONAL Y RECREATIVO"/>
    <s v="00"/>
    <s v="SIN DESCRIPCIÓN PARA DESTINOS 00"/>
    <n v="0"/>
    <n v="22177.05"/>
    <n v="4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500"/>
    <n v="3531"/>
    <s v="INSTALACIÓN, REPARACIÓN Y MANTENIMIENTO DE EQUIPO DE CÓMPUTO Y TECNOLOGÍA DE LA INFORMACIÓN"/>
    <s v="00"/>
    <s v="SIN DESCRIPCIÓN PARA DESTINOS 00"/>
    <n v="105169.62"/>
    <n v="374574.73"/>
    <n v="373852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2"/>
    <s v="SERVICIOS GENERALES"/>
    <n v="3500"/>
    <n v="3541"/>
    <s v="INSTALACIÓN, REPARACIÓN Y MANTENIMIENTO DE EQUIPO E INSTRUMENTAL MÉDICO Y DE LABORATORIO"/>
    <s v="00"/>
    <s v="SIN DESCRIPCIÓN PARA DESTINOS 00"/>
    <n v="625973.76000000001"/>
    <n v="416735.84"/>
    <n v="7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500"/>
    <n v="3551"/>
    <s v="REPARACIÓN Y MANTENIMIENTO DE EQUIPO DE TRANSPORTE"/>
    <s v="00"/>
    <s v="SIN DESCRIPCIÓN PARA DESTINOS 00"/>
    <n v="14340111.109999999"/>
    <n v="17025942.66"/>
    <n v="200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2"/>
    <s v="SERVICIOS GENERALES"/>
    <n v="3500"/>
    <n v="3561"/>
    <s v="REPARACIÓN Y MANTENIMIENTO DE EQUIPO DE DEFENSA Y SEGURIDAD"/>
    <s v="00"/>
    <s v="SIN DESCRIPCIÓN PARA DESTINOS 00"/>
    <n v="13058.12"/>
    <n v="0"/>
    <n v="50000"/>
    <m/>
  </r>
  <r>
    <s v="RECURSOS FISCALES 2025"/>
    <s v="RECURSOS FISCALES 2024"/>
    <s v="GASTO CORRIENTE"/>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2"/>
    <s v="SERVICIOS GENERALES"/>
    <n v="3500"/>
    <n v="3571"/>
    <s v="INSTALACIÓN, REPARACIÓN Y MANTENIMIENTO DE MAQUINARIA, OTROS EQUIPOS Y HERRAMIENTA"/>
    <s v="00"/>
    <s v="SIN DESCRIPCIÓN PARA DESTINOS 00"/>
    <n v="197664"/>
    <n v="0"/>
    <n v="400000"/>
    <s v="Mantenimiento de equipo de rastro"/>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2"/>
    <s v="SERVICIOS GENERALES"/>
    <n v="3500"/>
    <n v="3571"/>
    <s v="INSTALACIÓN, REPARACIÓN Y MANTENIMIENTO DE MAQUINARIA, OTROS EQUIPOS Y HERRAMIENTA"/>
    <s v="00"/>
    <s v="SIN DESCRIPCIÓN PARA DESTINOS 00"/>
    <n v="0"/>
    <n v="0"/>
    <n v="1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500"/>
    <n v="3571"/>
    <s v="INSTALACIÓN, REPARACIÓN Y MANTENIMIENTO DE MAQUINARIA, OTROS EQUIPOS Y HERRAMIENTA"/>
    <s v="00"/>
    <s v="SIN DESCRIPCIÓN PARA DESTINOS 00"/>
    <n v="30387685.75"/>
    <n v="10074561.01"/>
    <n v="20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500"/>
    <n v="3571"/>
    <s v="INSTALACIÓN, REPARACIÓN Y MANTENIMIENTO DE MAQUINARIA, OTROS EQUIPOS Y HERRAMIENTA"/>
    <s v="11"/>
    <s v="REACTIVOS"/>
    <n v="0"/>
    <n v="0"/>
    <n v="100000000"/>
    <s v="REACTIVOS"/>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500"/>
    <n v="3571"/>
    <s v="INSTALACIÓN, REPARACIÓN Y MANTENIMIENTO DE MAQUINARIA, OTROS EQUIPOS Y HERRAMIENTA"/>
    <s v="12"/>
    <s v="CORRECTIVOS"/>
    <n v="210431209.46000001"/>
    <n v="196475841.55000001"/>
    <n v="100000000"/>
    <s v="CORRECTIVOS"/>
  </r>
  <r>
    <s v="FONDO DE APORTACIÓN AL FORTALECIMIENTO MUNICIPAL 2025 (FORTAMUN)"/>
    <s v="FONDO DE APORTACIÓN AL FORTALECIMIENTO MUNICIPAL 2024 (FORTAMUN)"/>
    <s v="GASTO CORRIENTE"/>
    <x v="1"/>
    <n v="2"/>
    <s v="DESARROLLO SOCIAL"/>
    <n v="2.1"/>
    <s v="PROTECCION AMBIENTAL"/>
    <s v="2.1.1"/>
    <s v="ORDENACIÓN DE DESECHOS"/>
    <s v="E"/>
    <s v="PRESTACIÓN DE SERVICIOS PÚBLICOS"/>
    <n v="2"/>
    <s v="INFRAESTRUCTURA Y SERVICIOS PÚBLICOS"/>
    <s v="09_25"/>
    <s v="COORDINACIÓN GENERAL DE SERVICIOS PÚBLICOS MUNICIPALES"/>
    <s v="027"/>
    <s v="RECOLECCION DE RESIDUOS SOLIDOS URBANOS"/>
    <s v="019_25"/>
    <s v="DIRECCIÓN DE ASEO PÚBLICO"/>
    <s v="GABINETE INTEGRAL DE INFRAESTRUCTURA Y SERVICIOS PÚBLICOS"/>
    <s v="SERVICIOS PUBLICOS"/>
    <s v="DIRECCIÓN DE ASEO PÚBLICO"/>
    <x v="2"/>
    <s v="SERVICIOS GENERALES"/>
    <n v="3500"/>
    <n v="3581"/>
    <s v="SERVICIOS DE LIMPIEZA Y MANEJO DE DESECHOS"/>
    <s v="00"/>
    <s v="SIN DESCRIPCIÓN PARA DESTINOS 00"/>
    <n v="132529588.31"/>
    <n v="148782052.31999999"/>
    <n v="260000000"/>
    <m/>
  </r>
  <r>
    <s v="RECURSOS FISCALES 2025"/>
    <s v="RECURSOS FISCALES 2024"/>
    <s v="GASTO CORRIENTE"/>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2"/>
    <s v="SERVICIOS GENERALES"/>
    <n v="3500"/>
    <n v="3581"/>
    <s v="SERVICIOS DE LIMPIEZA Y MANEJO DE DESECHOS"/>
    <s v="00"/>
    <s v="SIN DESCRIPCIÓN PARA DESTINOS 00"/>
    <n v="744924.39"/>
    <n v="493315.56"/>
    <n v="120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2"/>
    <s v="SERVICIOS GENERALES"/>
    <n v="3500"/>
    <n v="3581"/>
    <s v="SERVICIOS DE LIMPIEZA Y MANEJO DE DESECHOS"/>
    <s v="00"/>
    <s v="SIN DESCRIPCIÓN PARA DESTINOS 00"/>
    <n v="2087.04"/>
    <n v="820.82"/>
    <n v="1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ÓN DE COMUNICACIÓN"/>
    <x v="2"/>
    <s v="SERVICIOS GENERALES"/>
    <n v="3600"/>
    <n v="3611"/>
    <s v="DIFUSIÓN POR RADIO, TELEVISIÓN Y OTROS MEDIOS DE MENSAJES SOBRE PROGRAMAS Y ACTIVIDADES GUBERNAMENTALES"/>
    <s v="00"/>
    <s v="SIN DESCRIPCIÓN PARA DESTINOS 00"/>
    <n v="33436725.870000001"/>
    <n v="18867932.16"/>
    <n v="30000000"/>
    <s v="Art. 13 Ley de Austeriadad 12.9 millones como tope"/>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ON DE COMUNICACIÓN"/>
    <x v="2"/>
    <s v="SERVICIOS GENERALES"/>
    <n v="3600"/>
    <n v="3631"/>
    <s v="SERVICIOS DE CREATIVIDAD, PREPRODUCCIÓN Y PRODUCCIÓN DE PUBLICIDAD, EXCEPTO INTERNET"/>
    <s v="00"/>
    <s v="SIN DESCRIPCIÓN PARA DESTINOS 00"/>
    <n v="4866666.5999999996"/>
    <n v="3244444.34"/>
    <n v="4870000"/>
    <s v="Euzen"/>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ÓN DE COMUNICACIÓN"/>
    <x v="2"/>
    <s v="SERVICIOS GENERALES"/>
    <n v="3600"/>
    <n v="3651"/>
    <s v="SERVICIOS DE LA INDUSTRIA FÍLMICA, DEL SONIDO Y DEL VIDEO"/>
    <s v="00"/>
    <s v="SIN DESCRIPCIÓN PARA DESTINOS 00"/>
    <n v="3115200"/>
    <n v="2076800"/>
    <n v="320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3"/>
    <s v="COMUNICACIÓN ESTRATÉGICA DEL GOBIERNO"/>
    <s v="008_25"/>
    <s v="COORDINACION GENERAL DE COMUNICACIÓN ESTRATEGICA"/>
    <s v="PRESIDENCIA"/>
    <s v="COORDINACION COMUNICACIÓN"/>
    <s v="DIRECCIÓN DE COMUNICACIÓN"/>
    <x v="2"/>
    <s v="SERVICIOS GENERALES"/>
    <n v="3600"/>
    <n v="3661"/>
    <s v="SERVICIO DE CREACIÓN Y DIFUSIÓN DE CONTENIDO EXCLUSIVAMENTE A  TRAVÉS DE INTERNET"/>
    <s v="00"/>
    <s v="SIN DESCRIPCIÓN PARA DESTINOS 00"/>
    <n v="6171220.2999999998"/>
    <n v="5152147.5199999996"/>
    <n v="620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4"/>
    <s v="SEGUIMIENTO A LA POLÍTICA PÚBLICA DE GOBIERNO E IMAGEN INSTITUCIONAL"/>
    <s v="009_25"/>
    <s v="DESPACHO DE LA JEFATURA DE GABINETE"/>
    <s v="PRESIDENCIA"/>
    <s v="JEFATURA DE GABINETE"/>
    <s v="JEFATURA DE GABINETE"/>
    <x v="2"/>
    <s v="SERVICIOS GENERALES"/>
    <n v="3700"/>
    <n v="3711"/>
    <s v="PASAJES AÉREOS"/>
    <s v="00"/>
    <s v="SIN DESCRIPCIÓN PARA DESTINOS 00"/>
    <n v="18400.04"/>
    <n v="0"/>
    <n v="25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700"/>
    <n v="3711"/>
    <s v="PASAJES AÉREOS"/>
    <s v="00"/>
    <s v="SIN DESCRIPCIÓN PARA DESTINOS 00"/>
    <n v="6755"/>
    <n v="25193.52"/>
    <n v="35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700"/>
    <n v="3711"/>
    <s v="PASAJES AÉREOS"/>
    <s v="00"/>
    <s v="SIN DESCRIPCIÓN PARA DESTINOS 00"/>
    <n v="27069.9"/>
    <n v="0"/>
    <n v="25000"/>
    <m/>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700"/>
    <n v="3711"/>
    <s v="PASAJES AÉREOS"/>
    <s v="00"/>
    <s v="SIN DESCRIPCIÓN PARA DESTINOS 00"/>
    <n v="0"/>
    <n v="6250"/>
    <n v="72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700"/>
    <n v="3711"/>
    <s v="PASAJES AÉREOS"/>
    <s v="00"/>
    <s v="SIN DESCRIPCIÓN PARA DESTINOS 00"/>
    <n v="0"/>
    <n v="0"/>
    <n v="35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2"/>
    <s v="SERVICIOS GENERALES"/>
    <n v="3700"/>
    <n v="3721"/>
    <s v="PASAJES TERRESTRES"/>
    <s v="00"/>
    <s v="SIN DESCRIPCIÓN PARA DESTINOS 00"/>
    <n v="0"/>
    <n v="2220"/>
    <n v="3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8"/>
    <s v="CAPACITACIÓN"/>
    <s v="013_25"/>
    <s v="COMISARIA DE LA POLICIA PREVENTIVA MUNICIPAL"/>
    <s v="COMISARÍA DE LA POLICÍA PREVENTIVA MUNICIPAL"/>
    <s v="PREVENCIÓN Y PROTECCIÓN CIUDADANA"/>
    <s v="DESPACHO DE LA COMISARÍA DE LA POLICÍA P"/>
    <x v="2"/>
    <s v="SERVICIOS GENERALES"/>
    <n v="3700"/>
    <n v="3721"/>
    <s v="PASAJES TERRESTRES"/>
    <s v="00"/>
    <s v="SIN DESCRIPCIÓN PARA DESTINOS 00"/>
    <n v="0"/>
    <n v="6755.56"/>
    <n v="15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4"/>
    <s v="SEGUIMIENTO A LA POLÍTICA PÚBLICA DE GOBIERNO E IMAGEN INSTITUCIONAL"/>
    <s v="009_25"/>
    <s v="DESPACHO DE LA JEFATURA DE GABINETE"/>
    <s v="PRESIDENCIA"/>
    <s v="JEFATURA DE GABINETE"/>
    <s v="JEFATURA DE GABINETE"/>
    <x v="2"/>
    <s v="SERVICIOS GENERALES"/>
    <n v="3700"/>
    <n v="3751"/>
    <s v="VIÁTICOS EN EL PAÍS"/>
    <s v="00"/>
    <s v="SIN DESCRIPCIÓN PARA DESTINOS 00"/>
    <n v="12309.98"/>
    <n v="0"/>
    <n v="2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700"/>
    <n v="3751"/>
    <s v="VIÁTICOS EN EL PAÍS"/>
    <s v="00"/>
    <s v="SIN DESCRIPCIÓN PARA DESTINOS 00"/>
    <n v="1035"/>
    <n v="19848.97"/>
    <n v="35000"/>
    <m/>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700"/>
    <n v="3751"/>
    <s v="VIÁTICOS EN EL PAÍS"/>
    <s v="00"/>
    <s v="SIN DESCRIPCIÓN PARA DESTINOS 00"/>
    <n v="0"/>
    <n v="1165.96"/>
    <n v="53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700"/>
    <n v="3751"/>
    <s v="VIÁTICOS EN EL PAÍS"/>
    <s v="00"/>
    <s v="SIN DESCRIPCIÓN PARA DESTINOS 00"/>
    <n v="5173.8900000000003"/>
    <n v="0"/>
    <n v="20000"/>
    <m/>
  </r>
  <r>
    <s v="RECURSOS FISCALES 2025"/>
    <s v="RECURSOS FISCALES 2024"/>
    <s v="GASTO CORRIENTE"/>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2"/>
    <s v="SERVICIOS GENERALES"/>
    <n v="3700"/>
    <n v="3751"/>
    <s v="VIÁTICOS EN EL PAÍS"/>
    <s v="00"/>
    <s v="SIN DESCRIPCIÓN PARA DESTINOS 00"/>
    <n v="0"/>
    <n v="0"/>
    <n v="35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2"/>
    <s v="SERVICIOS GENERALES"/>
    <n v="3700"/>
    <n v="3751"/>
    <s v="VIÁTICOS EN EL PAÍS"/>
    <s v="00"/>
    <s v="SIN DESCRIPCIÓN PARA DESTINOS 00"/>
    <n v="126.97"/>
    <n v="0"/>
    <n v="50000"/>
    <m/>
  </r>
  <r>
    <s v="RECURSOS FISCALES 2025"/>
    <s v="RECURSOS FISCALES 2024"/>
    <s v="GASTO CORRIENTE"/>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1"/>
    <s v="ADMINISTRACIÓN CENTRAL DE LA COORDINACIÓN GENERAL DE POTENCIA ECONÓMICA"/>
    <s v="034_25"/>
    <s v="DESPACHO DE LA COORDINACIÓN DE POTENCIA ECONÓMICA"/>
    <s v="COORDINACIÓN GENERAL DE DESARROLLO ECONÓMICO"/>
    <s v="DESARROLLO ECONÓMICO"/>
    <s v="DESPACHO DE LA COORDINACIÓN GENERAL DE D"/>
    <x v="2"/>
    <s v="SERVICIOS GENERALES"/>
    <n v="3700"/>
    <n v="3751"/>
    <s v="VIÁTICOS EN EL PAÍS"/>
    <s v="00"/>
    <s v="SIN DESCRIPCIÓN PARA DESTINOS 00"/>
    <n v="0"/>
    <n v="0"/>
    <n v="30000"/>
    <m/>
  </r>
  <r>
    <s v="RECURSOS FISCALES 2025"/>
    <s v="RECURSOS FISCALES 2024"/>
    <s v="GASTO CORRIENTE"/>
    <x v="0"/>
    <n v="1"/>
    <s v="GOBIERNO"/>
    <n v="1.3"/>
    <s v="COORDINACION DE LA POLITICA DE GOBIERNO"/>
    <s v="1.3.5"/>
    <s v="ASUNTOS JURÍDICOS"/>
    <s v="E"/>
    <s v="PRESTACIÓN DE SERVICIOS PÚBLICOS"/>
    <n v="5"/>
    <s v="GOBIERNO INTELIGENTE"/>
    <s v="03_25"/>
    <s v="SINDICATURA MUNICIPAL"/>
    <s v="004"/>
    <s v="DEFENSORÍA LEGAL"/>
    <s v="003_25"/>
    <s v="DESPACHO DE LA SINDICATURA"/>
    <s v="SINDICATURA MUNICIPAL"/>
    <s v="SINDICATURA"/>
    <s v="DIRECCIÓN GENERAL JURIDÍCA"/>
    <x v="2"/>
    <s v="SERVICIOS GENERALES"/>
    <n v="3700"/>
    <n v="3791"/>
    <s v="OTROS SERVICIOS DE TRASLADO Y HOSPEDAJE"/>
    <s v="00"/>
    <s v="SIN DESCRIPCIÓN PARA DESTINOS 00"/>
    <n v="0"/>
    <n v="0"/>
    <n v="50000"/>
    <m/>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700"/>
    <n v="3791"/>
    <s v="OTROS SERVICIOS DE TRASLADO Y HOSPEDAJE"/>
    <s v="00"/>
    <s v="SIN DESCRIPCIÓN PARA DESTINOS 00"/>
    <n v="0"/>
    <n v="0"/>
    <n v="8000"/>
    <m/>
  </r>
  <r>
    <s v="RECURSOS FISCALES 2025"/>
    <s v="RECURSOS FISCALES 2024"/>
    <s v="GASTO CORRIENTE"/>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2"/>
    <s v="SERVICIOS GENERALES"/>
    <n v="3800"/>
    <n v="3821"/>
    <s v="GASTOS DE ORDEN  SOCIAL Y CULTURAL"/>
    <s v="00"/>
    <s v="SIN DESCRIPCIÓN PARA DESTINOS 00"/>
    <n v="56004.800000000003"/>
    <n v="0"/>
    <n v="200000"/>
    <m/>
  </r>
  <r>
    <s v="RECURSOS FISCALES 2025"/>
    <s v="RECURSOS FISCALES 2024"/>
    <s v="GASTO CORRIENTE"/>
    <x v="0"/>
    <n v="1"/>
    <s v="GOBIERNO"/>
    <n v="1.7"/>
    <s v="ASUNTOS DE ORDEN PÚBLICO Y DE SEGURIDAD INTERIOR"/>
    <s v="1.7.2"/>
    <s v="PROTECCIÓN CIVIL"/>
    <s v="E"/>
    <s v="PRESTACIÓN DE SERVICIOS PÚBLICOS"/>
    <n v="6"/>
    <s v="SEGURIDAD CIUDADANA"/>
    <s v="08_25"/>
    <s v="COORDINACIÓN GENERAL DE PREVENCIÓN Y PROTECCIÓN CIUDADANA"/>
    <s v="021"/>
    <s v="ADMINISTRACIÓN CENTRAL DE PROTECCIÓN CIVIL Y BOMBEROS"/>
    <s v="015_25"/>
    <s v="DIRECCIÓN GENERAL DE PROTECCIÓN CIVIL Y BOMBEROS"/>
    <s v="SECRETARÍA GENERAL DEL AYUNTAMIENTO"/>
    <s v="PREVENCIÓN Y PROTECCIÓN CIUDADANA"/>
    <s v="DIRECCIÓN GENERAL ADJUNTA DE PROTECCIÓN"/>
    <x v="2"/>
    <s v="SERVICIOS GENERALES"/>
    <n v="3800"/>
    <n v="3821"/>
    <s v="GASTOS DE ORDEN  SOCIAL Y CULTURAL"/>
    <s v="00"/>
    <s v="SIN DESCRIPCIÓN PARA DESTINOS 00"/>
    <n v="47281.599999999999"/>
    <n v="0"/>
    <n v="250000"/>
    <m/>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8"/>
    <s v="APOYO A LAS AGENCIAS Y DELEGACIONES DEL MUNICIPIO"/>
    <s v="030_25"/>
    <s v="DIRECCION GENERAL DE DESARROLLO Y CERCANIA"/>
    <s v="COORDINACIÓN GENERAL DE CONSTRUCCIÓN DE COMUNIDAD"/>
    <s v="CERCANIA Y CORRESPONSABILIDAD"/>
    <s v="DESPACHO DE LA COORDINACIÓN GENERAL DE C"/>
    <x v="2"/>
    <s v="SERVICIOS GENERALES"/>
    <n v="3800"/>
    <n v="3821"/>
    <s v="GASTOS DE ORDEN  SOCIAL Y CULTURAL"/>
    <s v="00"/>
    <s v="SIN DESCRIPCIÓN PARA DESTINOS 00"/>
    <n v="3943600"/>
    <n v="3942260"/>
    <n v="4000000"/>
    <s v="Fiestas patrias"/>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2"/>
    <s v="SERVICIOS GENERALES"/>
    <n v="3800"/>
    <n v="3821"/>
    <s v="GASTOS DE ORDEN  SOCIAL Y CULTURAL"/>
    <s v="00"/>
    <s v="SIN DESCRIPCIÓN PARA DESTINOS 00"/>
    <n v="0"/>
    <n v="1212200"/>
    <n v="0"/>
    <s v="Se unifico"/>
  </r>
  <r>
    <s v="RECURSOS FISCALES 2025"/>
    <s v="RECURSOS FISCALES 2024"/>
    <s v="GASTO CORRIENTE"/>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2"/>
    <s v="SERVICIOS GENERALES"/>
    <n v="3800"/>
    <n v="3821"/>
    <s v="GASTOS DE ORDEN  SOCIAL Y CULTURAL"/>
    <s v="00"/>
    <s v="SIN DESCRIPCIÓN PARA DESTINOS 00"/>
    <n v="3181408"/>
    <n v="603200"/>
    <n v="2800000"/>
    <s v="Varios eventos"/>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2"/>
    <s v="SERVICIOS GENERALES"/>
    <n v="3800"/>
    <n v="3821"/>
    <s v="GASTOS DE ORDEN  SOCIAL Y CULTURAL"/>
    <s v="00"/>
    <s v="SIN DESCRIPCIÓN PARA DESTINOS 00"/>
    <n v="606794.19999999995"/>
    <n v="535792.4"/>
    <n v="1000000"/>
    <s v="Varios eventos"/>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800"/>
    <n v="3821"/>
    <s v="GASTOS DE ORDEN  SOCIAL Y CULTURAL"/>
    <s v="00"/>
    <s v="SIN DESCRIPCIÓN PARA DESTINOS 00"/>
    <n v="776354.39"/>
    <n v="490145.24"/>
    <n v="450000"/>
    <s v="REGALOS A SINDICATOS"/>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800"/>
    <n v="3821"/>
    <s v="GASTOS DE ORDEN  SOCIAL Y CULTURAL"/>
    <s v="00"/>
    <s v="SIN DESCRIPCIÓN PARA DESTINOS 00"/>
    <n v="131385.79999999999"/>
    <n v="14000.01"/>
    <n v="145000"/>
    <m/>
  </r>
  <r>
    <s v="RECURSOS FISCALES 2025"/>
    <s v="RECURSOS FISCALES 2024"/>
    <s v="GASTO CORRIENTE"/>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1"/>
    <s v="ADMINISTRACIÓN CENTRAL DE LA COORDINACIÓN GENERAL DE POTENCIA ECONÓMICA"/>
    <s v="034_25"/>
    <s v="DESPACHO DE LA COORDINACIÓN DE POTENCIA ECONÓMICA"/>
    <s v="COORDINACIÓN GENERAL DE DESARROLLO ECONÓMICO"/>
    <s v="DESARROLLO ECONÓMICO"/>
    <s v="DESPACHO DE LA COORDINACIÓN GENERAL DE D"/>
    <x v="2"/>
    <s v="SERVICIOS GENERALES"/>
    <n v="3800"/>
    <n v="3821"/>
    <s v="GASTOS DE ORDEN  SOCIAL Y CULTURAL"/>
    <s v="00"/>
    <s v="SIN DESCRIPCIÓN PARA DESTINOS 00"/>
    <n v="1102480"/>
    <n v="3567080"/>
    <n v="50000"/>
    <s v="Varios eventos"/>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2"/>
    <s v="SERVICIOS GENERALES"/>
    <n v="3800"/>
    <n v="3821"/>
    <s v="GASTOS DE ORDEN  SOCIAL Y CULTURAL"/>
    <s v="13"/>
    <s v="INFORME DE GOBIERNO"/>
    <n v="0"/>
    <n v="743560"/>
    <n v="750000"/>
    <s v="Informe de gobierno"/>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15"/>
    <s v="CABALGATA"/>
    <n v="445000"/>
    <n v="740080"/>
    <n v="750000"/>
    <m/>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2"/>
    <s v="SERVICIOS GENERALES"/>
    <n v="3800"/>
    <n v="3821"/>
    <s v="GASTOS DE ORDEN  SOCIAL Y CULTURAL"/>
    <s v="16"/>
    <s v="EXPO AGROPECUARIA"/>
    <n v="448000"/>
    <n v="640000"/>
    <n v="500000"/>
    <s v="EXPO AGROPECUARIA"/>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17"/>
    <s v="FESTIVAL DEL SABOR"/>
    <n v="497495"/>
    <n v="1287600"/>
    <n v="25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18"/>
    <s v="FESTIVAL DEL PANADERO"/>
    <n v="744720"/>
    <n v="0"/>
    <n v="200000"/>
    <m/>
  </r>
  <r>
    <s v="RECURSOS FISCALES 2025"/>
    <s v="RECURSOS FISCALES 2024"/>
    <s v="GASTO CORRIENTE"/>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1"/>
    <s v="ADMINISTRACIÓN CENTRAL DE LA COORDINACIÓN GENERAL DE POTENCIA ECONÓMICA"/>
    <s v="034_25"/>
    <s v="DESPACHO DE LA COORDINACIÓN DE POTENCIA ECONÓMICA"/>
    <s v="COORDINACIÓN GENERAL DE DESARROLLO ECONÓMICO"/>
    <s v="DESARROLLO ECONÓMICO"/>
    <s v="DESPACHO DE LA COORDINACIÓN GENERAL DE D"/>
    <x v="2"/>
    <s v="SERVICIOS GENERALES"/>
    <n v="3800"/>
    <n v="3821"/>
    <s v="GASTOS DE ORDEN  SOCIAL Y CULTURAL"/>
    <s v="19"/>
    <s v="FERIAS DEL EMPLEO"/>
    <n v="440800"/>
    <n v="0"/>
    <n v="300000"/>
    <s v="se cambio el arbol navideño por ferias del empleo"/>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2"/>
    <s v="SERVICIOS GENERALES"/>
    <n v="3800"/>
    <n v="3821"/>
    <s v="GASTOS DE ORDEN  SOCIAL Y CULTURAL"/>
    <s v="00"/>
    <s v="SIN DESCRIPCIÓN PARA DESTINOS 00"/>
    <n v="1171600"/>
    <n v="74611.199999999997"/>
    <n v="332000"/>
    <s v="Varios eventos"/>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20"/>
    <s v="FESTIVAL DEL MARIACHI"/>
    <n v="200000"/>
    <n v="200000"/>
    <n v="300000"/>
    <m/>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2"/>
    <s v="SERVICIOS GENERALES"/>
    <n v="3800"/>
    <n v="3821"/>
    <s v="GASTOS DE ORDEN  SOCIAL Y CULTURAL"/>
    <s v="21"/>
    <s v="FESTIVAL MAROMETA"/>
    <n v="1496400"/>
    <n v="1492920"/>
    <n v="1500000"/>
    <s v="Festival marometa"/>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2"/>
    <s v="SERVICIOS GENERALES"/>
    <n v="3800"/>
    <n v="3821"/>
    <s v="GASTOS DE ORDEN  SOCIAL Y CULTURAL"/>
    <s v="22"/>
    <s v="DIA DEL MAESTRO"/>
    <n v="665928.16"/>
    <n v="589860"/>
    <n v="600000"/>
    <s v="Comida a maestros revisar rifa de carro"/>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4"/>
    <s v="PROGRAMA BECAS A SECUNDARIA"/>
    <s v="031_25"/>
    <s v="DIRECCIÓN GENERAL DE POLÍTICA SOCIAL"/>
    <s v="COORDINACIÓN GENERAL DE CONSTRUCCIÓN DE COMUNIDAD"/>
    <s v="CERCANIA Y CORRESPONSABILIDAD"/>
    <s v="DIRECCIÓN GENERAL DE POLÍTICA SOCIAL"/>
    <x v="2"/>
    <s v="SERVICIOS GENERALES"/>
    <n v="3800"/>
    <n v="3821"/>
    <s v="GASTOS DE ORDEN  SOCIAL Y CULTURAL"/>
    <s v="00"/>
    <s v="SIN DESCRIPCIÓN PARA DESTINOS 00"/>
    <m/>
    <m/>
    <n v="75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29"/>
    <s v="FESTIVAL DEL TACO"/>
    <n v="0"/>
    <n v="0"/>
    <n v="2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0"/>
    <s v="FESTIVAL DEL CEMPASUCHIL"/>
    <n v="0"/>
    <n v="0"/>
    <n v="15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1"/>
    <s v="CIERRE ANUAL DE LA ESCUELA DE CHARRERIA"/>
    <n v="0"/>
    <n v="0"/>
    <n v="1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2"/>
    <s v="ARBOL NAVIDEÑO"/>
    <n v="0"/>
    <n v="0"/>
    <n v="5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3"/>
    <s v="CHARRERIA"/>
    <n v="0"/>
    <n v="0"/>
    <n v="13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4"/>
    <s v="MICTLAN"/>
    <n v="0"/>
    <n v="0"/>
    <n v="15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2"/>
    <s v="SERVICIOS GENERALES"/>
    <n v="3800"/>
    <n v="3821"/>
    <s v="GASTOS DE ORDEN  SOCIAL Y CULTURAL"/>
    <s v="35"/>
    <s v="ROSCA DE REYES"/>
    <n v="0"/>
    <n v="0"/>
    <n v="200000"/>
    <m/>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GUBERNAM"/>
    <x v="2"/>
    <s v="SERVICIOS GENERALES"/>
    <n v="3800"/>
    <n v="3821"/>
    <s v="GASTOS DE ORDEN  SOCIAL Y CULTURAL"/>
    <s v="14"/>
    <s v="POSADA GENERAL"/>
    <n v="0"/>
    <n v="0"/>
    <n v="2500000"/>
    <s v="posada"/>
  </r>
  <r>
    <s v="RECURSOS FISCALES 2025"/>
    <s v="RECURSOS FISCALES 2024"/>
    <s v="GASTO CORRIENTE"/>
    <x v="0"/>
    <n v="2"/>
    <s v="DESARROLLO SOCIAL"/>
    <n v="2.4"/>
    <s v="RECREACION, CULTURA Y OTRAS MANIFESTACIONES SOCIALES"/>
    <s v="2.4.2"/>
    <s v="CULTURA"/>
    <s v="F"/>
    <s v="PROMOCIÓN Y FOMENTO"/>
    <n v="0"/>
    <s v="CORRESPONSABILIDAD SOCIAL (TRANSVERSAL)"/>
    <s v="10_25"/>
    <s v="COORDINACIÓN GENERAL DE CERCANÍA Y CORRESPONSABILIDAD SOCIAL"/>
    <s v="037"/>
    <s v="POLITICA CULTURAL DE TLAJOMULCO DE ZUÑIGA"/>
    <s v="029_25"/>
    <s v="DIRECCIÓN GENERAL DE CULTURA"/>
    <s v="COORDINACIÓN GENERAL DE CONSTRUCCIÓN DE COMUNIDAD"/>
    <s v="CERCANIA Y CORRESPONSABILIDAD"/>
    <s v="DIRECCIÓN GENERAL DE CULTURA"/>
    <x v="2"/>
    <s v="SERVICIOS GENERALES"/>
    <n v="3800"/>
    <n v="3841"/>
    <s v="EXPOSICIONES"/>
    <s v="00"/>
    <s v="SIN DESCRIPCIÓN PARA DESTINOS 00"/>
    <n v="570000"/>
    <n v="0"/>
    <n v="566000"/>
    <s v="PENDIENTE"/>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900"/>
    <n v="3911"/>
    <s v="SERVICIOS FUNERARIOS Y DE CEMENTERIOS"/>
    <s v="00"/>
    <s v="SIN DESCRIPCIÓN PARA DESTINOS 00"/>
    <n v="528693.30000000005"/>
    <n v="445766.8"/>
    <n v="5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900"/>
    <n v="3922"/>
    <s v="IMPUESTOS Y DERECHOS"/>
    <s v="00"/>
    <s v="SIN DESCRIPCIÓN PARA DESTINOS 00"/>
    <n v="733050.38"/>
    <n v="545134.93000000005"/>
    <n v="1000000"/>
    <m/>
  </r>
  <r>
    <s v="RECURSOS FISCALES 2025"/>
    <s v="RECURSOS FISCALES 2024"/>
    <s v="GASTO CORRIENTE"/>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2"/>
    <s v="SERVICIOS GENERALES"/>
    <n v="3900"/>
    <n v="3922"/>
    <s v="IMPUESTOS Y DERECHOS"/>
    <s v="00"/>
    <s v="SIN DESCRIPCIÓN PARA DESTINOS 00"/>
    <n v="327084.45"/>
    <n v="660945.14"/>
    <n v="1000000"/>
    <m/>
  </r>
  <r>
    <s v="RECURSOS FISCALES 2025"/>
    <s v="RECURSOS FISCALES 2024"/>
    <s v="GASTO CORRIENTE"/>
    <x v="0"/>
    <n v="2"/>
    <s v="DESARROLLO SOCIAL"/>
    <n v="2.2000000000000002"/>
    <s v="VIVIENDA Y SERVICIOS A LA COMUNIDAD"/>
    <s v="2.2.7"/>
    <s v="DESARROLLO REGIONAL"/>
    <s v="E"/>
    <s v="PRESTACIÓN DE SERVICIOS PÚBLICOS"/>
    <n v="1"/>
    <s v="GESTIÓN INTEGRAL DEL AGUA"/>
    <s v="09_25"/>
    <s v="COORDINACIÓN GENERAL DE SERVICIOS PÚBLICOS MUNICIPALES"/>
    <s v="029"/>
    <s v="SUMINISTRO DE AGUA"/>
    <s v="021_25"/>
    <s v="DIRECCIÓN GENERAL DE AGUA POTABLE Y SANEAMIENTO"/>
    <s v="GABINETE INTEGRAL DE INFRAESTRUCTURA Y SERVICIOS PÚBLICOS"/>
    <s v="SERVICIOS PUBLICOS"/>
    <s v="DIRECCIÓN GENERAL DE AGUA POTABLE Y SANE"/>
    <x v="2"/>
    <s v="SERVICIOS GENERALES"/>
    <n v="3900"/>
    <n v="3922"/>
    <s v="IMPUESTOS Y DERECHOS"/>
    <s v="00"/>
    <s v="SIN DESCRIPCIÓN PARA DESTINOS 00"/>
    <n v="9328218"/>
    <n v="7668267"/>
    <n v="110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GENERAL DE FINANZAS"/>
    <x v="2"/>
    <s v="SERVICIOS GENERALES"/>
    <n v="3900"/>
    <n v="3941"/>
    <s v="SENTENCIAS Y RESOLUCIONES POR AUTORIDAD COMPETENTE"/>
    <s v="00"/>
    <s v="SIN DESCRIPCIÓN PARA DESTINOS 00"/>
    <n v="1661937.89"/>
    <n v="55672"/>
    <n v="1000000"/>
    <m/>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900"/>
    <n v="3941"/>
    <s v="SENTENCIAS Y RESOLUCIONES POR AUTORIDAD COMPETENTE"/>
    <s v="00"/>
    <s v="SIN DESCRIPCIÓN PARA DESTINOS 00"/>
    <n v="18119512.100000001"/>
    <n v="9572131.9800000004"/>
    <n v="1500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COMISARIA DE LA POLICIA PREVENTIVA MUNICIPAL"/>
    <x v="2"/>
    <s v="SERVICIOS GENERALES"/>
    <n v="3900"/>
    <n v="3941"/>
    <s v="SENTENCIAS Y RESOLUCIONES POR AUTORIDAD COMPETENTE"/>
    <s v="00"/>
    <s v="SIN DESCRIPCIÓN PARA DESTINOS 00"/>
    <n v="0"/>
    <n v="0"/>
    <n v="5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8"/>
    <s v="RECURSOS RECAUDADOS DE MANERA EFICIENTE PROGRAMADOS"/>
    <s v="006_25"/>
    <s v="DIRECCIÓN GENERAL DE INGRESOS"/>
    <s v="TESORERÍA MUNICIPAL"/>
    <s v="TESORERIA"/>
    <s v="DIRECCIÓN GENERAL DE INGRESOS"/>
    <x v="2"/>
    <s v="SERVICIOS GENERALES"/>
    <n v="3900"/>
    <n v="3942"/>
    <s v="DIVERSAS DEVOLUCIONES"/>
    <s v="00"/>
    <s v="SIN DESCRIPCIÓN PARA DESTINOS 00"/>
    <n v="679800.39"/>
    <n v="251899.07"/>
    <n v="700000"/>
    <m/>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2"/>
    <s v="SERVICIOS GENERALES"/>
    <n v="3900"/>
    <n v="3961"/>
    <s v="OTROS GASTOS POR RESPONSABILIDADES"/>
    <s v="00"/>
    <s v="SIN DESCRIPCIÓN PARA DESTINOS 00"/>
    <n v="15940"/>
    <n v="69637.899999999994"/>
    <n v="80000"/>
    <m/>
  </r>
  <r>
    <s v="RECURSOS FISCALES 2025"/>
    <s v="RECURSOS FISCALES 2024"/>
    <s v="GASTO CORRIENTE"/>
    <x v="0"/>
    <n v="1"/>
    <s v="GOBIERNO"/>
    <n v="1.7"/>
    <s v="ASUNTOS DE ORDEN PÚBLICO Y DE SEGURIDAD INTERIOR"/>
    <s v="1.7.1"/>
    <s v="POLICÍA"/>
    <s v="R"/>
    <s v="ESPECÍFICOS "/>
    <n v="6"/>
    <s v="SEGURIDAD CIUDADANA"/>
    <s v="08_25"/>
    <s v="COORDINACIÓN GENERAL DE PREVENCIÓN Y PROTECCIÓN CIUDADANA"/>
    <s v="019"/>
    <s v="EQUIPAMIENTO"/>
    <s v="013_25"/>
    <s v="COMISARIA DE LA POLICIA PREVENTIVA MUNICIPAL"/>
    <s v="COMISARÍA DE LA POLICÍA PREVENTIVA MUNICIPAL"/>
    <s v="PREVENCIÓN Y PROTECCIÓN CIUDADANA"/>
    <s v="DESPACHO DE LA COMISARÍA DE LA POLICÍA P"/>
    <x v="2"/>
    <s v="SERVICIOS GENERALES"/>
    <n v="3900"/>
    <n v="3962"/>
    <s v="DIVERSOS GASTOS POR INCIDENTE VIAL"/>
    <s v="00"/>
    <s v="SIN DESCRIPCIÓN PARA DESTINOS 00"/>
    <n v="21243"/>
    <n v="48702.36"/>
    <n v="300000"/>
    <s v="Siniestos"/>
  </r>
  <r>
    <s v="RECURSOS FISCALES 2025"/>
    <s v="RECURSOS FISCALES 2024"/>
    <s v="GASTO CORRIENTE"/>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2"/>
    <s v="SERVICIOS GENERALES"/>
    <n v="3900"/>
    <n v="3962"/>
    <s v="DIVERSOS GASTOS POR INCIDENTE VIAL"/>
    <s v="00"/>
    <s v="SIN DESCRIPCIÓN PARA DESTINOS 00"/>
    <n v="11697"/>
    <n v="83080.800000000003"/>
    <n v="100000"/>
    <m/>
  </r>
  <r>
    <s v="RECURSOS FISCALES 2025"/>
    <s v="RECURSOS FISCALES 2024"/>
    <s v="GASTO CORRIENTE"/>
    <x v="0"/>
    <n v="2"/>
    <s v="DESARROLLO SOCIAL"/>
    <n v="2.7"/>
    <s v="OTROS ASUNTOS SOCIALES"/>
    <s v="2.7.1"/>
    <s v="OTROS ASUNTOS SOCIALES"/>
    <s v="R"/>
    <s v="ESPECÍFICOS "/>
    <n v="4"/>
    <s v="SOCIEDAD COHESIVA Y RESILENTE"/>
    <s v="10_25"/>
    <s v="COORDINACIÓN GENERAL DE CERCANÍA Y CORRESPONSABILIDAD SOCIAL"/>
    <s v="033"/>
    <s v="PROGRAMAS Y ACCIONES CULTURALES, RECREATIVOS Y DEPORTIVAS"/>
    <s v="025_25"/>
    <s v="INSTITUTO DE ALTERNATIVAS PARA LOS JÓVENES (INDAJO)"/>
    <s v="INSTITUTO DE ALTERNATIVAS PARA LOS JÓVENES (INDAJO)"/>
    <s v="CERCANIA Y CORRESPONSABILIDAD"/>
    <s v="INSTITUTO DE ALTERNATIVAS PARA LOS JÓVEN"/>
    <x v="3"/>
    <s v="TRANSFERENCIAS, ASIGNACIONES, SUBSIDIOS Y OTRAS AYUDAS"/>
    <n v="4200"/>
    <n v="4211"/>
    <s v="TRANSFERENCIAS OTORGADAS A ENTIDADES PARAESTATALES NO EMPRESARIALES Y NO FINANCIERAS"/>
    <s v="00"/>
    <s v="SIN DESCRIPCIÓN PARA DESTINOS 00"/>
    <n v="14625430"/>
    <n v="7111151.6500000004"/>
    <n v="9360000"/>
    <s v="validado"/>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7"/>
    <s v="PROYECTO DE PRESUPUESTO"/>
    <s v="005_25"/>
    <s v="DIRECCIÓN GENERAL DE FINANZAS"/>
    <s v="TESORERÍA MUNICIPAL"/>
    <s v="TESORERIA"/>
    <s v="DIRECCIÓN GENERAL DE FINANZAS"/>
    <x v="3"/>
    <s v="TRANSFERENCIAS, ASIGNACIONES, SUBSIDIOS Y OTRAS AYUDAS"/>
    <n v="4200"/>
    <n v="4211"/>
    <s v="TRANSFERENCIAS OTORGADAS A ENTIDADES PARAESTATALES NO EMPRESARIALES Y NO FINANCIERAS"/>
    <s v="00"/>
    <s v="SIN DESCRIPCIÓN PARA DESTINOS 00"/>
    <n v="2105566.7599999998"/>
    <n v="2105566.7599999998"/>
    <n v="2500000"/>
    <m/>
  </r>
  <r>
    <s v="RECURSOS FISCALES 2025"/>
    <s v="RECURSOS FISCALES 2024"/>
    <s v="GASTO CORRIENTE"/>
    <x v="0"/>
    <n v="2"/>
    <s v="DESARROLLO SOCIAL"/>
    <n v="2.6"/>
    <s v="PROTECCION SOCIAL"/>
    <s v="2.6.8"/>
    <s v="OTROS GRUPOS VULNERABLES"/>
    <s v="R"/>
    <s v="ESPECÍFICOS "/>
    <n v="0"/>
    <s v="CORRESPONSABILIDAD SOCIAL (TRANSVERSAL)"/>
    <s v="10_25"/>
    <s v="COORDINACIÓN GENERAL DE CERCANÍA Y CORRESPONSABILIDAD SOCIAL"/>
    <s v="034"/>
    <s v="ATENCION A MUJERES DEL MUNICIPIO"/>
    <s v="026_25"/>
    <s v="INSTITUTO MUNICIPAL DE LA MUJER TLAJOMULQUENSE (IMMT)"/>
    <s v="INSTITUTO MUNICIPAL DE LA MUJER TLAJOMULQUENSE (IMMT)"/>
    <s v="CERCANIA Y CORRESPONSABILIDAD"/>
    <s v="INSTITUTO MUNICIPAL DE LA MUJER TLAJOMUL"/>
    <x v="3"/>
    <s v="TRANSFERENCIAS, ASIGNACIONES, SUBSIDIOS Y OTRAS AYUDAS"/>
    <n v="4200"/>
    <n v="4211"/>
    <s v="TRANSFERENCIAS OTORGADAS A ENTIDADES PARAESTATALES NO EMPRESARIALES Y NO FINANCIERAS"/>
    <s v="00"/>
    <s v="SIN DESCRIPCIÓN PARA DESTINOS 00"/>
    <n v="5910000"/>
    <n v="4309295.12"/>
    <n v="6380968.3288000003"/>
    <s v="Aumentar el 4% solo para nomina"/>
  </r>
  <r>
    <s v="RECURSOS FISCALES 2025"/>
    <s v="RECURSOS FISCALES 2024"/>
    <s v="GASTO CORRIENTE"/>
    <x v="0"/>
    <n v="2"/>
    <s v="DESARROLLO SOCIAL"/>
    <n v="2.6"/>
    <s v="PROTECCION SOCIAL"/>
    <s v="2.6.8"/>
    <s v="OTROS GRUPOS VULNERABLES"/>
    <s v="R"/>
    <s v="ESPECÍFICOS "/>
    <n v="0"/>
    <s v="CORRESPONSABILIDAD SOCIAL (TRANSVERSAL)"/>
    <s v="10_25"/>
    <s v="COORDINACIÓN GENERAL DE CERCANÍA Y CORRESPONSABILIDAD SOCIAL"/>
    <s v="031"/>
    <s v="ATENCIÓN PARA PERSONAS CON DISCAPACIDAD INTELECTUAL"/>
    <s v="023_25"/>
    <s v="CENTRO DE ESTIMULACIÓN PARA PERSONAS CON DISCAPACIDAD INTELECTUAL (CENDI)"/>
    <s v="CENTRO DE ESTIMULACIÓN PARA PERSONAS CON DISCAPACIDAD INTELECTUAL (CENDI)"/>
    <s v="CERCANIA Y CORRESPONSABILIDAD"/>
    <s v="CENTRO DE ESTIMULACIÓN PARA PERSONAS CON"/>
    <x v="3"/>
    <s v="TRANSFERENCIAS, ASIGNACIONES, SUBSIDIOS Y OTRAS AYUDAS"/>
    <n v="4200"/>
    <n v="4211"/>
    <s v="TRANSFERENCIAS OTORGADAS A ENTIDADES PARAESTATALES NO EMPRESARIALES Y NO FINANCIERAS"/>
    <s v="00"/>
    <s v="SIN DESCRIPCIÓN PARA DESTINOS 00"/>
    <n v="10000000"/>
    <n v="6666666.6399999997"/>
    <n v="14064137.276800001"/>
    <s v="Aumentar el 4% solo para nomina"/>
  </r>
  <r>
    <s v="RECURSOS FISCALES 2025"/>
    <s v="RECURSOS FISCALES 2024"/>
    <s v="GASTO CORRIENTE"/>
    <x v="0"/>
    <n v="2"/>
    <s v="DESARROLLO SOCIAL"/>
    <n v="2.4"/>
    <s v="RECREACION, CULTURA Y OTRAS MANIFESTACIONES SOCIALES"/>
    <s v="2.4.1"/>
    <s v="DEPORTE Y RECREACIÓN"/>
    <s v="R"/>
    <s v="ESPECÍFICOS "/>
    <n v="4"/>
    <s v="SOCIEDAD COHESIVA Y RESILENTE"/>
    <s v="10_25"/>
    <s v="COORDINACIÓN GENERAL DE CERCANÍA Y CORRESPONSABILIDAD SOCIAL"/>
    <s v="032"/>
    <s v="ACTIVIDADES DEPORTIVAS Y RECREATIVAS EN EL MUNICIPIO"/>
    <s v="024_25"/>
    <s v="CONSEJO MUNICIPAL DEL DEPORTE (COMUDE)"/>
    <s v="CONSEJO MUNICIPAL DEL DEPORTE (COMUDE)"/>
    <s v="CERCANIA Y CORRESPONSABILIDAD"/>
    <s v="CONSEJO MUNICIPAL DEL DEPORTE (COMUDE)"/>
    <x v="3"/>
    <s v="TRANSFERENCIAS, ASIGNACIONES, SUBSIDIOS Y OTRAS AYUDAS"/>
    <n v="4200"/>
    <n v="4211"/>
    <s v="TRANSFERENCIAS OTORGADAS A ENTIDADES PARAESTATALES NO EMPRESARIALES Y NO FINANCIERAS"/>
    <s v="00"/>
    <s v="SIN DESCRIPCIÓN PARA DESTINOS 00"/>
    <n v="16510000"/>
    <n v="14944832.48"/>
    <n v="19813000"/>
    <s v="validado"/>
  </r>
  <r>
    <s v="RECURSOS FISCALES 2025"/>
    <s v="RECURSOS FISCALES 2024"/>
    <s v="GASTO CORRIENTE"/>
    <x v="0"/>
    <n v="2"/>
    <s v="DESARROLLO SOCIAL"/>
    <n v="2.6"/>
    <s v="PROTECCION SOCIAL"/>
    <s v="2.6.3"/>
    <s v="FAMILIA E HIJOS"/>
    <s v="R"/>
    <s v="ESPECÍFICOS "/>
    <n v="0"/>
    <s v="CORRESPONSABILIDAD SOCIAL (TRANSVERSAL)"/>
    <s v="10_25"/>
    <s v="COORDINACIÓN GENERAL DE CERCANÍA Y CORRESPONSABILIDAD SOCIAL"/>
    <s v="035"/>
    <s v="SISTEMA INTEGRAL PARA EL DESARROLLO DE LA FAMILIA"/>
    <s v="027_25"/>
    <s v="SISTEMA INTEGRAL PARA EL DESARROLLO DE LA FAMILIA (DIF)"/>
    <s v="SISTEMA INTEGRAL PARA EL DESARROLLO DE LA FAMILIA (DIF)"/>
    <s v="CERCANIA Y CORRESPONSABILIDAD"/>
    <s v="SISTEMA INTEGRAL PARA EL DESARROLLO DE L"/>
    <x v="3"/>
    <s v="TRANSFERENCIAS, ASIGNACIONES, SUBSIDIOS Y OTRAS AYUDAS"/>
    <n v="4200"/>
    <n v="4211"/>
    <s v="TRANSFERENCIAS OTORGADAS A ENTIDADES PARAESTATALES NO EMPRESARIALES Y NO FINANCIERAS"/>
    <s v="00"/>
    <s v="SIN DESCRIPCIÓN PARA DESTINOS 00"/>
    <n v="66533232.560000002"/>
    <n v="56108616.799999997"/>
    <n v="95000000"/>
    <s v="Aumentar el 4% solo para nomina"/>
  </r>
  <r>
    <s v="RECURSOS FISCALES 2025"/>
    <s v="RECURSOS FISCALES 2024"/>
    <s v="GASTO CORRIENTE"/>
    <x v="0"/>
    <n v="2"/>
    <s v="DESARROLLO SOCIAL"/>
    <n v="2.7"/>
    <s v="OTROS ASUNTOS SOCIALES"/>
    <s v="2.7.1"/>
    <s v="OTROS ASUNTOS SOCIALES"/>
    <s v="E"/>
    <s v="PRESTACIÓN DE SERVICIOS PÚBLICOS"/>
    <n v="3"/>
    <s v="CIUDAD SUSTENTABLE"/>
    <s v="11_25"/>
    <s v="COORDINACIÓN GENERAL DE GESTIÓN DEL TERRITORIO Y OBRAS PÚBLICAS"/>
    <s v="047"/>
    <s v="POLITICA AMBIENTAL DEL MUNICIPIO"/>
    <s v="032_25"/>
    <s v="DIRECCIÓN DE ECOLOGÍA Y PROTECCIÓN AMBIENTAL"/>
    <s v="COORDINACIÓN GENERAL DE GESTIÓN INTEGRAL DE LA CIUDAD"/>
    <s v="TERRITORIO Y OBRAS PUBLICAS"/>
    <s v="DIRECCIÓN DE PROYECTOS ESTRATEGICOS"/>
    <x v="3"/>
    <s v="TRANSFERENCIAS, ASIGNACIONES, SUBSIDIOS Y OTRAS AYUDAS"/>
    <n v="4200"/>
    <n v="4211"/>
    <s v="TRANSFERENCIAS OTORGADAS A ENTIDADES PARAESTATALES NO EMPRESARIALES Y NO FINANCIERAS"/>
    <s v="00"/>
    <s v="SIN DESCRIPCIÓN PARA DESTINOS 00"/>
    <n v="398400"/>
    <n v="0"/>
    <n v="200000"/>
    <s v="Conafort"/>
  </r>
  <r>
    <s v="RECURSOS FISCALES 2025"/>
    <s v="RECURSOS FISCALES 2024"/>
    <s v="GASTO CORRIENTE"/>
    <x v="0"/>
    <n v="1"/>
    <s v="GOBIERNO"/>
    <n v="1.3"/>
    <s v="COORDINACION DE LA POLITICA DE GOBIERNO"/>
    <s v="1.3.4"/>
    <s v="FUNCIÓN PÚBLICA"/>
    <s v="M"/>
    <s v="APOYO AL PROCESO PRESUPUESTARIO Y PARA MEJORAR LA EFICIENCIA INSTITUCIONAL "/>
    <n v="5"/>
    <s v="GOBIERNO INTELIGENTE"/>
    <s v="04_25"/>
    <s v="TESORERÍA MUNICIPAL"/>
    <s v="007"/>
    <s v="PROYECTO DE PRESUPUESTO"/>
    <s v="005_25"/>
    <s v="DIRECCIÓN GENERAL DE FINANZAS"/>
    <s v="TESORERÍA MUNICIPAL"/>
    <s v="TESORERIA"/>
    <s v="DIRECCIÓN GENERAL DE FINANZAS"/>
    <x v="3"/>
    <s v="TRANSFERENCIAS, ASIGNACIONES, SUBSIDIOS Y OTRAS AYUDAS"/>
    <n v="4200"/>
    <n v="4251"/>
    <s v="TRANSFERENCIAS A FIDEICOMISOS DE ENTIDADES FEDERATIVAS Y MUNICIPIOS"/>
    <s v="00"/>
    <s v="SIN DESCRIPCIÓN PARA DESTINOS 00"/>
    <n v="12473485.050000001"/>
    <n v="2752974.18"/>
    <n v="14000000"/>
    <s v="Fideicomiso turismo"/>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IRECCÍON GENERAL DE DESARROLLO RURAL"/>
    <x v="3"/>
    <s v="TRANSFERENCIAS, ASIGNACIONES, SUBSIDIOS Y OTRAS AYUDAS"/>
    <n v="4300"/>
    <n v="4311"/>
    <s v="SUBSIDIOS A LA PRODUCCIÓN"/>
    <s v="06"/>
    <s v="PRODUCTORES DE MAIZ"/>
    <n v="429988.8"/>
    <n v="0"/>
    <n v="3500000"/>
    <s v="PROD. MAIZ"/>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IRECCÍON GENERAL DE DESARROLLO RURAL"/>
    <x v="3"/>
    <s v="TRANSFERENCIAS, ASIGNACIONES, SUBSIDIOS Y OTRAS AYUDAS"/>
    <n v="4300"/>
    <n v="4311"/>
    <s v="SUBSIDIOS A LA PRODUCCIÓN"/>
    <s v="23"/>
    <s v="CAL AGRICOLA"/>
    <n v="1950000"/>
    <n v="2978400"/>
    <n v="3200000"/>
    <s v="Cal agricola"/>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IRECCÍON GENERAL DE DESARROLLO RURAL"/>
    <x v="3"/>
    <s v="TRANSFERENCIAS, ASIGNACIONES, SUBSIDIOS Y OTRAS AYUDAS"/>
    <n v="4300"/>
    <n v="4311"/>
    <s v="SUBSIDIOS A LA PRODUCCIÓN"/>
    <s v="24"/>
    <s v="INDEMNIZACIÓN AL PRODUCTOR GANADERO"/>
    <n v="295000"/>
    <n v="345000"/>
    <n v="350000"/>
    <s v="Indeminizacion de ganado por garrapatas y brucelosis"/>
  </r>
  <r>
    <s v="RECURSOS FISCALES 2025"/>
    <s v="RECURSOS FISCALES 2024"/>
    <s v="GASTO CORRIENTE"/>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3"/>
    <s v="TRANSFERENCIAS, ASIGNACIONES, SUBSIDIOS Y OTRAS AYUDAS"/>
    <n v="4300"/>
    <n v="4311"/>
    <s v="SUBSIDIOS A LA PRODUCCIÓN"/>
    <s v="25"/>
    <s v="PESCADORES"/>
    <n v="106000"/>
    <n v="0"/>
    <n v="200000"/>
    <s v="PESCADORES"/>
  </r>
  <r>
    <s v="RECURSOS FISCALES 2025"/>
    <s v="RECURSOS FISCALES 2024"/>
    <s v="GASTO CORRIENTE"/>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3"/>
    <s v="PROMOCIÓN ECONOMICA Y DE EMPLEO EN EL MUNICIPIO"/>
    <s v="036_25"/>
    <s v="DIRECCIÓN GENERAL DE PROMOCIÓN ECONÓMICA"/>
    <s v="COORDINACIÓN GENERAL DE DESARROLLO ECONÓMICO"/>
    <s v="DESARROLLO ECONÓMICO"/>
    <s v="DESPACHO DE LA COORDINACIÓN GENERAL DE D"/>
    <x v="3"/>
    <s v="TRANSFERENCIAS, ASIGNACIONES, SUBSIDIOS Y OTRAS AYUDAS"/>
    <n v="4300"/>
    <n v="4391"/>
    <s v="OTROS SUBSIDIOS"/>
    <s v="26"/>
    <s v="INCUBADORA"/>
    <m/>
    <m/>
    <n v="500000"/>
    <m/>
  </r>
  <r>
    <s v="RECURSOS FISCALES 2025"/>
    <s v="RECURSOS FISCALES 2024"/>
    <s v="GASTO CORRIENTE"/>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3"/>
    <s v="PROMOCIÓN ECONOMICA Y DE EMPLEO EN EL MUNICIPIO"/>
    <s v="036_25"/>
    <s v="DIRECCIÓN GENERAL DE PROMOCIÓN ECONÓMICA"/>
    <s v="COORDINACIÓN GENERAL DE DESARROLLO ECONÓMICO"/>
    <s v="DESARROLLO ECONÓMICO"/>
    <s v="DESPACHO DE LA COORDINACIÓN GENERAL DE D"/>
    <x v="3"/>
    <s v="TRANSFERENCIAS, ASIGNACIONES, SUBSIDIOS Y OTRAS AYUDAS"/>
    <n v="4300"/>
    <n v="4351"/>
    <s v="SUBSIDIOS PARA CUBRIR DIFERENCIALES DE TASAS DE INTERES"/>
    <s v="27"/>
    <s v="CREDITO A EMPRENDEDORES"/>
    <n v="10164530"/>
    <n v="11964000"/>
    <n v="10000000"/>
    <m/>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1"/>
    <s v="CHAMBA PARA TODOS"/>
    <s v="031_25"/>
    <s v="DIRECCIÓN GENERAL DE POLÍTICA SOCIAL"/>
    <s v="COORDINACIÓN GENERAL DE CONSTRUCCIÓN DE COMUNIDAD"/>
    <s v="CERCANIA Y CORRESPONSABILIDAD"/>
    <s v="DIRECCIÓN GENERAL DE POLÍTICA SOCIAL"/>
    <x v="3"/>
    <s v="TRANSFERENCIAS, ASIGNACIONES, SUBSIDIOS Y OTRAS AYUDAS"/>
    <n v="4400"/>
    <n v="4411"/>
    <s v="AYUDAS SOCIALES A PERSONAS"/>
    <s v="00"/>
    <s v="SIN DESCRIPCIÓN PARA DESTINOS 00"/>
    <n v="462979.2"/>
    <n v="513115.56"/>
    <n v="55000000"/>
    <m/>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4"/>
    <s v="PROGRAMA BECAS A SECUNDARIA"/>
    <s v="031_25"/>
    <s v="DIRECCIÓN GENERAL DE POLÍTICA SOCIAL"/>
    <s v="COORDINACIÓN GENERAL DE CONSTRUCCIÓN DE COMUNIDAD"/>
    <s v="CERCANIA Y CORRESPONSABILIDAD"/>
    <s v="DIRECCIÓN GENERAL DE POLÍTICA SOCIAL"/>
    <x v="3"/>
    <s v="TRANSFERENCIAS, ASIGNACIONES, SUBSIDIOS Y OTRAS AYUDAS"/>
    <n v="4400"/>
    <n v="4411"/>
    <s v="AYUDAS SOCIALES A PERSONAS"/>
    <s v="00"/>
    <s v="SIN DESCRIPCIÓN PARA DESTINOS 00"/>
    <m/>
    <m/>
    <n v="12000000"/>
    <m/>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6"/>
    <s v="RENTA TU CASA"/>
    <s v="031_25"/>
    <s v="DIRECCIÓN GENERAL DE POLÍTICA SOCIAL"/>
    <s v="COORDINACIÓN GENERAL DE CONSTRUCCIÓN DE COMUNIDAD"/>
    <s v="CERCANIA Y CORRESPONSABILIDAD"/>
    <s v="DIRECCIÓN GENERAL DE POLÍTICA SOCIAL"/>
    <x v="3"/>
    <s v="TRANSFERENCIAS, ASIGNACIONES, SUBSIDIOS Y OTRAS AYUDAS"/>
    <n v="4400"/>
    <n v="4411"/>
    <s v="AYUDAS SOCIALES A PERSONAS"/>
    <s v="00"/>
    <s v="SIN DESCRIPCIÓN PARA DESTINOS 00"/>
    <m/>
    <m/>
    <n v="3500000"/>
    <m/>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5"/>
    <s v="PROGRAMA ESCOLAR"/>
    <s v="031_25"/>
    <s v="DIRECCIÓN GENERAL DE POLÍTICA SOCIAL"/>
    <s v="COORDINACIÓN GENERAL DE CONSTRUCCIÓN DE COMUNIDAD"/>
    <s v="CERCANIA Y CORRESPONSABILIDAD"/>
    <s v="DIRECCIÓN GENERAL DE POLÍTICA SOCIAL"/>
    <x v="3"/>
    <s v="TRANSFERENCIAS, ASIGNACIONES, SUBSIDIOS Y OTRAS AYUDAS"/>
    <n v="4400"/>
    <n v="4411"/>
    <s v="AYUDAS SOCIALES A PERSONAS"/>
    <s v="00"/>
    <s v="SIN DESCRIPCIÓN PARA DESTINOS 00"/>
    <n v="55046596.689999998"/>
    <n v="52216447.640000001"/>
    <n v="71000000"/>
    <s v="Uniformes y utiles"/>
  </r>
  <r>
    <s v="RECURSOS FISCALES 2025"/>
    <s v="RECURSOS FISCALES 2024"/>
    <s v="GASTO CORRIENTE"/>
    <x v="0"/>
    <n v="2"/>
    <s v="DESARROLLO SOCIAL"/>
    <n v="2.7"/>
    <s v="OTROS ASUNTOS SOCIALES"/>
    <s v="2.7.1"/>
    <s v="OTROS ASUNTOS SOCIALES"/>
    <s v="E"/>
    <s v="PRESTACIÓN DE SERVICIOS PÚBLICOS"/>
    <n v="4"/>
    <s v="SOCIEDAD COHESIVA Y RESILENTE"/>
    <s v="01_25"/>
    <s v="PRESIDENCIA"/>
    <s v="001"/>
    <s v="APOYO ECONÓMICO A PERSONAS FÍSICAS, ASOCIACIONES E INSTITUCIONES SIN FINES DE LUCRO"/>
    <s v="001_25"/>
    <s v="SECRETARÍA PARTICULAR"/>
    <s v="PRESIDENCIA"/>
    <s v="PRESIDENCIA"/>
    <s v="SECRETARÍA PARTICULAR"/>
    <x v="3"/>
    <s v="TRANSFERENCIAS, ASIGNACIONES, SUBSIDIOS Y OTRAS AYUDAS"/>
    <n v="4400"/>
    <n v="4411"/>
    <s v="AYUDAS SOCIALES A PERSONAS"/>
    <s v="00"/>
    <s v="SIN DESCRIPCIÓN PARA DESTINOS 00"/>
    <n v="3227209"/>
    <n v="1634091.89"/>
    <n v="2799000"/>
    <s v="Apoyos presidente"/>
  </r>
  <r>
    <s v="RECURSOS FISCALES 2025"/>
    <s v="RECURSOS FISCALES 2024"/>
    <s v="GASTO CORRIENTE"/>
    <x v="0"/>
    <n v="2"/>
    <s v="DESARROLLO SOCIAL"/>
    <n v="2.7"/>
    <s v="OTROS ASUNTOS SOCIALES"/>
    <s v="2.7.1"/>
    <s v="OTROS ASUNTOS SOCIALES"/>
    <s v="E"/>
    <s v="PRESTACIÓN DE SERVICIOS PÚBLICOS"/>
    <n v="3"/>
    <s v="CIUDAD SUSTENTABLE"/>
    <s v="11_25"/>
    <s v="COORDINACIÓN GENERAL DE GESTIÓN DEL TERRITORIO Y OBRAS PÚBLICAS"/>
    <s v="047"/>
    <s v="POLITICA AMBIENTAL DEL MUNICIPIO"/>
    <s v="032_25"/>
    <s v="DIRECCIÓN DE ECOLOGÍA Y PROTECCIÓN AMBIENTAL"/>
    <s v="COORDINACIÓN GENERAL DE GESTIÓN INTEGRAL DE LA CIUDAD"/>
    <s v="TERRITORIO Y OBRAS PUBLICAS"/>
    <s v="DIRECCIÓN DE PROYECTOS ESTRATEGICOS"/>
    <x v="3"/>
    <s v="TRANSFERENCIAS, ASIGNACIONES, SUBSIDIOS Y OTRAS AYUDAS"/>
    <n v="4400"/>
    <n v="4411"/>
    <s v="AYUDAS SOCIALES A PERSONAS"/>
    <s v="28"/>
    <s v="PROGRAMA DE APOYO A LADRILLEROS"/>
    <n v="166298.76"/>
    <n v="287797.15999999997"/>
    <n v="300000"/>
    <s v="Apoyo a ladrilleros"/>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2"/>
    <s v="ESTANCIAS INFANTILES"/>
    <s v="031_25"/>
    <s v="DIRECCIÓN GENERAL DE POLÍTICA SOCIAL"/>
    <s v="COORDINACIÓN GENERAL DE CONSTRUCCIÓN DE COMUNIDAD"/>
    <s v="CERCANIA Y CORRESPONSABILIDAD"/>
    <s v="DIRECCIÓN GENERAL DE POLÍTICA SOCIAL"/>
    <x v="3"/>
    <s v="TRANSFERENCIAS, ASIGNACIONES, SUBSIDIOS Y OTRAS AYUDAS"/>
    <n v="4400"/>
    <n v="4411"/>
    <s v="AYUDAS SOCIALES A PERSONAS"/>
    <s v="00"/>
    <s v="SIN DESCRIPCIÓN PARA DESTINOS 00"/>
    <m/>
    <m/>
    <n v="1000000"/>
    <m/>
  </r>
  <r>
    <s v="RECURSOS FISCALES 2025"/>
    <s v="RECURSOS FISCALES 2024"/>
    <s v="GASTO CORRIENTE"/>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IRECCIÓN GENERAL DE TURISMO Y PROMOCIÓN"/>
    <x v="3"/>
    <s v="TRANSFERENCIAS, ASIGNACIONES, SUBSIDIOS Y OTRAS AYUDAS"/>
    <n v="4400"/>
    <n v="4411"/>
    <s v="AYUDAS SOCIALES A PERSONAS"/>
    <s v="36"/>
    <s v="APOYO A LAS TRADICIONES"/>
    <n v="50000"/>
    <n v="100000"/>
    <n v="100000"/>
    <s v="Apoyo a los xayacates"/>
  </r>
  <r>
    <s v="RECURSOS FISCALES 2025"/>
    <s v="RECURSOS FISCALES 2024"/>
    <s v="GASTO CORRIENTE"/>
    <x v="0"/>
    <n v="2"/>
    <s v="DESARROLLO SOCIAL"/>
    <n v="2.7"/>
    <s v="OTROS ASUNTOS SOCIALES"/>
    <s v="2.7.1"/>
    <s v="OTROS ASUNTOS SOCIALES"/>
    <s v="S"/>
    <s v="SUJETOS A REGLAS DE OPERACIÓN"/>
    <n v="0"/>
    <s v="CORRESPONSABILIDAD SOCIAL (TRANSVERSAL)"/>
    <s v="10_25"/>
    <s v="COORDINACIÓN GENERAL DE CERCANÍA Y CORRESPONSABILIDAD SOCIAL"/>
    <s v="043"/>
    <s v="PROGRAMA ABC Y REZAGO EDUCATIVO"/>
    <s v="031_25"/>
    <s v="DIRECCIÓN GENERAL DE POLÍTICA SOCIAL"/>
    <s v="COORDINACIÓN GENERAL DE CONSTRUCCIÓN DE COMUNIDAD"/>
    <s v="CERCANIA Y CORRESPONSABILIDAD"/>
    <s v="DESPACHO DE LA COORDINACIÓN GENERAL DE C"/>
    <x v="3"/>
    <s v="TRANSFERENCIAS, ASIGNACIONES, SUBSIDIOS Y OTRAS AYUDAS"/>
    <n v="4400"/>
    <n v="4421"/>
    <s v="BECAS Y OTRAS AYUDAS PARA PROGRAMAS DE CAPACITACIÓN"/>
    <s v="00"/>
    <s v="SIN DESCRIPCIÓN PARA DESTINOS 00"/>
    <n v="200000"/>
    <n v="124000"/>
    <n v="200000"/>
    <s v="Programa ABC"/>
  </r>
  <r>
    <s v="RECURSOS FISCALES 2025"/>
    <s v="RECURSOS FISCALES 2024"/>
    <s v="GASTO CORRIENTE"/>
    <x v="0"/>
    <n v="2"/>
    <s v="DESARROLLO SOCIAL"/>
    <n v="2.5"/>
    <s v="EDUCACION "/>
    <s v="2.5.1"/>
    <s v="EDUCACION BASICA"/>
    <s v="S"/>
    <s v="SUJETOS A REGLAS DE OPERACIÓN"/>
    <n v="0"/>
    <s v="CORRESPONSABILIDAD SOCIAL (TRANSVERSAL)"/>
    <s v="10_25"/>
    <s v="COORDINACIÓN GENERAL DE CERCANÍA Y CORRESPONSABILIDAD SOCIAL"/>
    <s v="040"/>
    <s v="APOYO A INSTITUCIONES EDUCATIVAS"/>
    <s v="031_25"/>
    <s v="DIRECCIÓN GENERAL DE POLÍTICA SOCIAL"/>
    <s v="COORDINACIÓN GENERAL DE CONSTRUCCIÓN DE COMUNIDAD"/>
    <s v="CERCANIA Y CORRESPONSABILIDAD"/>
    <s v="DESPACHO DE LA COORDINACIÓN GENERAL DE C"/>
    <x v="3"/>
    <s v="TRANSFERENCIAS, ASIGNACIONES, SUBSIDIOS Y OTRAS AYUDAS"/>
    <n v="4400"/>
    <n v="4431"/>
    <s v="AYUDAS SOCIALES A INSTITUCIONES DE ENSEÑANZA"/>
    <s v="00"/>
    <s v="SIN DESCRIPCIÓN PARA DESTINOS 00"/>
    <n v="3489091"/>
    <n v="2394596"/>
    <n v="3900000"/>
    <s v="Pago de maestros y personal de intendencia de escuelas"/>
  </r>
  <r>
    <s v="RECURSOS FISCALES 2025"/>
    <s v="RECURSOS FISCALES 2024"/>
    <s v="GASTO CORRIENTE"/>
    <x v="0"/>
    <n v="1"/>
    <s v="GOBIERNO"/>
    <n v="1.3"/>
    <s v="COORDINACION DE LA POLITICA DE GOBIERNO"/>
    <s v="1.3.4"/>
    <s v="FUNCIÓN PÚBLICA"/>
    <s v="E"/>
    <s v="PRESTACIÓN DE SERVICIOS PÚBLICOS"/>
    <n v="5"/>
    <s v="GOBIERNO INTELIGENTE"/>
    <s v="06_25"/>
    <s v="JEFATURA DE GABINETE"/>
    <s v="014"/>
    <s v="SEGUIMIENTO A LA POLÍTICA PÚBLICA DE GOBIERNO E IMAGEN INSTITUCIONAL"/>
    <s v="009_25"/>
    <s v="DESPACHO DE LA JEFATURA DE GABINETE"/>
    <s v="SECRETARÍA GENERAL DEL AYUNTAMIENTO"/>
    <s v="JEFATURA DE GABINETE"/>
    <s v="JEFATURA DE GABINETE"/>
    <x v="3"/>
    <s v="TRANSFERENCIAS, ASIGNACIONES, SUBSIDIOS Y OTRAS AYUDAS"/>
    <n v="4400"/>
    <n v="4451"/>
    <s v="AYUDAS SOCIALES A INSTITUCIONES SIN FINES DE LUCRO"/>
    <s v="37"/>
    <s v="FIL"/>
    <n v="500000"/>
    <n v="0"/>
    <n v="500000"/>
    <s v="DEFINIR Fil"/>
  </r>
  <r>
    <s v="RECURSOS FISCALES 2025"/>
    <s v="RECURSOS FISCALES 2024"/>
    <s v="GASTO CORRIENTE"/>
    <x v="0"/>
    <n v="2"/>
    <s v="DESARROLLO SOCIAL"/>
    <n v="2.7"/>
    <s v="OTROS ASUNTOS SOCIALES"/>
    <s v="2.7.1"/>
    <s v="OTROS ASUNTOS SOCIALES"/>
    <s v="E"/>
    <s v="PRESTACIÓN DE SERVICIOS PÚBLICOS"/>
    <n v="4"/>
    <s v="SOCIEDAD COHESIVA Y RESILENTE"/>
    <s v="01_25"/>
    <s v="PRESIDENCIA"/>
    <s v="001"/>
    <s v="APOYO ECONÓMICO A PERSONAS FÍSICAS, ASOCIACIONES E INSTITUCIONES SIN FINES DE LUCRO"/>
    <s v="001_25"/>
    <s v="SECRETARÍA PARTICULAR"/>
    <s v="PRESIDENCIA"/>
    <s v="PRESIDENCIA"/>
    <s v="SECRETARÍA PARTICULAR"/>
    <x v="3"/>
    <s v="TRANSFERENCIAS, ASIGNACIONES, SUBSIDIOS Y OTRAS AYUDAS"/>
    <n v="4400"/>
    <n v="4451"/>
    <s v="AYUDAS SOCIALES A INSTITUCIONES SIN FINES DE LUCRO"/>
    <s v="00"/>
    <s v="SIN DESCRIPCIÓN PARA DESTINOS 00"/>
    <n v="235000"/>
    <n v="270000"/>
    <n v="910000"/>
    <s v="Apoyos del presidente a asociaciones"/>
  </r>
  <r>
    <s v="RECURSOS FISCALES 2025"/>
    <s v="RECURSOS FISCALES 2024"/>
    <s v="GASTO CORRIENTE"/>
    <x v="0"/>
    <n v="2"/>
    <s v="DESARROLLO SOCIAL"/>
    <n v="2.7"/>
    <s v="OTROS ASUNTOS SOCIALES"/>
    <s v="2.7.1"/>
    <s v="OTROS ASUNTOS SOCIALES"/>
    <s v="E"/>
    <s v="PRESTACIÓN DE SERVICIOS PÚBLICOS"/>
    <n v="4"/>
    <s v="SOCIEDAD COHESIVA Y RESILENTE"/>
    <s v="01_25"/>
    <s v="PRESIDENCIA"/>
    <s v="001"/>
    <s v="APOYO ECONÓMICO A PERSONAS FÍSICAS, ASOCIACIONES E INSTITUCIONES SIN FINES DE LUCRO"/>
    <s v="001_25"/>
    <s v="SECRETARÍA PARTICULAR"/>
    <s v="PRESIDENCIA"/>
    <s v="PRESIDENCIA"/>
    <s v="SECRETARÍA PARTICULAR"/>
    <x v="3"/>
    <s v="TRANSFERENCIAS, ASIGNACIONES, SUBSIDIOS Y OTRAS AYUDAS"/>
    <n v="4400"/>
    <n v="4451"/>
    <s v="AYUDAS SOCIALES A INSTITUCIONES SIN FINES DE LUCRO"/>
    <s v="38"/>
    <s v="ALDEA PASITOS"/>
    <n v="165000"/>
    <n v="135000"/>
    <n v="180000"/>
    <s v="ALDEA PASITOS"/>
  </r>
  <r>
    <s v="RECURSOS FISCALES 2025"/>
    <s v="RECURSOS FISCALES 2024"/>
    <s v="GASTO CORRIENTE"/>
    <x v="0"/>
    <n v="2"/>
    <s v="DESARROLLO SOCIAL"/>
    <n v="2.7"/>
    <s v="OTROS ASUNTOS SOCIALES"/>
    <s v="2.7.1"/>
    <s v="OTROS ASUNTOS SOCIALES"/>
    <s v="E"/>
    <s v="PRESTACIÓN DE SERVICIOS PÚBLICOS"/>
    <n v="4"/>
    <s v="SOCIEDAD COHESIVA Y RESILENTE"/>
    <s v="01_25"/>
    <s v="PRESIDENCIA"/>
    <s v="001"/>
    <s v="APOYO ECONÓMICO A PERSONAS FÍSICAS, ASOCIACIONES E INSTITUCIONES SIN FINES DE LUCRO"/>
    <s v="001_25"/>
    <s v="SECRETARÍA PARTICULAR"/>
    <s v="PRESIDENCIA"/>
    <s v="PRESIDENCIA"/>
    <s v="SECRETARÍA PARTICULAR"/>
    <x v="3"/>
    <s v="TRANSFERENCIAS, ASIGNACIONES, SUBSIDIOS Y OTRAS AYUDAS"/>
    <n v="4400"/>
    <n v="4451"/>
    <s v="AYUDAS SOCIALES A INSTITUCIONES SIN FINES DE LUCRO"/>
    <s v="39"/>
    <s v="FESTIVAL DEL CINE EN GUADALAJARA"/>
    <n v="0"/>
    <n v="0"/>
    <n v="300000"/>
    <s v="FESTIVAL DEL CINE EN GUADALAJARA"/>
  </r>
  <r>
    <s v="RECURSOS FISCALES 2025"/>
    <s v="RECURSOS FISCALES 2024"/>
    <s v="GASTO CORRIENTE"/>
    <x v="0"/>
    <n v="2"/>
    <s v="DESARROLLO SOCIAL"/>
    <n v="2.7"/>
    <s v="OTROS ASUNTOS SOCIALES"/>
    <s v="2.7.1"/>
    <s v="OTROS ASUNTOS SOCIALES"/>
    <s v="E"/>
    <s v="PRESTACIÓN DE SERVICIOS PÚBLICOS"/>
    <n v="4"/>
    <s v="SOCIEDAD COHESIVA Y RESILENTE"/>
    <s v="01_25"/>
    <s v="PRESIDENCIA"/>
    <s v="001"/>
    <s v="APOYO ECONÓMICO A PERSONAS FÍSICAS, ASOCIACIONES E INSTITUCIONES SIN FINES DE LUCRO"/>
    <s v="001_25"/>
    <s v="SECRETARÍA PARTICULAR"/>
    <s v="PRESIDENCIA"/>
    <s v="PRESIDENCIA"/>
    <s v="SECRETARÍA PARTICULAR"/>
    <x v="3"/>
    <s v="TRANSFERENCIAS, ASIGNACIONES, SUBSIDIOS Y OTRAS AYUDAS"/>
    <n v="4400"/>
    <n v="4451"/>
    <s v="AYUDAS SOCIALES A INSTITUCIONES SIN FINES DE LUCRO"/>
    <s v="40"/>
    <s v="TELETON"/>
    <n v="1000000"/>
    <n v="0"/>
    <n v="1000000"/>
    <s v="TELETON"/>
  </r>
  <r>
    <s v="RECURSOS FISCALES 2025"/>
    <s v="RECURSOS FISCALES 2024"/>
    <s v="GASTO CORRIENTE"/>
    <x v="0"/>
    <n v="2"/>
    <s v="DESARROLLO SOCIAL"/>
    <n v="2.7"/>
    <s v="OTROS ASUNTOS SOCIALES"/>
    <s v="2.7.1"/>
    <s v="OTROS ASUNTOS SOCIALES"/>
    <s v="N"/>
    <s v="DESASTRES NATURALES"/>
    <n v="4"/>
    <s v="SOCIEDAD COHESIVA Y RESILENTE"/>
    <s v="01_25"/>
    <s v="PRESIDENCIA"/>
    <s v="002"/>
    <s v="FOEDEN"/>
    <s v="001_25"/>
    <s v="SECRETARÍA PARTICULAR"/>
    <s v="PRESIDENCIA"/>
    <s v="PRESIDENCIA"/>
    <s v="SECRETARÍA PARTICULAR"/>
    <x v="3"/>
    <s v="TRANSFERENCIAS, ASIGNACIONES, SUBSIDIOS Y OTRAS AYUDAS"/>
    <n v="4400"/>
    <n v="4481"/>
    <s v="AYUDAS POR DESASTRES NATURALES Y OTROS SINIESTROS"/>
    <s v="00"/>
    <s v="SIN DESCRIPCIÓN PARA DESTINOS 00"/>
    <n v="1458174.06"/>
    <n v="0"/>
    <n v="1000000"/>
    <s v="Apoyo por desastres naturales"/>
  </r>
  <r>
    <s v="RECURSOS FISCALES 2025"/>
    <s v="RECURSOS FISCALES 2024"/>
    <s v="GASTO DE CAPITAL"/>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4"/>
    <s v="BIENES MUEBLES, INMUEBLES E INTANGIBLES"/>
    <n v="5100"/>
    <n v="5111"/>
    <s v="MUEBLES DE OFICINA Y ESTANTERÍA"/>
    <s v="00"/>
    <s v="SIN DESCRIPCIÓN PARA DESTINOS 00"/>
    <n v="621837.72"/>
    <n v="83901.2"/>
    <n v="1500000"/>
    <m/>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100"/>
    <n v="5111"/>
    <s v="MUEBLES DE OFICINA Y ESTANTERÍA"/>
    <s v="00"/>
    <s v="SIN DESCRIPCIÓN PARA DESTINOS 00"/>
    <n v="162539.20000000001"/>
    <n v="0"/>
    <n v="500000"/>
    <n v="1000000"/>
  </r>
  <r>
    <s v="RECURSOS FISCALES 2025"/>
    <s v="RECURSOS FISCALES 2024"/>
    <s v="GASTO DE CAPITAL"/>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4"/>
    <s v="BIENES MUEBLES, INMUEBLES E INTANGIBLES"/>
    <n v="5100"/>
    <n v="5111"/>
    <s v="MUEBLES DE OFICINA Y ESTANTERÍA"/>
    <s v="41"/>
    <s v="EQUIPAMIENTO DEL ARCHIVO MUNICIPAL"/>
    <m/>
    <m/>
    <n v="4000000"/>
    <m/>
  </r>
  <r>
    <s v="RECURSOS FISCALES 2025"/>
    <s v="RECURSOS FISCALES 2024"/>
    <s v="GASTO DE CAPITAL"/>
    <x v="0"/>
    <n v="1"/>
    <s v="GOBIERNO"/>
    <n v="1.3"/>
    <s v="COORDINACION DE LA POLITICA DE GOBIERNO"/>
    <s v="1.3.4"/>
    <s v="FUNCIÓN PÚBLICA"/>
    <s v="E"/>
    <s v="PRESTACIÓN DE SERVICIOS PÚBLICOS"/>
    <n v="5"/>
    <s v="GOBIERNO INTELIGENTE"/>
    <s v="06_25"/>
    <s v="JEFATURA DE GABINETE"/>
    <s v="016"/>
    <s v="ATENCIÓN A EVENTOS DEL GOBIERNO MUNICIPAL  Y AGENDA GUBERNAMENTAL"/>
    <s v="011_25"/>
    <s v="DIRECCIÓN GENERAL DE RELACIONES PÚBLICAS"/>
    <s v="PRESIDENCIA"/>
    <s v="JEFATURA DE GABINETE"/>
    <s v="DIRECCIÓN GENERAL DE RELACIONES PÚBLICAS"/>
    <x v="4"/>
    <s v="BIENES MUEBLES, INMUEBLES E INTANGIBLES"/>
    <n v="5100"/>
    <n v="5121"/>
    <s v="MUEBLES, EXCEPTO DE OFICINA Y ESTANTERÍA"/>
    <s v="00"/>
    <s v="SIN DESCRIPCIÓN PARA DESTINOS 00"/>
    <n v="0"/>
    <n v="0"/>
    <n v="500000"/>
    <m/>
  </r>
  <r>
    <s v="RECURSOS FISCALES 2025"/>
    <s v="RECURSOS FISCALES 2024"/>
    <s v="GASTO DE CAPITAL"/>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4"/>
    <s v="BIENES MUEBLES, INMUEBLES E INTANGIBLES"/>
    <n v="5100"/>
    <n v="5121"/>
    <s v="MUEBLES, EXCEPTO DE OFICINA Y ESTANTERÍA"/>
    <s v="00"/>
    <s v="SIN DESCRIPCIÓN PARA DESTINOS 00"/>
    <n v="0"/>
    <n v="122022.72"/>
    <n v="200000"/>
    <m/>
  </r>
  <r>
    <s v="RECURSOS FISCALES 2025"/>
    <s v="RECURSOS FISCALES 2024"/>
    <s v="GASTO DE CAPITAL"/>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4"/>
    <s v="BIENES MUEBLES, INMUEBLES E INTANGIBLES"/>
    <n v="5100"/>
    <n v="5151"/>
    <s v="EQUIPO DE CÓMPUTO DE TECNOLOGÍAS DE LA INFORMACIÓN"/>
    <s v="00"/>
    <s v="SIN DESCRIPCIÓN PARA DESTINOS 00"/>
    <n v="3852.81"/>
    <n v="0"/>
    <n v="1000000"/>
    <m/>
  </r>
  <r>
    <s v="RECURSOS FISCALES 2025"/>
    <s v="RECURSOS FISCALES 2024"/>
    <s v="GASTO DE CAPITAL"/>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4"/>
    <s v="BIENES MUEBLES, INMUEBLES E INTANGIBLES"/>
    <n v="5100"/>
    <n v="5191"/>
    <s v="OTROS MOBILIARIOS Y EQUIPOS DE ADMINISTRACIÓN"/>
    <s v="00"/>
    <s v="SIN DESCRIPCIÓN PARA DESTINOS 00"/>
    <n v="0"/>
    <n v="35517.79"/>
    <n v="50000"/>
    <m/>
  </r>
  <r>
    <s v="RECURSOS FISCALES 2025"/>
    <s v="RECURSOS FISCALES 2024"/>
    <s v="GASTO DE CAPITAL"/>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4"/>
    <s v="BIENES MUEBLES, INMUEBLES E INTANGIBLES"/>
    <n v="5100"/>
    <n v="5191"/>
    <s v="OTROS MOBILIARIOS Y EQUIPOS DE ADMINISTRACIÓN"/>
    <s v="00"/>
    <s v="SIN DESCRIPCIÓN PARA DESTINOS 00"/>
    <n v="0"/>
    <n v="29889.72"/>
    <n v="30000"/>
    <m/>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4"/>
    <s v="BIENES MUEBLES, INMUEBLES E INTANGIBLES"/>
    <n v="5100"/>
    <n v="5191"/>
    <s v="OTROS MOBILIARIOS Y EQUIPOS DE ADMINISTRACIÓN"/>
    <s v="00"/>
    <s v="SIN DESCRIPCIÓN PARA DESTINOS 00"/>
    <n v="0"/>
    <n v="0"/>
    <n v="450000"/>
    <m/>
  </r>
  <r>
    <s v="RECURSOS FISCALES 2025"/>
    <s v="RECURSOS FISCALES 2024"/>
    <s v="GASTO DE CAPITAL"/>
    <x v="0"/>
    <n v="1"/>
    <s v="GOBIERNO"/>
    <n v="1.3"/>
    <s v="COORDINACION DE LA POLITICA DE GOBIERNO"/>
    <s v="1.3.4"/>
    <s v="FUNCIÓN PÚBLICA"/>
    <s v="E"/>
    <s v="PRESTACIÓN DE SERVICIOS PÚBLICOS"/>
    <n v="5"/>
    <s v="GOBIERNO INTELIGENTE"/>
    <s v="13_25"/>
    <s v="COORDINACIÓN GENERAL DE TRAMITES Y SERVICIOS "/>
    <s v="055"/>
    <s v="ATENCIÓN DE TRAMITES Y SERVICIOS DEL GOBIERNO MUNICIPAL"/>
    <s v="038_25"/>
    <s v="DIRECCION DE ENLACE DE PASAPORTES"/>
    <s v="COORDINACIÓN GENERAL DE GOBIERNO INTELIGENTE E INNOVACIÓN GUBERNAMENTAL"/>
    <s v="TRAMITES DE SERVICIOS "/>
    <s v="DESPACHO DE LA COORDINACIÓN GENERAL DE G"/>
    <x v="4"/>
    <s v="BIENES MUEBLES, INMUEBLES E INTANGIBLES"/>
    <n v="5100"/>
    <n v="5191"/>
    <s v="OTROS MOBILIARIOS Y EQUIPOS DE ADMINISTRACIÓN"/>
    <s v="42"/>
    <s v="EXPEDICION DE PASAPORTES"/>
    <n v="0"/>
    <n v="173420"/>
    <n v="4000000"/>
    <m/>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4"/>
    <s v="BIENES MUEBLES, INMUEBLES E INTANGIBLES"/>
    <n v="5200"/>
    <n v="5211"/>
    <s v="EQUIPOS Y APARATOS AUDIOVISUALES"/>
    <s v="00"/>
    <s v="SIN DESCRIPCIÓN PARA DESTINOS 00"/>
    <n v="0"/>
    <n v="0"/>
    <n v="1000000"/>
    <m/>
  </r>
  <r>
    <s v="RECURSOS FISCALES 2025"/>
    <s v="RECURSOS FISCALES 2024"/>
    <s v="GASTO DE CAPITAL"/>
    <x v="0"/>
    <n v="3"/>
    <s v="DESARROLLO ECONOMICO"/>
    <n v="3.7"/>
    <s v="TURISMO"/>
    <s v="3.7.1"/>
    <s v="TURISMO"/>
    <s v="E"/>
    <s v="PRESTACIÓN DE SERVICIOS PÚBLICOS"/>
    <n v="7"/>
    <s v="DESARROLLO ECONÓMICO Y EMPLEO"/>
    <s v="12_25"/>
    <s v="COORDINACIÓN GENERAL DE POTENCIA ECONÓMICA"/>
    <s v="054"/>
    <s v="PROMOCIÓN CULTURAL Y APOYO A LAS TRADICIONES"/>
    <s v="037_25"/>
    <s v="DIRECCIÓN GENERAL DE TURISMO Y PROMOCIÓN A LAS TRADICIONES"/>
    <s v="COORDINACIÓN GENERAL DE DESARROLLO ECONÓMICO"/>
    <s v="DESARROLLO ECONÓMICO"/>
    <s v="DESPACHO DE LA COORDINACIÓN GENERAL DE D"/>
    <x v="4"/>
    <s v="BIENES MUEBLES, INMUEBLES E INTANGIBLES"/>
    <n v="5200"/>
    <n v="5231"/>
    <s v="CÁMARAS FOTOGRÁFICAS Y DE VIDEO"/>
    <s v="00"/>
    <s v="SIN DESCRIPCIÓN PARA DESTINOS 00"/>
    <n v="0"/>
    <n v="0"/>
    <n v="50000"/>
    <m/>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4"/>
    <s v="BIENES MUEBLES, INMUEBLES E INTANGIBLES"/>
    <n v="5200"/>
    <n v="5231"/>
    <s v="CÁMARAS FOTOGRÁFICAS Y DE VIDEO"/>
    <s v="00"/>
    <s v="SIN DESCRIPCIÓN PARA DESTINOS 00"/>
    <n v="0"/>
    <n v="0"/>
    <n v="200000"/>
    <m/>
  </r>
  <r>
    <s v="RECURSOS FISCALES 2025"/>
    <s v="RECURSOS FISCALES 2024"/>
    <s v="GASTO DE CAPITAL"/>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4"/>
    <s v="BIENES MUEBLES, INMUEBLES E INTANGIBLES"/>
    <n v="5300"/>
    <n v="5311"/>
    <s v="EQUIPO MÉDICO Y DE LABORATORIO"/>
    <s v="00"/>
    <s v="SIN DESCRIPCIÓN PARA DESTINOS 00"/>
    <n v="73486"/>
    <n v="224576"/>
    <n v="500000"/>
    <m/>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300"/>
    <n v="5311"/>
    <s v="EQUIPO MÉDICO Y DE LABORATORIO"/>
    <s v="00"/>
    <s v="SIN DESCRIPCIÓN PARA DESTINOS 00"/>
    <n v="3746086.21"/>
    <n v="1869164.84"/>
    <n v="4000000"/>
    <m/>
  </r>
  <r>
    <s v="RECURSOS FISCALES 2025"/>
    <s v="RECURSOS FISCALES 2024"/>
    <s v="GASTO DE CAPITAL"/>
    <x v="0"/>
    <n v="3"/>
    <s v="DESARROLLO ECONOMICO"/>
    <n v="3.2"/>
    <s v="AGROPECUARIA, SILVICULTURA, PESCA Y CAZA"/>
    <s v="3.2.1"/>
    <s v="AGROPECUARIA"/>
    <s v="S"/>
    <s v="SUJETOS A REGLAS DE OPERACIÓN"/>
    <n v="7"/>
    <s v="DESARROLLO ECONÓMICO Y EMPLEO"/>
    <s v="12_25"/>
    <s v="COORDINACIÓN GENERAL DE POTENCIA ECONÓMICA"/>
    <s v="052"/>
    <s v="DESARROLLO RURAL Y AGRICOLA EN EL MUNICIPIO"/>
    <s v="035_25"/>
    <s v="DIRECCIÓN GENERAL DE DESARROLLO RURAL"/>
    <s v="COORDINACIÓN GENERAL DE DESARROLLO ECONÓMICO"/>
    <s v="DESARROLLO ECONÓMICO"/>
    <s v="DESPACHO DE LA COORDINACIÓN GENERAL DE D"/>
    <x v="4"/>
    <s v="BIENES MUEBLES, INMUEBLES E INTANGIBLES"/>
    <n v="5300"/>
    <n v="5311"/>
    <s v="EQUIPO MÉDICO Y DE LABORATORIO"/>
    <s v="00"/>
    <s v="SIN DESCRIPCIÓN PARA DESTINOS 00"/>
    <n v="187410.41"/>
    <n v="143414.79999999999"/>
    <n v="150000"/>
    <s v="revisar"/>
  </r>
  <r>
    <s v="RECURSOS FISCALES 2025"/>
    <s v="RECURSOS FISCALES 2024"/>
    <s v="GASTO DE CAPITAL"/>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4"/>
    <s v="BIENES MUEBLES, INMUEBLES E INTANGIBLES"/>
    <n v="5300"/>
    <n v="5321"/>
    <s v="INSTRUMENTAL MÉDICO Y DE LABORATORIO"/>
    <s v="00"/>
    <s v="SIN DESCRIPCIÓN PARA DESTINOS 00"/>
    <n v="3677.2"/>
    <n v="7492.01"/>
    <n v="100000"/>
    <m/>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300"/>
    <n v="5321"/>
    <s v="INSTRUMENTAL MÉDICO Y DE LABORATORIO"/>
    <s v="00"/>
    <s v="SIN DESCRIPCIÓN PARA DESTINOS 00"/>
    <n v="656038.77"/>
    <n v="384304.52"/>
    <n v="1000000"/>
    <m/>
  </r>
  <r>
    <s v="RECURSOS FISCALES 2025"/>
    <s v="RECURSOS FISCALES 2024"/>
    <s v="GASTO DE CAPITAL"/>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4"/>
    <s v="BIENES MUEBLES, INMUEBLES E INTANGIBLES"/>
    <n v="5600"/>
    <n v="5611"/>
    <s v="MAQUINARIA Y EQUIPO AGROPECUARIO"/>
    <s v="00"/>
    <s v="SIN DESCRIPCIÓN PARA DESTINOS 00"/>
    <n v="102605.1"/>
    <n v="34442.42"/>
    <n v="196000"/>
    <m/>
  </r>
  <r>
    <s v="RECURSOS FISCALES 2025"/>
    <s v="RECURSOS FISCALES 2024"/>
    <s v="GASTO DE CAPITAL"/>
    <x v="0"/>
    <n v="1"/>
    <s v="GOBIERNO"/>
    <n v="1.3"/>
    <s v="COORDINACION DE LA POLITICA DE GOBIERNO"/>
    <s v="1.3.4"/>
    <s v="FUNCIÓN PÚBLICA"/>
    <s v="E"/>
    <s v="PRESTACIÓN DE SERVICIOS PÚBLICOS"/>
    <n v="2"/>
    <s v="INFRAESTRUCTURA Y SERVICIOS PÚBLICOS"/>
    <s v="09_25"/>
    <s v="COORDINACIÓN GENERAL DE SERVICIOS PÚBLICOS MUNICIPALES"/>
    <s v="028"/>
    <s v="SACRIFICIO DE BOVINOS Y PORCINOS EN EL RASTRO MUNICIPAL"/>
    <s v="020_25"/>
    <s v="DIRECCIÓN DE RASTROS MUNICIPALES"/>
    <s v="COORDINACIÓN GENERAL DE DESARROLLO ECONÓMICO"/>
    <s v="SERVICIOS PUBLICOS"/>
    <s v="DIRECCIÓN DE RASTRO MUNICIPAL"/>
    <x v="4"/>
    <s v="BIENES MUEBLES, INMUEBLES E INTANGIBLES"/>
    <n v="5600"/>
    <n v="5621"/>
    <s v="MAQUINARIA Y EQUIPO INDUSTRIAL"/>
    <s v="00"/>
    <s v="SIN DESCRIPCIÓN PARA DESTINOS 00"/>
    <n v="0"/>
    <n v="0"/>
    <n v="200000"/>
    <m/>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600"/>
    <n v="5641"/>
    <s v="SISTEMAS DE AIRE ACONDICIONADO, CALEFACCIÓN Y DE REFRIGERACIÓN INDUSTRIAL Y COMERCIAL"/>
    <s v="00"/>
    <s v="SIN DESCRIPCIÓN PARA DESTINOS 00"/>
    <n v="176842"/>
    <n v="26448"/>
    <n v="100000"/>
    <m/>
  </r>
  <r>
    <s v="RECURSOS FISCALES 2025"/>
    <s v="RECURSOS FISCALES 2024"/>
    <s v="GASTO DE CAPITAL"/>
    <x v="0"/>
    <n v="1"/>
    <s v="GOBIERNO"/>
    <n v="1.3"/>
    <s v="COORDINACION DE LA POLITICA DE GOBIERNO"/>
    <s v="1.3.4"/>
    <s v="FUNCIÓN PÚBLICA"/>
    <s v="E"/>
    <s v="PRESTACIÓN DE SERVICIOS PÚBLICOS"/>
    <n v="5"/>
    <s v="GOBIERNO INTELIGENTE"/>
    <s v="05_25"/>
    <s v="OFICIALÍA MAYOR ADMINISTRATIVA"/>
    <s v="009"/>
    <s v="BIENES ADQUIRIDOS"/>
    <s v="007_25"/>
    <s v="DIRECCIÓN GENERAL DE ADMINISTRACIÓN"/>
    <s v="OFICIALÍA MAYOR"/>
    <s v="OFICIALIA"/>
    <s v="DIRECCIÓN GENERAL DE ADMINISTRACIÓN"/>
    <x v="4"/>
    <s v="BIENES MUEBLES, INMUEBLES E INTANGIBLES"/>
    <n v="5600"/>
    <n v="5641"/>
    <s v="SISTEMAS DE AIRE ACONDICIONADO, CALEFACCIÓN Y DE REFRIGERACIÓN INDUSTRIAL Y COMERCIAL"/>
    <s v="00"/>
    <s v="SIN DESCRIPCIÓN PARA DESTINOS 00"/>
    <n v="78913.64"/>
    <n v="123839.98"/>
    <n v="150000"/>
    <m/>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4"/>
    <s v="BIENES MUEBLES, INMUEBLES E INTANGIBLES"/>
    <n v="5600"/>
    <n v="5651"/>
    <s v="EQUIPO DE COMUNICACIÓN Y TELECOMUNICACIÓN"/>
    <s v="00"/>
    <s v="SIN DESCRIPCIÓN PARA DESTINOS 00"/>
    <n v="0"/>
    <n v="2994482.07"/>
    <n v="112250.88"/>
    <s v="monitoreo de gps"/>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600"/>
    <n v="5661"/>
    <s v="EQUIPO DE GENERACIÓN ELÉCTRICA, APARATOS Y ACCESORIOS ELÉCTRICOS"/>
    <s v="00"/>
    <s v="SIN DESCRIPCIÓN PARA DESTINOS 00"/>
    <n v="27747.200000000001"/>
    <n v="0"/>
    <n v="500000"/>
    <s v="PLANTA DE LUZ AGAVES Y EQUIPO DE ESTERILIZACION"/>
  </r>
  <r>
    <s v="RECURSOS FISCALES 2025"/>
    <s v="RECURSOS FISCALES 2024"/>
    <s v="GASTO DE CAPITAL"/>
    <x v="0"/>
    <n v="1"/>
    <s v="GOBIERNO"/>
    <n v="1.3"/>
    <s v="COORDINACION DE LA POLITICA DE GOBIERNO"/>
    <s v="1.3.4"/>
    <s v="FUNCIÓN PÚBLICA"/>
    <s v="E"/>
    <s v="PRESTACIÓN DE SERVICIOS PÚBLICOS"/>
    <n v="2"/>
    <s v="INFRAESTRUCTURA Y SERVICIOS PÚBLICOS"/>
    <s v="09_25"/>
    <s v="COORDINACIÓN GENERAL DE SERVICIOS PÚBLICOS MUNICIPALES"/>
    <s v="025"/>
    <s v="SERVICIO DE MANTENIMIENTO EN LOS ESPACIOS PÚBLICOS"/>
    <s v="017_25"/>
    <s v="DIRECCIÓN ADMINISTRATIVA"/>
    <s v="GABINETE INTEGRAL DE INFRAESTRUCTURA Y SERVICIOS PÚBLICOS"/>
    <s v="SERVICIOS PUBLICOS"/>
    <s v="DIRECCIÓN ADMINISTRATIVA DE INFRAESTRUCT"/>
    <x v="4"/>
    <s v="BIENES MUEBLES, INMUEBLES E INTANGIBLES"/>
    <n v="5600"/>
    <n v="5671"/>
    <s v="HERRAMIENTAS Y MÁQUINAS-HERRAMIENTA"/>
    <s v="00"/>
    <s v="SIN DESCRIPCIÓN PARA DESTINOS 00"/>
    <n v="1890309.48"/>
    <n v="883586.88"/>
    <n v="2300000"/>
    <m/>
  </r>
  <r>
    <s v="RECURSOS FISCALES 2025"/>
    <s v="RECURSOS FISCALES 2024"/>
    <s v="GASTO DE CAPITAL"/>
    <x v="0"/>
    <n v="2"/>
    <s v="DESARROLLO SOCIAL"/>
    <n v="2.7"/>
    <s v="OTROS ASUNTOS SOCIALES"/>
    <s v="2.7.1"/>
    <s v="OTROS ASUNTOS SOCIALES"/>
    <s v="F"/>
    <s v="PROMOCIÓN Y FOMENTO"/>
    <n v="0"/>
    <s v="CORRESPONSABILIDAD SOCIAL (TRANSVERSAL)"/>
    <s v="10_25"/>
    <s v="COORDINACIÓN GENERAL DE CERCANÍA Y CORRESPONSABILIDAD SOCIAL"/>
    <s v="036"/>
    <s v="RED DE BASES DEL MUNICIPIO"/>
    <s v="028_25"/>
    <s v="DIRECCIÓN DE RED DE BASES"/>
    <s v="SECRETARÍA GENERAL DEL AYUNTAMIENTO"/>
    <s v="CERCANIA Y CORRESPONSABILIDAD"/>
    <s v="DIRECCIÓN GENERAL DE CULTURA DE LA PAZ Y"/>
    <x v="4"/>
    <s v="BIENES MUEBLES, INMUEBLES E INTANGIBLES"/>
    <n v="5600"/>
    <n v="5671"/>
    <s v="HERRAMIENTAS Y MÁQUINAS-HERRAMIENTA"/>
    <s v="00"/>
    <s v="SIN DESCRIPCIÓN PARA DESTINOS 00"/>
    <n v="0"/>
    <n v="63892.800000000003"/>
    <n v="50000"/>
    <s v="revisar"/>
  </r>
  <r>
    <s v="RECURSOS FISCALES 2025"/>
    <s v="RECURSOS FISCALES 2024"/>
    <s v="GASTO DE CAPITAL"/>
    <x v="0"/>
    <n v="3"/>
    <s v="DESARROLLO ECONOMICO"/>
    <n v="3.1"/>
    <s v="ASUNTOS ECONOMICOS, COMERCIALES Y LABORALES EN GENERAL"/>
    <s v="3.1.1"/>
    <s v="ASUNTOS ECONÓMICOS Y COMERCIALES EN GENERAL"/>
    <s v="E"/>
    <s v="PRESTACIÓN DE SERVICIOS PÚBLICOS"/>
    <n v="7"/>
    <s v="DESARROLLO ECONÓMICO Y EMPLEO"/>
    <s v="12_25"/>
    <s v="COORDINACIÓN GENERAL DE POTENCIA ECONÓMICA"/>
    <s v="051"/>
    <s v="ADMINISTRACIÓN CENTRAL DE LA COORDINACIÓN GENERAL DE POTENCIA ECONÓMICA"/>
    <s v="034_25"/>
    <s v="DESPACHO DE LA COORDINACIÓN DE POTENCIA ECONÓMICA"/>
    <s v="COORDINACIÓN GENERAL DE DESARROLLO ECONÓMICO"/>
    <s v="DESARROLLO ECONÓMICO"/>
    <s v="DESPACHO DE LA COORDINACIÓN GENERAL DE D"/>
    <x v="4"/>
    <s v="BIENES MUEBLES, INMUEBLES E INTANGIBLES"/>
    <n v="5600"/>
    <n v="5671"/>
    <s v="HERRAMIENTAS Y MÁQUINAS-HERRAMIENTA"/>
    <s v="00"/>
    <s v="SIN DESCRIPCIÓN PARA DESTINOS 00"/>
    <n v="148480"/>
    <n v="167040"/>
    <n v="170000"/>
    <s v="revisar"/>
  </r>
  <r>
    <s v="RECURSOS FISCALES 2025"/>
    <s v="RECURSOS FISCALES 2024"/>
    <s v="GASTO DE CAPITAL"/>
    <x v="0"/>
    <n v="2"/>
    <s v="DESARROLLO SOCIAL"/>
    <n v="2.5"/>
    <s v="EDUCACION "/>
    <s v="2.5.1"/>
    <s v="EDUCACION BASICA"/>
    <s v="S"/>
    <s v="SUJETOS A REGLAS DE OPERACIÓN"/>
    <n v="0"/>
    <s v="CORRESPONSABILIDAD SOCIAL (TRANSVERSAL)"/>
    <s v="10_25"/>
    <s v="COORDINACIÓN GENERAL DE CERCANÍA Y CORRESPONSABILIDAD SOCIAL"/>
    <s v="040"/>
    <s v="APOYO A INSTITUCIONES EDUCATIVAS"/>
    <s v="031_25"/>
    <s v="DIRECCIÓN GENERAL DE POLÍTICA SOCIAL"/>
    <s v="COORDINACIÓN GENERAL DE CONSTRUCCIÓN DE COMUNIDAD"/>
    <s v="CERCANIA Y CORRESPONSABILIDAD"/>
    <s v="DESPACHO DE LA COORDINACIÓN GENERAL DE C"/>
    <x v="4"/>
    <s v="BIENES MUEBLES, INMUEBLES E INTANGIBLES"/>
    <n v="5600"/>
    <n v="5671"/>
    <s v="HERRAMIENTAS Y MÁQUINAS-HERRAMIENTA"/>
    <s v="00"/>
    <s v="SIN DESCRIPCIÓN PARA DESTINOS 00"/>
    <n v="186600"/>
    <n v="58777.55"/>
    <n v="500000"/>
    <s v="Apoyo con matieral a las escuelas"/>
  </r>
  <r>
    <s v="RECURSOS FISCALES 2025"/>
    <s v="RECURSOS FISCALES 2024"/>
    <s v="GASTO DE CAPITAL"/>
    <x v="0"/>
    <n v="1"/>
    <s v="GOBIERNO"/>
    <n v="1.7"/>
    <s v="ASUNTOS DE ORDEN PÚBLICO Y DE SEGURIDAD INTERIOR"/>
    <s v="1.7.2"/>
    <s v="PROTECCIÓN CIVIL"/>
    <s v="E"/>
    <s v="PRESTACIÓN DE SERVICIOS PÚBLICOS"/>
    <n v="6"/>
    <s v="SEGURIDAD CIUDADANA"/>
    <s v="08_25"/>
    <s v="COORDINACIÓN GENERAL DE PREVENCIÓN Y PROTECCIÓN CIUDADANA"/>
    <s v="022"/>
    <s v="EQUIPOS DE PROTECCIÓN  Y HERRAMIENTA MANUAL"/>
    <s v="015_25"/>
    <s v="DIRECCIÓN GENERAL DE PROTECCIÓN CIVIL Y BOMBEROS"/>
    <s v="SECRETARÍA GENERAL DEL AYUNTAMIENTO"/>
    <s v="PREVENCIÓN Y PROTECCIÓN CIUDADANA"/>
    <s v="DIRECCIÓN GENERAL ADJUNTA DE PROTECCIÓN"/>
    <x v="4"/>
    <s v="BIENES MUEBLES, INMUEBLES E INTANGIBLES"/>
    <n v="5600"/>
    <n v="5691"/>
    <s v="OTROS EQUIPOS"/>
    <s v="00"/>
    <s v="SIN DESCRIPCIÓN PARA DESTINOS 00"/>
    <n v="1581950"/>
    <n v="739807.05"/>
    <n v="2000000"/>
    <m/>
  </r>
  <r>
    <s v="RECURSOS FISCALES 2025"/>
    <s v="RECURSOS FISCALES 2024"/>
    <s v="GASTO DE CAPITAL"/>
    <x v="0"/>
    <n v="2"/>
    <s v="DESARROLLO SOCIAL"/>
    <n v="2.2999999999999998"/>
    <s v="SALUD"/>
    <s v="2.3.1"/>
    <s v="PRESTACIÓN DE SERVICIOS DE SALUD A LA COMUNIDAD"/>
    <s v="E"/>
    <s v="PRESTACIÓN DE SERVICIOS PÚBLICOS"/>
    <n v="2"/>
    <s v="INFRAESTRUCTURA Y SERVICIOS PÚBLICOS"/>
    <s v="08_25"/>
    <s v="COORDINACIÓN GENERAL DE PREVENCIÓN Y PROTECCIÓN CIUDADANA"/>
    <s v="024"/>
    <s v="SERVICIOS MÉDICOS DE CALIDAD"/>
    <s v="016_25"/>
    <s v="DIRECCIÓN GENERAL DE SALUD PÚBLICA"/>
    <s v="GABINETE INTEGRAL DE INFRAESTRUCTURA Y SERVICIOS PÚBLICOS"/>
    <s v="PREVENCIÓN Y PROTECCIÓN CIUDADANA"/>
    <s v="DIRECCIÓN GENERAL DE SALUD PÚBLICA"/>
    <x v="4"/>
    <s v="BIENES MUEBLES, INMUEBLES E INTANGIBLES"/>
    <n v="5600"/>
    <n v="5691"/>
    <s v="OTROS EQUIPOS"/>
    <s v="00"/>
    <s v="SIN DESCRIPCIÓN PARA DESTINOS 00"/>
    <n v="66575.839999999997"/>
    <n v="31320"/>
    <n v="50000"/>
    <m/>
  </r>
  <r>
    <s v="RECURSOS FISCALES 2025"/>
    <s v="RECURSOS FISCALES 2024"/>
    <s v="GASTO DE CAPITAL"/>
    <x v="0"/>
    <n v="2"/>
    <s v="DESARROLLO SOCIAL"/>
    <n v="2.1"/>
    <s v="PROTECCION AMBIENTAL"/>
    <s v="2.1.5"/>
    <s v="PROTECCIÓN DE LA DIVERSIDAD BIOLÓGICA Y DEL PAISAJE"/>
    <s v="R"/>
    <s v="ESPECÍFICOS "/>
    <n v="3"/>
    <s v="CIUDAD SUSTENTABLE"/>
    <s v="09_25"/>
    <s v="COORDINACIÓN GENERAL DE SERVICIOS PÚBLICOS MUNICIPALES"/>
    <s v="030"/>
    <s v="CONTROL DE FELINOS, CANINOS Y VIDA SILVESTRE EN EL MUNICIPIO"/>
    <s v="022_25"/>
    <s v="UNIDAD DE ACOPIO Y SALUD ANIMAL TLAJOMULCO (UNASAM)"/>
    <s v="UNIDAD DE ACOPIO Y SALUD ANIMAL MUNICIPAL (UNASAM)"/>
    <s v="SERVICIOS PUBLICOS"/>
    <s v="UNIDAD DE ACOPIO Y SALUD ANIMAL MUNICIPA"/>
    <x v="4"/>
    <s v="BIENES MUEBLES, INMUEBLES E INTANGIBLES"/>
    <n v="5600"/>
    <n v="5691"/>
    <s v="OTROS EQUIPOS"/>
    <s v="00"/>
    <s v="SIN DESCRIPCIÓN PARA DESTINOS 00"/>
    <n v="0"/>
    <n v="0"/>
    <n v="200000"/>
    <m/>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4"/>
    <s v="BIENES MUEBLES, INMUEBLES E INTANGIBLES"/>
    <n v="5600"/>
    <n v="5691"/>
    <s v="OTROS EQUIPOS"/>
    <s v="00"/>
    <s v="SIN DESCRIPCIÓN PARA DESTINOS 00"/>
    <n v="0"/>
    <n v="0"/>
    <n v="250000"/>
    <m/>
  </r>
  <r>
    <s v="RECURSOS FISCALES 2025"/>
    <s v="RECURSOS FISCALES 2024"/>
    <s v="GASTO DE CAPITAL"/>
    <x v="0"/>
    <n v="2"/>
    <s v="DESARROLLO SOCIAL"/>
    <n v="2.7"/>
    <s v="OTROS ASUNTOS SOCIALES"/>
    <s v="2.7.1"/>
    <s v="OTROS ASUNTOS SOCIALES"/>
    <s v="E"/>
    <s v="PRESTACIÓN DE SERVICIOS PÚBLICOS"/>
    <n v="3"/>
    <s v="CIUDAD SUSTENTABLE"/>
    <s v="11_25"/>
    <s v="COORDINACIÓN GENERAL DE GESTIÓN DEL TERRITORIO Y OBRAS PÚBLICAS"/>
    <s v="047"/>
    <s v="POLITICA AMBIENTAL DEL MUNICIPIO"/>
    <s v="032_25"/>
    <s v="DIRECCIÓN DE ECOLOGÍA Y PROTECCIÓN AMBIENTAL"/>
    <s v="COORDINACIÓN GENERAL DE GESTIÓN INTEGRAL DE LA CIUDAD"/>
    <s v="TERRITORIO Y OBRAS PUBLICAS"/>
    <s v="DIRECCIÓN DE PROYECTOS ESTRATEGICOS"/>
    <x v="4"/>
    <s v="BIENES MUEBLES, INMUEBLES E INTANGIBLES"/>
    <n v="5700"/>
    <n v="5781"/>
    <s v="ÁRBOLES Y PLANTAS"/>
    <s v="00"/>
    <s v="SIN DESCRIPCIÓN PARA DESTINOS 00"/>
    <n v="0"/>
    <n v="0"/>
    <n v="200000"/>
    <s v="Reforestación"/>
  </r>
  <r>
    <s v="RECURSOS FISCALES 2025"/>
    <s v="RECURSOS FISCALES 2024"/>
    <s v="GASTO DE CAPITAL"/>
    <x v="0"/>
    <n v="1"/>
    <s v="GOBIERNO"/>
    <n v="1.3"/>
    <s v="COORDINACION DE LA POLITICA DE GOBIERNO"/>
    <s v="1.3.4"/>
    <s v="FUNCIÓN PÚBLICA"/>
    <s v="E"/>
    <s v="PRESTACIÓN DE SERVICIOS PÚBLICOS"/>
    <n v="5"/>
    <s v="GOBIERNO INTELIGENTE"/>
    <s v="02_25"/>
    <s v="SECRETARÍA GENERAL DEL AYUNTAMIENTO"/>
    <s v="003"/>
    <s v="DESPACHO DE LA SECRETARÍA GENERAL"/>
    <s v="002_25"/>
    <s v="DIRECCIÓN GENERAL DE LA SECRETARÍA TÉCNICA"/>
    <s v="SECRETARÍA GENERAL DEL AYUNTAMIENTO"/>
    <s v="SECRETARIA"/>
    <s v="DIRECCIÓN DE LA SECRETARÍA GENERAL"/>
    <x v="4"/>
    <s v="BIENES MUEBLES, INMUEBLES E INTANGIBLES"/>
    <n v="5800"/>
    <n v="5811"/>
    <s v="TERRENOS"/>
    <s v="00"/>
    <s v="SIN DESCRIPCIÓN PARA DESTINOS 00"/>
    <n v="30202068.09"/>
    <n v="0"/>
    <n v="10000000"/>
    <m/>
  </r>
  <r>
    <s v="RECURSOS FISCALES 2025"/>
    <s v="RECURSOS FISCALES 2024"/>
    <s v="GASTO DE CAPITAL"/>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4"/>
    <s v="BIENES MUEBLES, INMUEBLES E INTANGIBLES"/>
    <n v="5900"/>
    <n v="5911"/>
    <s v="SOFTWARE"/>
    <s v="00"/>
    <s v="SIN DESCRIPCIÓN PARA DESTINOS 00"/>
    <n v="7540"/>
    <n v="0"/>
    <n v="2008000"/>
    <s v="BOLSA DE 1 MILLON"/>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6"/>
    <s v="INFRAESTRUCTURA TECNOLOGICA ENTREGADA"/>
    <s v="039_25"/>
    <s v="DESPACHO DE LA COORDINACIÓN DE INTELIGENCIA E INNOVACIÓN SOCIAL"/>
    <s v="COORDINACIÓN GENERAL DE GOBIERNO INTELIGENTE E INNOVACIÓN GUBERNAMENTAL"/>
    <s v="INNOVACION SOCIAL"/>
    <s v="DESPACHO DE LA COORDINACIÓN GENERAL DE G"/>
    <x v="4"/>
    <s v="BIENES MUEBLES, INMUEBLES E INTANGIBLES"/>
    <n v="5900"/>
    <n v="5911"/>
    <s v="SOFTWARE"/>
    <s v="00"/>
    <s v="SIN DESCRIPCIÓN PARA DESTINOS 00"/>
    <n v="3239497.2"/>
    <n v="0"/>
    <n v="32724441.25"/>
    <s v="RH, catastro y tesoreria"/>
  </r>
  <r>
    <s v="RECURSOS FISCALES 2025"/>
    <s v="RECURSOS FISCALES 2024"/>
    <s v="GASTO DE CAPITAL"/>
    <x v="0"/>
    <n v="3"/>
    <s v="DESARROLLO ECONOMICO"/>
    <n v="3.8"/>
    <s v="CIENCIA, TECNOLOGIA E INNOVACION"/>
    <s v="3.8.4"/>
    <s v="INNOVACIÓN"/>
    <s v="E"/>
    <s v="PRESTACIÓN DE SERVICIOS PÚBLICOS"/>
    <n v="5"/>
    <s v="GOBIERNO INTELIGENTE"/>
    <s v="14_25"/>
    <s v="COORDINACIÓN GENERAL DE INTELIGENCIA E INNOVACIÓN SOCIAL"/>
    <s v="057"/>
    <s v="SISTEMAS INFORMATICOS MODERNIZADOS RECIBIDOS"/>
    <s v="039_25"/>
    <s v="DESPACHO DE LA COORDINACIÓN DE INTELIGENCIA E INNOVACIÓN SOCIAL"/>
    <s v="COORDINACIÓN GENERAL DE GOBIERNO INTELIGENTE E INNOVACIÓN GUBERNAMENTAL"/>
    <s v="INNOVACION SOCIAL"/>
    <s v="DESPACHO DE LA COORDINACIÓN GENERAL DE G"/>
    <x v="4"/>
    <s v="BIENES MUEBLES, INMUEBLES E INTANGIBLES"/>
    <n v="5900"/>
    <n v="5971"/>
    <s v="LICENCIAS INFORMÁTICAS E INTELECTUALES"/>
    <s v="00"/>
    <s v="SIN DESCRIPCIÓN PARA DESTINOS 00"/>
    <n v="8047461.0199999996"/>
    <n v="12949426.93"/>
    <n v="4217741.4000000004"/>
    <s v="zetech (718,898), fiber channel (129,222.4), veeam backup (337,420.8), microsoft (2,296,398), adobe (70,640.52) Fortinet (100,000) Azure de Microsoft para Geomática (250,000) y tlajoapp Apple (1,749) más la inflación"/>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21"/>
    <s v="EDIFICACIÓN NO  HABITACIONAL"/>
    <s v="00"/>
    <s v="SIN DESCRIPCIÓN PARA DESTINOS 00"/>
    <m/>
    <m/>
    <n v="131280727.16"/>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48"/>
    <s v="OBRAS MULTIANUALES"/>
    <s v="033_25"/>
    <s v="DIRECCIÓN GENERAL DE OBRAS PÚBLICAS"/>
    <s v="GABINETE INTEGRAL DE INFRAESTRUCTURA Y SERVICIOS PÚBLICOS"/>
    <s v="TERRITORIO Y OBRAS PUBLICAS"/>
    <s v="DIRECCIÓN GENERAL DE OBRAS PÚBLICAS"/>
    <x v="5"/>
    <s v="INVERSION PUBLICA"/>
    <n v="6100"/>
    <n v="6121"/>
    <s v="EDIFICACIÓN NO  HABITACIONAL"/>
    <s v="00"/>
    <s v="SIN DESCRIPCIÓN PARA DESTINOS 00"/>
    <m/>
    <m/>
    <n v="140000000"/>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49"/>
    <s v="PRESUPUESTO PARTICIPATIVO"/>
    <s v="033_25"/>
    <s v="DIRECCIÓN GENERAL DE OBRAS PÚBLICAS"/>
    <s v="GABINETE INTEGRAL DE INFRAESTRUCTURA Y SERVICIOS PÚBLICOS"/>
    <s v="TERRITORIO Y OBRAS PUBLICAS"/>
    <s v="DIRECCIÓN GENERAL DE OBRAS PÚBLICAS"/>
    <x v="5"/>
    <s v="INVERSION PUBLICA"/>
    <n v="6100"/>
    <n v="6121"/>
    <s v="EDIFICACIÓN NO  HABITACIONAL"/>
    <s v="00"/>
    <s v="SIN DESCRIPCIÓN PARA DESTINOS 00"/>
    <n v="17500470.329999998"/>
    <n v="3089669.74"/>
    <n v="45325115.149999999"/>
    <m/>
  </r>
  <r>
    <s v="FONDO DE APORTACIÓN AL FORTALECIMIENTO MUNICIPAL 2025 (FORTAMUN)"/>
    <s v="FONDO DE APORTACIÓN AL FORTALECIMIENTO MUNICIPAL 2024 (FORTAMUN)"/>
    <s v="GASTO DE CAPITAL"/>
    <x v="1"/>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31"/>
    <s v="CONSTRUCCIÓN DE OBRAS PARA EL ABASTECIMIENTO DE AGUA, PETRÓLEO, GAS, ELECTRICIDAD Y TELECOMUNICACIONES"/>
    <s v="00"/>
    <s v="SIN DESCRIPCIÓN PARA DESTINOS 00"/>
    <n v="65612734.740000002"/>
    <n v="72762970.400000006"/>
    <n v="19604161.300000001"/>
    <m/>
  </r>
  <r>
    <s v="FONDO DE APORTACIÓN A LA INFRAESTRUCTURA SOCIAL MUNICIPAL 2025 (FAISMUN)"/>
    <s v="FONDO DE APORTACIÓN A LA INFRAESTRUCTURA SOCIAL MUNICIPAL 2024 (FAISM-DF)"/>
    <s v="GASTO DE CAPITAL"/>
    <x v="1"/>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31"/>
    <s v="CONSTRUCCIÓN DE OBRAS PARA EL ABASTECIMIENTO DE AGUA, PETRÓLEO, GAS, ELECTRICIDAD Y TELECOMUNICACIONES"/>
    <s v="00"/>
    <s v="SIN DESCRIPCIÓN PARA DESTINOS 00"/>
    <n v="67705780.049999997"/>
    <n v="67544886.430000007"/>
    <n v="37975438.600000001"/>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31"/>
    <s v="CONSTRUCCIÓN DE OBRAS PARA EL ABASTECIMIENTO DE AGUA, PETRÓLEO, GAS, ELECTRICIDAD Y TELECOMUNICACIONES"/>
    <s v="00"/>
    <s v="SIN DESCRIPCIÓN PARA DESTINOS 00"/>
    <m/>
    <m/>
    <n v="56576707.990000002"/>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48"/>
    <s v="OBRAS MULTIANUALES"/>
    <s v="033_25"/>
    <s v="DIRECCIÓN GENERAL DE OBRAS PÚBLICAS"/>
    <s v="GABINETE INTEGRAL DE INFRAESTRUCTURA Y SERVICIOS PÚBLICOS"/>
    <s v="TERRITORIO Y OBRAS PUBLICAS"/>
    <s v="DIRECCIÓN GENERAL DE OBRAS PÚBLICAS"/>
    <x v="5"/>
    <s v="INVERSION PUBLICA"/>
    <n v="6100"/>
    <n v="6131"/>
    <s v="CONSTRUCCIÓN DE OBRAS PARA EL ABASTECIMIENTO DE AGUA, PETRÓLEO, GAS, ELECTRICIDAD Y TELECOMUNICACIONES"/>
    <s v="00"/>
    <s v="SIN DESCRIPCIÓN PARA DESTINOS 00"/>
    <m/>
    <m/>
    <n v="16670000"/>
    <m/>
  </r>
  <r>
    <s v="FONDO DE APORTACIÓN AL FORTALECIMIENTO MUNICIPAL 2025 (FORTAMUN)"/>
    <s v="FONDO DE APORTACIÓN AL FORTALECIMIENTO MUNICIPAL 2024 (FORTAMUN)"/>
    <s v="GASTO DE CAPITAL"/>
    <x v="1"/>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51"/>
    <s v="CONSTRUCCIÓN DE VÍAS DE COMUNICACIÓN"/>
    <s v="00"/>
    <s v="SIN DESCRIPCIÓN PARA DESTINOS 00"/>
    <n v="65612734.740000002"/>
    <n v="72762970.400000006"/>
    <n v="106767595.7"/>
    <m/>
  </r>
  <r>
    <s v="FONDO DE APORTACIÓN A LA INFRAESTRUCTURA SOCIAL MUNICIPAL 2025 (FAISMUN)"/>
    <s v="FONDO DE APORTACIÓN A LA INFRAESTRUCTURA SOCIAL MUNICIPAL 2024 (FAISM-DF)"/>
    <s v="GASTO DE CAPITAL"/>
    <x v="1"/>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51"/>
    <s v="CONSTRUCCIÓN DE VÍAS DE COMUNICACIÓN"/>
    <s v="00"/>
    <s v="SIN DESCRIPCIÓN PARA DESTINOS 00"/>
    <n v="67705780.049999997"/>
    <n v="67544886.430000007"/>
    <n v="74687600.400000006"/>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100"/>
    <n v="6151"/>
    <s v="CONSTRUCCIÓN DE VÍAS DE COMUNICACIÓN"/>
    <s v="00"/>
    <s v="SIN DESCRIPCIÓN PARA DESTINOS 00"/>
    <m/>
    <m/>
    <n v="158055132.84999999"/>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48"/>
    <s v="OBRAS MULTIANUALES"/>
    <s v="033_25"/>
    <s v="DIRECCIÓN GENERAL DE OBRAS PÚBLICAS"/>
    <s v="GABINETE INTEGRAL DE INFRAESTRUCTURA Y SERVICIOS PÚBLICOS"/>
    <s v="TERRITORIO Y OBRAS PUBLICAS"/>
    <s v="DIRECCIÓN GENERAL DE OBRAS PÚBLICAS"/>
    <x v="5"/>
    <s v="INVERSION PUBLICA"/>
    <n v="6100"/>
    <n v="6151"/>
    <s v="CONSTRUCCIÓN DE VÍAS DE COMUNICACIÓN"/>
    <s v="00"/>
    <s v="SIN DESCRIPCIÓN PARA DESTINOS 00"/>
    <m/>
    <m/>
    <n v="176660000"/>
    <m/>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49"/>
    <s v="PRESUPUESTO PARTICIPATIVO"/>
    <s v="033_25"/>
    <s v="DIRECCIÓN GENERAL DE OBRAS PÚBLICAS"/>
    <s v="GABINETE INTEGRAL DE INFRAESTRUCTURA Y SERVICIOS PÚBLICOS"/>
    <s v="TERRITORIO Y OBRAS PUBLICAS"/>
    <s v="DIRECCIÓN GENERAL DE OBRAS PÚBLICAS"/>
    <x v="5"/>
    <s v="INVERSION PUBLICA"/>
    <n v="6100"/>
    <n v="6151"/>
    <s v="CONSTRUCCIÓN DE VÍAS DE COMUNICACIÓN"/>
    <s v="00"/>
    <s v="SIN DESCRIPCIÓN PARA DESTINOS 00"/>
    <n v="17500470.329999998"/>
    <n v="3089669.74"/>
    <n v="28397520.850000001"/>
    <m/>
  </r>
  <r>
    <s v="RECURSOS FISCALES 2025"/>
    <s v="RECURSOS FISCALES 2024"/>
    <s v="GASTO DE CAPITAL"/>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5"/>
    <s v="INVERSION PUBLICA"/>
    <n v="6300"/>
    <n v="6321"/>
    <s v="EJECUCIÓN DE PROYECTOS PRODUCTIVOS NO INCLUIDOS EN CONCEPTOS ANTERIORES DE ESTE CAPÍTULO"/>
    <s v="10"/>
    <s v="CAT"/>
    <n v="74178870.290000007"/>
    <n v="57987586.920000002"/>
    <n v="85600000"/>
    <s v="Pago del CAT"/>
  </r>
  <r>
    <s v="RECURSOS FISCALES 2025"/>
    <s v="RECURSOS FISCALES 2024"/>
    <s v="GASTO DE CAPITAL"/>
    <x v="0"/>
    <n v="1"/>
    <s v="GOBIERNO"/>
    <n v="1.3"/>
    <s v="COORDINACION DE LA POLITICA DE GOBIERNO"/>
    <s v="1.3.4"/>
    <s v="FUNCIÓN PÚBLICA"/>
    <s v="K"/>
    <s v="PROYECTOS DE INVERSIÓN "/>
    <n v="2"/>
    <s v="INFRAESTRUCTURA Y SERVICIOS PÚBLICOS"/>
    <s v="11_25"/>
    <s v="COORDINACIÓN GENERAL DE GESTIÓN DEL TERRITORIO Y OBRAS PÚBLICAS"/>
    <s v="050"/>
    <s v="OBRAS DE INFRAESTRUCTURA MUNICIPAL"/>
    <s v="033_25"/>
    <s v="DIRECCIÓN GENERAL DE OBRAS PÚBLICAS"/>
    <s v="GABINETE INTEGRAL DE INFRAESTRUCTURA Y SERVICIOS PÚBLICOS"/>
    <s v="TERRITORIO Y OBRAS PUBLICAS"/>
    <s v="DIRECCIÓN GENERAL DE OBRAS PÚBLICAS"/>
    <x v="5"/>
    <s v="INVERSION PUBLICA"/>
    <n v="6300"/>
    <n v="6321"/>
    <s v="EJECUCIÓN DE PROYECTOS PRODUCTIVOS NO INCLUIDOS EN CONCEPTOS ANTERIORES DE ESTE CAPÍTULO"/>
    <s v="00"/>
    <s v="SIN DESCRIPCIÓN PARA DESTINOS 00"/>
    <m/>
    <m/>
    <n v="8000000"/>
    <m/>
  </r>
  <r>
    <s v="RECURSOS FISCALES 2025"/>
    <s v="RECURSOS FISCALES 2024"/>
    <s v="GASTO DE CAPITAL"/>
    <x v="0"/>
    <n v="1"/>
    <s v="GOBIERNO"/>
    <n v="1.3"/>
    <s v="COORDINACION DE LA POLITICA DE GOBIERNO"/>
    <s v="1.3.4"/>
    <s v="FUNCIÓN PÚBLICA"/>
    <s v="M"/>
    <s v="APOYO AL PROCESO PRESUPUESTARIO Y PARA MEJORAR LA EFICIENCIA INSTITUCIONAL "/>
    <n v="5"/>
    <s v="GOBIERNO INTELIGENTE"/>
    <s v="04_25"/>
    <s v="TESORERÍA MUNICIPAL"/>
    <s v="005"/>
    <s v="DESPACHO DE LA TESORERÍA MUNICIPAL"/>
    <s v="004_25"/>
    <s v="DIRECCIÓN DE PROCESOS ADMINISTRATIVOS Y PROYECTOS"/>
    <s v="TESORERÍA MUNICIPAL"/>
    <s v="TESORERIA"/>
    <s v="DIRECCIÓN DE PROCESOS ADMINISTRATIVOS Y"/>
    <x v="5"/>
    <s v="INVERSION PUBLICA"/>
    <n v="6300"/>
    <n v="6321"/>
    <s v="EJECUCIÓN DE PROYECTOS PRODUCTIVOS NO INCLUIDOS EN CONCEPTOS ANTERIORES DE ESTE CAPÍTULO"/>
    <s v="44"/>
    <s v="PLANTAS DE TRATAMIENTO"/>
    <n v="21615330"/>
    <n v="19650300"/>
    <n v="23580360"/>
    <s v="Plantas de tratamiento a 15 años"/>
  </r>
  <r>
    <s v="PARTICIPACIONES FEDERALES 2025"/>
    <s v="PARTICIPACIONES FEDERALES 2024"/>
    <s v="AMORTIZACIÓN DE LA DEUDA Y DISMINUCIÓN DE PASIVOS"/>
    <x v="0"/>
    <n v="1"/>
    <s v="GOBIERNO"/>
    <n v="1.3"/>
    <s v="COORDINACION DE LA POLITICA DE GOBIERNO"/>
    <s v="1.3.4"/>
    <s v="FUNCIÓN PÚBLICA"/>
    <s v="M"/>
    <s v="APOYO AL PROCESO PRESUPUESTARIO Y PARA MEJORAR LA EFICIENCIA INSTITUCIONAL "/>
    <n v="5"/>
    <s v="GOBIERNO INTELIGENTE"/>
    <s v="04_25"/>
    <s v="TESORERÍA MUNICIPAL"/>
    <s v="007"/>
    <s v="PROYECTO DE PRESUPUESTO"/>
    <s v="005_25"/>
    <s v="DIRECCIÓN GENERAL DE FINANZAS"/>
    <s v="TESORERÍA MUNICIPAL"/>
    <s v="TESORERIA"/>
    <s v="DIRECCIÓN GENERAL DE FINANZAS"/>
    <x v="6"/>
    <s v="DEUDA PUBLICA"/>
    <n v="9100"/>
    <n v="9111"/>
    <s v="AMORTIZACIÓN DE LA DEUDA INTERNA CON INSTITUCIONES DE CRÉDITO"/>
    <s v="00"/>
    <s v="SIN DESCRIPCIÓN PARA DESTINOS 00"/>
    <n v="15141504.83"/>
    <n v="32329227.809999999"/>
    <n v="38364867"/>
    <s v="deuda de los 2 creditos, uno termina en junio 2025"/>
  </r>
  <r>
    <s v="PARTICIPACIONES FEDERALES 2025"/>
    <s v="PARTICIPACIONES FEDERALES 2024"/>
    <s v="AMORTIZACIÓN DE LA DEUDA Y DISMINUCIÓN DE PASIVOS"/>
    <x v="0"/>
    <n v="1"/>
    <s v="GOBIERNO"/>
    <n v="1.3"/>
    <s v="COORDINACION DE LA POLITICA DE GOBIERNO"/>
    <s v="1.3.4"/>
    <s v="FUNCIÓN PÚBLICA"/>
    <s v="M"/>
    <s v="APOYO AL PROCESO PRESUPUESTARIO Y PARA MEJORAR LA EFICIENCIA INSTITUCIONAL "/>
    <n v="5"/>
    <s v="GOBIERNO INTELIGENTE"/>
    <s v="04_25"/>
    <s v="TESORERÍA MUNICIPAL"/>
    <s v="007"/>
    <s v="PROYECTO DE PRESUPUESTO"/>
    <s v="005_25"/>
    <s v="DIRECCIÓN GENERAL DE FINANZAS"/>
    <s v="TESORERÍA MUNICIPAL"/>
    <s v="TESORERIA"/>
    <s v="DIRECCIÓN GENERAL DE FINANZAS"/>
    <x v="6"/>
    <s v="DEUDA PUBLICA"/>
    <n v="9200"/>
    <n v="9211"/>
    <s v="INTERESES DE LA DEUDA INTERNA CON INSTITUCIONES  DE CRÉDITO"/>
    <s v="00"/>
    <s v="SIN DESCRIPCIÓN PARA DESTINOS 00"/>
    <n v="7990511.0300000003"/>
    <n v="13583826.539999999"/>
    <n v="10000000"/>
    <s v="deuda de los 2 creditos, uno termina en junio 20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x v="0"/>
    <s v="PARTICIPACIONES FEDERALES 2025"/>
    <x v="0"/>
    <x v="0"/>
    <n v="1"/>
    <x v="0"/>
    <n v="1.3"/>
    <x v="0"/>
    <s v="1.3.4"/>
    <x v="0"/>
    <x v="0"/>
    <x v="0"/>
    <n v="5"/>
    <x v="0"/>
    <s v="05_25"/>
    <x v="0"/>
    <s v="012"/>
    <x v="0"/>
    <s v="007_25"/>
    <s v="DIRECCIÓN GENERAL DE ADMINISTRACIÓN"/>
    <s v="OFICIALÍA MAYOR"/>
    <s v="OFICIALIA"/>
    <s v="DIRECCIÓN GENERAL DE ADMINISTRACIÓN"/>
    <x v="0"/>
    <x v="0"/>
    <x v="0"/>
    <x v="0"/>
    <x v="0"/>
    <s v="01"/>
    <s v="PLANTILLA"/>
    <n v="12218750.189999999"/>
    <n v="1986144.84"/>
    <n v="14346945"/>
  </r>
  <r>
    <x v="1"/>
    <s v="PARTICIPACIONES ESTATALES 2025"/>
    <x v="0"/>
    <x v="0"/>
    <n v="1"/>
    <x v="0"/>
    <n v="1.7"/>
    <x v="1"/>
    <s v="1.7.1"/>
    <x v="1"/>
    <x v="1"/>
    <x v="1"/>
    <n v="6"/>
    <x v="1"/>
    <s v="05_25"/>
    <x v="0"/>
    <s v="010"/>
    <x v="1"/>
    <s v="007_25"/>
    <s v="DIRECCIÓN GENERAL DE ADMINISTRACIÓN"/>
    <s v="OFICIALÍA MAYOR"/>
    <s v="OFICIALIA"/>
    <s v="DIRECCIÓN GENERAL DE ADMINISTRACIÓN"/>
    <x v="0"/>
    <x v="0"/>
    <x v="0"/>
    <x v="1"/>
    <x v="1"/>
    <s v="03"/>
    <s v="COMISARIA"/>
    <n v="0"/>
    <n v="55136596.079999998"/>
    <n v="213089057"/>
  </r>
  <r>
    <x v="0"/>
    <s v="PARTICIPACIONES FEDERALES 2025"/>
    <x v="0"/>
    <x v="0"/>
    <n v="1"/>
    <x v="0"/>
    <n v="1.3"/>
    <x v="0"/>
    <s v="1.3.4"/>
    <x v="0"/>
    <x v="0"/>
    <x v="0"/>
    <n v="5"/>
    <x v="0"/>
    <s v="05_25"/>
    <x v="0"/>
    <s v="012"/>
    <x v="0"/>
    <s v="007_25"/>
    <s v="DIRECCIÓN GENERAL DE ADMINISTRACIÓN"/>
    <s v="OFICIALÍA MAYOR"/>
    <s v="OFICIALIA"/>
    <s v="DIRECCIÓN GENERAL DE ADMINISTRACIÓN"/>
    <x v="0"/>
    <x v="0"/>
    <x v="0"/>
    <x v="1"/>
    <x v="1"/>
    <s v="01"/>
    <s v="PLANTILLA"/>
    <n v="0"/>
    <n v="55136596.079999998"/>
    <n v="0"/>
  </r>
  <r>
    <x v="0"/>
    <s v="PARTICIPACIONES FEDERALES 2025"/>
    <x v="0"/>
    <x v="0"/>
    <n v="1"/>
    <x v="0"/>
    <n v="1.3"/>
    <x v="0"/>
    <s v="1.3.4"/>
    <x v="0"/>
    <x v="0"/>
    <x v="0"/>
    <n v="5"/>
    <x v="0"/>
    <s v="05_25"/>
    <x v="0"/>
    <s v="012"/>
    <x v="0"/>
    <s v="007_25"/>
    <s v="DIRECCIÓN GENERAL DE ADMINISTRACIÓN"/>
    <s v="OFICIALÍA MAYOR"/>
    <s v="OFICIALIA"/>
    <s v="DIRECCIÓN GENERAL DE ADMINISTRACIÓN"/>
    <x v="0"/>
    <x v="0"/>
    <x v="0"/>
    <x v="1"/>
    <x v="1"/>
    <s v="01"/>
    <s v="PLANTILLA"/>
    <n v="664393684.21000004"/>
    <n v="454317569.20999998"/>
    <n v="669497019"/>
  </r>
  <r>
    <x v="2"/>
    <s v="RECURSOS FISCALES 2025"/>
    <x v="0"/>
    <x v="0"/>
    <n v="1"/>
    <x v="0"/>
    <n v="1.3"/>
    <x v="0"/>
    <s v="1.3.4"/>
    <x v="0"/>
    <x v="0"/>
    <x v="0"/>
    <n v="5"/>
    <x v="0"/>
    <s v="05_25"/>
    <x v="0"/>
    <s v="012"/>
    <x v="0"/>
    <s v="007_25"/>
    <s v="DIRECCIÓN GENERAL DE ADMINISTRACIÓN"/>
    <s v="OFICIALÍA MAYOR"/>
    <s v="OFICIALIA"/>
    <s v="DIRECCIÓN GENERAL DE ADMINISTRACIÓN"/>
    <x v="0"/>
    <x v="0"/>
    <x v="1"/>
    <x v="2"/>
    <x v="2"/>
    <s v="02"/>
    <s v="EVENTUAL"/>
    <n v="1160699.94"/>
    <n v="1270435.26"/>
    <n v="6052682"/>
  </r>
  <r>
    <x v="1"/>
    <s v="PARTICIPACIONES ESTATALES 2025"/>
    <x v="0"/>
    <x v="0"/>
    <n v="1"/>
    <x v="0"/>
    <n v="1.3"/>
    <x v="0"/>
    <s v="1.3.4"/>
    <x v="0"/>
    <x v="0"/>
    <x v="0"/>
    <n v="5"/>
    <x v="0"/>
    <s v="05_25"/>
    <x v="0"/>
    <s v="012"/>
    <x v="0"/>
    <s v="007_25"/>
    <s v="DIRECCIÓN GENERAL DE ADMINISTRACIÓN"/>
    <s v="OFICIALÍA MAYOR"/>
    <s v="OFICIALIA"/>
    <s v="DIRECCIÓN GENERAL DE ADMINISTRACIÓN"/>
    <x v="0"/>
    <x v="0"/>
    <x v="1"/>
    <x v="3"/>
    <x v="3"/>
    <s v="02"/>
    <s v="EVENTUAL"/>
    <n v="108809696.02"/>
    <n v="94446741.170000002"/>
    <n v="40995154"/>
  </r>
  <r>
    <x v="0"/>
    <s v="PARTICIPACIONES FEDERALES 2025"/>
    <x v="0"/>
    <x v="0"/>
    <n v="1"/>
    <x v="0"/>
    <n v="1.3"/>
    <x v="0"/>
    <s v="1.3.4"/>
    <x v="0"/>
    <x v="0"/>
    <x v="0"/>
    <n v="5"/>
    <x v="0"/>
    <s v="05_25"/>
    <x v="0"/>
    <s v="012"/>
    <x v="0"/>
    <s v="007_25"/>
    <s v="DIRECCIÓN GENERAL DE ADMINISTRACIÓN"/>
    <s v="OFICIALÍA MAYOR"/>
    <s v="OFICIALIA"/>
    <s v="DIRECCIÓN GENERAL DE ADMINISTRACIÓN"/>
    <x v="0"/>
    <x v="0"/>
    <x v="1"/>
    <x v="3"/>
    <x v="3"/>
    <s v="02"/>
    <s v="EVENTUAL"/>
    <n v="0"/>
    <n v="0"/>
    <n v="1237429"/>
  </r>
  <r>
    <x v="2"/>
    <s v="RECURSOS FISCALES 2025"/>
    <x v="0"/>
    <x v="0"/>
    <n v="1"/>
    <x v="0"/>
    <n v="1.3"/>
    <x v="0"/>
    <s v="1.3.4"/>
    <x v="0"/>
    <x v="0"/>
    <x v="0"/>
    <n v="5"/>
    <x v="0"/>
    <s v="05_25"/>
    <x v="0"/>
    <s v="012"/>
    <x v="0"/>
    <s v="007_25"/>
    <s v="DIRECCIÓN GENERAL DE ADMINISTRACIÓN"/>
    <s v="OFICIALÍA MAYOR"/>
    <s v="OFICIALIA"/>
    <s v="DIRECCIÓN GENERAL DE ADMINISTRACIÓN"/>
    <x v="0"/>
    <x v="0"/>
    <x v="1"/>
    <x v="3"/>
    <x v="3"/>
    <s v="02"/>
    <s v="EVENTUAL"/>
    <n v="0"/>
    <n v="0"/>
    <n v="710857"/>
  </r>
  <r>
    <x v="2"/>
    <s v="RECURSOS FISCALES 2025"/>
    <x v="0"/>
    <x v="0"/>
    <n v="1"/>
    <x v="0"/>
    <n v="1.3"/>
    <x v="0"/>
    <s v="1.3.4"/>
    <x v="0"/>
    <x v="0"/>
    <x v="0"/>
    <n v="5"/>
    <x v="0"/>
    <s v="05_25"/>
    <x v="0"/>
    <s v="012"/>
    <x v="0"/>
    <s v="007_25"/>
    <s v="DIRECCIÓN GENERAL DE ADMINISTRACIÓN"/>
    <s v="OFICIALÍA MAYOR"/>
    <s v="OFICIALIA"/>
    <s v="DIRECCIÓN GENERAL DE ADMINISTRACIÓN"/>
    <x v="0"/>
    <x v="0"/>
    <x v="1"/>
    <x v="4"/>
    <x v="4"/>
    <s v="02"/>
    <s v="EVENTUAL"/>
    <n v="0"/>
    <n v="0"/>
    <n v="26400"/>
  </r>
  <r>
    <x v="1"/>
    <s v="PARTICIPACIONES ESTATALES 2025"/>
    <x v="0"/>
    <x v="0"/>
    <n v="1"/>
    <x v="0"/>
    <n v="1.3"/>
    <x v="0"/>
    <s v="1.3.4"/>
    <x v="0"/>
    <x v="0"/>
    <x v="0"/>
    <n v="5"/>
    <x v="0"/>
    <s v="05_25"/>
    <x v="0"/>
    <s v="012"/>
    <x v="0"/>
    <s v="007_25"/>
    <s v="DIRECCIÓN GENERAL DE ADMINISTRACIÓN"/>
    <s v="OFICIALÍA MAYOR"/>
    <s v="OFICIALIA"/>
    <s v="DIRECCIÓN GENERAL DE ADMINISTRACIÓN"/>
    <x v="0"/>
    <x v="0"/>
    <x v="2"/>
    <x v="5"/>
    <x v="5"/>
    <s v="02"/>
    <s v="EVENTUAL"/>
    <n v="0"/>
    <n v="970743.67"/>
    <n v="596437"/>
  </r>
  <r>
    <x v="1"/>
    <s v="PARTICIPACIONES ESTATALES 2025"/>
    <x v="0"/>
    <x v="0"/>
    <n v="1"/>
    <x v="0"/>
    <n v="1.7"/>
    <x v="1"/>
    <s v="1.7.1"/>
    <x v="1"/>
    <x v="1"/>
    <x v="1"/>
    <n v="6"/>
    <x v="1"/>
    <s v="05_25"/>
    <x v="0"/>
    <s v="010"/>
    <x v="1"/>
    <s v="007_25"/>
    <s v="DIRECCIÓN GENERAL DE ADMINISTRACIÓN"/>
    <s v="OFICIALÍA MAYOR"/>
    <s v="OFICIALIA"/>
    <s v="DIRECCIÓN GENERAL DE ADMINISTRACIÓN"/>
    <x v="0"/>
    <x v="0"/>
    <x v="2"/>
    <x v="5"/>
    <x v="5"/>
    <s v="03"/>
    <s v="COMISARIA"/>
    <n v="20447574.010000002"/>
    <n v="11140939.140000001"/>
    <n v="2959570"/>
  </r>
  <r>
    <x v="0"/>
    <s v="PARTICIPACIONES FEDERALES 2025"/>
    <x v="0"/>
    <x v="0"/>
    <n v="1"/>
    <x v="0"/>
    <n v="1.3"/>
    <x v="0"/>
    <s v="1.3.4"/>
    <x v="0"/>
    <x v="0"/>
    <x v="0"/>
    <n v="5"/>
    <x v="0"/>
    <s v="05_25"/>
    <x v="0"/>
    <s v="012"/>
    <x v="0"/>
    <s v="007_25"/>
    <s v="DIRECCIÓN GENERAL DE ADMINISTRACIÓN"/>
    <s v="OFICIALÍA MAYOR"/>
    <s v="OFICIALIA"/>
    <s v="DIRECCIÓN GENERAL DE ADMINISTRACIÓN"/>
    <x v="0"/>
    <x v="0"/>
    <x v="2"/>
    <x v="5"/>
    <x v="5"/>
    <s v="01"/>
    <s v="PLANTILLA"/>
    <m/>
    <m/>
    <n v="9497833"/>
  </r>
  <r>
    <x v="1"/>
    <s v="PARTICIPACIONES ESTATALES 2025"/>
    <x v="0"/>
    <x v="0"/>
    <n v="1"/>
    <x v="0"/>
    <n v="1.3"/>
    <x v="0"/>
    <s v="1.3.4"/>
    <x v="0"/>
    <x v="0"/>
    <x v="0"/>
    <n v="5"/>
    <x v="0"/>
    <s v="05_25"/>
    <x v="0"/>
    <s v="012"/>
    <x v="0"/>
    <s v="007_25"/>
    <s v="DIRECCIÓN GENERAL DE ADMINISTRACIÓN"/>
    <s v="OFICIALÍA MAYOR"/>
    <s v="OFICIALIA"/>
    <s v="DIRECCIÓN GENERAL DE ADMINISTRACIÓN"/>
    <x v="0"/>
    <x v="0"/>
    <x v="2"/>
    <x v="6"/>
    <x v="6"/>
    <s v="02"/>
    <s v="EVENTUAL"/>
    <n v="0"/>
    <n v="12848914.4"/>
    <n v="245182"/>
  </r>
  <r>
    <x v="2"/>
    <s v="RECURSOS FISCALES 2025"/>
    <x v="0"/>
    <x v="0"/>
    <n v="1"/>
    <x v="0"/>
    <n v="1.3"/>
    <x v="0"/>
    <s v="1.3.4"/>
    <x v="0"/>
    <x v="0"/>
    <x v="0"/>
    <n v="5"/>
    <x v="0"/>
    <s v="05_25"/>
    <x v="0"/>
    <s v="012"/>
    <x v="0"/>
    <s v="007_25"/>
    <s v="DIRECCIÓN GENERAL DE ADMINISTRACIÓN"/>
    <s v="OFICIALÍA MAYOR"/>
    <s v="OFICIALIA"/>
    <s v="DIRECCIÓN GENERAL DE ADMINISTRACIÓN"/>
    <x v="0"/>
    <x v="0"/>
    <x v="2"/>
    <x v="6"/>
    <x v="6"/>
    <s v="02"/>
    <s v="EVENTUAL"/>
    <n v="0"/>
    <n v="12848914.4"/>
    <n v="5719185"/>
  </r>
  <r>
    <x v="0"/>
    <s v="PARTICIPACIONES FEDERALES 2025"/>
    <x v="0"/>
    <x v="0"/>
    <n v="1"/>
    <x v="0"/>
    <n v="1.3"/>
    <x v="0"/>
    <s v="1.3.4"/>
    <x v="0"/>
    <x v="0"/>
    <x v="0"/>
    <n v="5"/>
    <x v="0"/>
    <s v="05_25"/>
    <x v="0"/>
    <s v="012"/>
    <x v="0"/>
    <s v="007_25"/>
    <s v="DIRECCIÓN GENERAL DE ADMINISTRACIÓN"/>
    <s v="OFICIALÍA MAYOR"/>
    <s v="OFICIALIA"/>
    <s v="DIRECCIÓN GENERAL DE ADMINISTRACIÓN"/>
    <x v="0"/>
    <x v="0"/>
    <x v="2"/>
    <x v="6"/>
    <x v="6"/>
    <s v="01"/>
    <s v="PLANTILLA"/>
    <m/>
    <m/>
    <n v="94978329"/>
  </r>
  <r>
    <x v="0"/>
    <s v="RECURSOS FISCALES 2025"/>
    <x v="0"/>
    <x v="0"/>
    <n v="1"/>
    <x v="0"/>
    <n v="1.7"/>
    <x v="1"/>
    <s v="1.7.1"/>
    <x v="1"/>
    <x v="1"/>
    <x v="1"/>
    <n v="6"/>
    <x v="1"/>
    <s v="05_25"/>
    <x v="0"/>
    <s v="010"/>
    <x v="1"/>
    <s v="007_25"/>
    <s v="DIRECCIÓN GENERAL DE ADMINISTRACIÓN"/>
    <s v="OFICIALÍA MAYOR"/>
    <s v="OFICIALIA"/>
    <s v="DIRECCIÓN GENERAL DE ADMINISTRACIÓN"/>
    <x v="0"/>
    <x v="0"/>
    <x v="2"/>
    <x v="6"/>
    <x v="6"/>
    <s v="03"/>
    <s v="COMISARIA"/>
    <n v="117396555.38"/>
    <n v="30044245.59"/>
    <n v="29595702"/>
  </r>
  <r>
    <x v="2"/>
    <s v="RECURSOS FISCALES 2025"/>
    <x v="0"/>
    <x v="0"/>
    <n v="1"/>
    <x v="0"/>
    <n v="1.3"/>
    <x v="0"/>
    <s v="1.3.4"/>
    <x v="0"/>
    <x v="0"/>
    <x v="0"/>
    <n v="5"/>
    <x v="0"/>
    <s v="05_25"/>
    <x v="0"/>
    <s v="012"/>
    <x v="0"/>
    <s v="007_25"/>
    <s v="DIRECCIÓN GENERAL DE ADMINISTRACIÓN"/>
    <s v="OFICIALÍA MAYOR"/>
    <s v="OFICIALIA"/>
    <s v="DIRECCIÓN GENERAL DE ADMINISTRACIÓN"/>
    <x v="0"/>
    <x v="0"/>
    <x v="2"/>
    <x v="7"/>
    <x v="7"/>
    <s v="02"/>
    <s v="EVENTUAL"/>
    <n v="0"/>
    <n v="261160.7"/>
    <n v="730000"/>
  </r>
  <r>
    <x v="1"/>
    <s v="PARTICIPACIONES ESTATALES 2025"/>
    <x v="0"/>
    <x v="0"/>
    <n v="1"/>
    <x v="0"/>
    <n v="1.3"/>
    <x v="0"/>
    <s v="1.3.4"/>
    <x v="0"/>
    <x v="0"/>
    <x v="0"/>
    <n v="5"/>
    <x v="0"/>
    <s v="05_25"/>
    <x v="0"/>
    <s v="012"/>
    <x v="0"/>
    <s v="007_25"/>
    <s v="DIRECCIÓN GENERAL DE ADMINISTRACIÓN"/>
    <s v="OFICIALÍA MAYOR"/>
    <s v="OFICIALIA"/>
    <s v="DIRECCIÓN GENERAL DE ADMINISTRACIÓN"/>
    <x v="0"/>
    <x v="0"/>
    <x v="2"/>
    <x v="8"/>
    <x v="8"/>
    <s v="02"/>
    <s v="EVENTUAL"/>
    <n v="0"/>
    <n v="455245"/>
    <n v="1500000"/>
  </r>
  <r>
    <x v="2"/>
    <s v="RECURSOS FISCALES 2025"/>
    <x v="0"/>
    <x v="0"/>
    <n v="1"/>
    <x v="0"/>
    <n v="1.3"/>
    <x v="0"/>
    <s v="1.3.4"/>
    <x v="0"/>
    <x v="0"/>
    <x v="0"/>
    <n v="5"/>
    <x v="0"/>
    <s v="05_25"/>
    <x v="0"/>
    <s v="012"/>
    <x v="0"/>
    <s v="007_25"/>
    <s v="DIRECCIÓN GENERAL DE ADMINISTRACIÓN"/>
    <s v="OFICIALÍA MAYOR"/>
    <s v="OFICIALIA"/>
    <s v="DIRECCIÓN GENERAL DE ADMINISTRACIÓN"/>
    <x v="0"/>
    <x v="0"/>
    <x v="2"/>
    <x v="8"/>
    <x v="8"/>
    <s v="02"/>
    <s v="EVENTUAL"/>
    <n v="0"/>
    <n v="0"/>
    <n v="0"/>
  </r>
  <r>
    <x v="2"/>
    <s v="RECURSOS FISCALES 2025"/>
    <x v="0"/>
    <x v="0"/>
    <n v="1"/>
    <x v="0"/>
    <n v="1.3"/>
    <x v="0"/>
    <s v="1.3.4"/>
    <x v="0"/>
    <x v="0"/>
    <x v="0"/>
    <n v="5"/>
    <x v="0"/>
    <s v="05_25"/>
    <x v="0"/>
    <s v="012"/>
    <x v="0"/>
    <s v="007_25"/>
    <s v="DIRECCIÓN GENERAL DE ADMINISTRACIÓN"/>
    <s v="OFICIALÍA MAYOR"/>
    <s v="OFICIALIA"/>
    <s v="DIRECCIÓN GENERAL DE ADMINISTRACIÓN"/>
    <x v="0"/>
    <x v="0"/>
    <x v="2"/>
    <x v="8"/>
    <x v="8"/>
    <s v="02"/>
    <s v="EVENTUAL"/>
    <n v="0"/>
    <n v="455245"/>
    <n v="0"/>
  </r>
  <r>
    <x v="1"/>
    <s v="PARTICIPACIONES ESTATALES 2025"/>
    <x v="0"/>
    <x v="0"/>
    <n v="1"/>
    <x v="0"/>
    <n v="1.3"/>
    <x v="0"/>
    <s v="1.3.4"/>
    <x v="0"/>
    <x v="0"/>
    <x v="0"/>
    <n v="5"/>
    <x v="0"/>
    <s v="05_25"/>
    <x v="0"/>
    <s v="012"/>
    <x v="0"/>
    <s v="007_25"/>
    <s v="DIRECCIÓN GENERAL DE ADMINISTRACIÓN"/>
    <s v="OFICIALÍA MAYOR"/>
    <s v="OFICIALIA"/>
    <s v="DIRECCIÓN GENERAL DE ADMINISTRACIÓN"/>
    <x v="0"/>
    <x v="0"/>
    <x v="3"/>
    <x v="9"/>
    <x v="9"/>
    <s v="02"/>
    <s v="EVENTUAL"/>
    <n v="0"/>
    <n v="0"/>
    <n v="0"/>
  </r>
  <r>
    <x v="0"/>
    <s v="PARTICIPACIONES FEDERALES 2025"/>
    <x v="0"/>
    <x v="0"/>
    <n v="1"/>
    <x v="0"/>
    <n v="1.3"/>
    <x v="0"/>
    <s v="1.3.4"/>
    <x v="0"/>
    <x v="0"/>
    <x v="0"/>
    <n v="5"/>
    <x v="0"/>
    <s v="05_25"/>
    <x v="0"/>
    <s v="012"/>
    <x v="0"/>
    <s v="007_25"/>
    <s v="DIRECCIÓN GENERAL DE ADMINISTRACIÓN"/>
    <s v="OFICIALÍA MAYOR"/>
    <s v="OFICIALIA"/>
    <s v="DIRECCIÓN GENERAL DE ADMINISTRACIÓN"/>
    <x v="0"/>
    <x v="0"/>
    <x v="3"/>
    <x v="9"/>
    <x v="9"/>
    <s v="01"/>
    <s v="PLANTILLA"/>
    <m/>
    <m/>
    <n v="41030638"/>
  </r>
  <r>
    <x v="0"/>
    <s v="PARTICIPACIONES FEDERALES 2025"/>
    <x v="0"/>
    <x v="0"/>
    <n v="1"/>
    <x v="0"/>
    <n v="1.3"/>
    <x v="0"/>
    <s v="1.3.4"/>
    <x v="0"/>
    <x v="0"/>
    <x v="0"/>
    <n v="5"/>
    <x v="0"/>
    <s v="05_25"/>
    <x v="0"/>
    <s v="012"/>
    <x v="0"/>
    <s v="007_25"/>
    <s v="DIRECCIÓN GENERAL DE ADMINISTRACIÓN"/>
    <s v="OFICIALÍA MAYOR"/>
    <s v="OFICIALIA"/>
    <s v="DIRECCIÓN GENERAL DE ADMINISTRACIÓN"/>
    <x v="0"/>
    <x v="0"/>
    <x v="3"/>
    <x v="9"/>
    <x v="9"/>
    <s v="02"/>
    <s v="EVENTUAL"/>
    <n v="0"/>
    <n v="3085568.55"/>
    <n v="2576606"/>
  </r>
  <r>
    <x v="0"/>
    <s v="PARTICIPACIONES FEDERALES 2025"/>
    <x v="0"/>
    <x v="0"/>
    <n v="1"/>
    <x v="0"/>
    <n v="1.7"/>
    <x v="1"/>
    <s v="1.7.1"/>
    <x v="1"/>
    <x v="1"/>
    <x v="1"/>
    <n v="6"/>
    <x v="1"/>
    <s v="05_25"/>
    <x v="0"/>
    <s v="010"/>
    <x v="1"/>
    <s v="007_25"/>
    <s v="DIRECCIÓN GENERAL DE ADMINISTRACIÓN"/>
    <s v="OFICIALÍA MAYOR"/>
    <s v="OFICIALIA"/>
    <s v="DIRECCIÓN GENERAL DE ADMINISTRACIÓN"/>
    <x v="0"/>
    <x v="0"/>
    <x v="3"/>
    <x v="9"/>
    <x v="9"/>
    <s v="03"/>
    <s v="COMISARIA"/>
    <n v="40400571.310000002"/>
    <n v="27543606.690000001"/>
    <n v="12785343"/>
  </r>
  <r>
    <x v="1"/>
    <s v="PARTICIPACIONES ESTATALES 2025"/>
    <x v="0"/>
    <x v="0"/>
    <n v="1"/>
    <x v="0"/>
    <n v="1.3"/>
    <x v="0"/>
    <s v="1.3.4"/>
    <x v="0"/>
    <x v="0"/>
    <x v="0"/>
    <n v="5"/>
    <x v="0"/>
    <s v="05_25"/>
    <x v="0"/>
    <s v="012"/>
    <x v="0"/>
    <s v="007_25"/>
    <s v="DIRECCIÓN GENERAL DE ADMINISTRACIÓN"/>
    <s v="OFICIALÍA MAYOR"/>
    <s v="OFICIALIA"/>
    <s v="DIRECCIÓN GENERAL DE ADMINISTRACIÓN"/>
    <x v="0"/>
    <x v="0"/>
    <x v="3"/>
    <x v="10"/>
    <x v="10"/>
    <s v="02"/>
    <s v="EVENTUAL"/>
    <n v="0"/>
    <n v="2685560.27"/>
    <n v="1288303"/>
  </r>
  <r>
    <x v="0"/>
    <s v="PARTICIPACIONES FEDERALES 2025"/>
    <x v="0"/>
    <x v="0"/>
    <n v="1"/>
    <x v="0"/>
    <n v="1.3"/>
    <x v="0"/>
    <s v="1.3.4"/>
    <x v="0"/>
    <x v="0"/>
    <x v="0"/>
    <n v="5"/>
    <x v="0"/>
    <s v="05_25"/>
    <x v="0"/>
    <s v="012"/>
    <x v="0"/>
    <s v="007_25"/>
    <s v="DIRECCIÓN GENERAL DE ADMINISTRACIÓN"/>
    <s v="OFICIALÍA MAYOR"/>
    <s v="OFICIALIA"/>
    <s v="DIRECCIÓN GENERAL DE ADMINISTRACIÓN"/>
    <x v="0"/>
    <x v="0"/>
    <x v="3"/>
    <x v="10"/>
    <x v="10"/>
    <s v="01"/>
    <s v="PLANTILLA"/>
    <m/>
    <m/>
    <n v="20515319"/>
  </r>
  <r>
    <x v="0"/>
    <s v="PARTICIPACIONES FEDERALES 2025"/>
    <x v="0"/>
    <x v="0"/>
    <n v="1"/>
    <x v="0"/>
    <n v="1.7"/>
    <x v="1"/>
    <s v="1.7.1"/>
    <x v="1"/>
    <x v="1"/>
    <x v="1"/>
    <n v="6"/>
    <x v="1"/>
    <s v="05_25"/>
    <x v="0"/>
    <s v="010"/>
    <x v="1"/>
    <s v="007_25"/>
    <s v="DIRECCIÓN GENERAL DE ADMINISTRACIÓN"/>
    <s v="OFICIALÍA MAYOR"/>
    <s v="OFICIALIA"/>
    <s v="DIRECCIÓN GENERAL DE ADMINISTRACIÓN"/>
    <x v="0"/>
    <x v="0"/>
    <x v="3"/>
    <x v="10"/>
    <x v="10"/>
    <s v="03"/>
    <s v="COMISARIA"/>
    <n v="23773465.690000001"/>
    <n v="13147629.6"/>
    <n v="6392672"/>
  </r>
  <r>
    <x v="1"/>
    <s v="PARTICIPACIONES ESTATALES 2025"/>
    <x v="0"/>
    <x v="0"/>
    <n v="1"/>
    <x v="0"/>
    <n v="1.3"/>
    <x v="0"/>
    <s v="1.3.4"/>
    <x v="0"/>
    <x v="0"/>
    <x v="0"/>
    <n v="5"/>
    <x v="0"/>
    <s v="05_25"/>
    <x v="0"/>
    <s v="012"/>
    <x v="0"/>
    <s v="007_25"/>
    <s v="DIRECCIÓN GENERAL DE ADMINISTRACIÓN"/>
    <s v="OFICIALÍA MAYOR"/>
    <s v="OFICIALIA"/>
    <s v="DIRECCIÓN GENERAL DE ADMINISTRACIÓN"/>
    <x v="0"/>
    <x v="0"/>
    <x v="3"/>
    <x v="11"/>
    <x v="11"/>
    <s v="02"/>
    <s v="EVENTUAL"/>
    <n v="0"/>
    <n v="753288.13"/>
    <n v="858869"/>
  </r>
  <r>
    <x v="0"/>
    <s v="PARTICIPACIONES FEDERALES 2025"/>
    <x v="0"/>
    <x v="0"/>
    <n v="1"/>
    <x v="0"/>
    <n v="1.3"/>
    <x v="0"/>
    <s v="1.3.4"/>
    <x v="0"/>
    <x v="0"/>
    <x v="0"/>
    <n v="5"/>
    <x v="0"/>
    <s v="05_25"/>
    <x v="0"/>
    <s v="012"/>
    <x v="0"/>
    <s v="007_25"/>
    <s v="DIRECCIÓN GENERAL DE ADMINISTRACIÓN"/>
    <s v="OFICIALÍA MAYOR"/>
    <s v="OFICIALIA"/>
    <s v="DIRECCIÓN GENERAL DE ADMINISTRACIÓN"/>
    <x v="0"/>
    <x v="0"/>
    <x v="3"/>
    <x v="11"/>
    <x v="11"/>
    <s v="01"/>
    <s v="PLANTILLA"/>
    <m/>
    <m/>
    <n v="13676878"/>
  </r>
  <r>
    <x v="0"/>
    <s v="PARTICIPACIONES FEDERALES 2025"/>
    <x v="0"/>
    <x v="0"/>
    <n v="1"/>
    <x v="0"/>
    <n v="1.7"/>
    <x v="1"/>
    <s v="1.7.1"/>
    <x v="1"/>
    <x v="1"/>
    <x v="1"/>
    <n v="6"/>
    <x v="1"/>
    <s v="05_25"/>
    <x v="0"/>
    <s v="010"/>
    <x v="1"/>
    <s v="007_25"/>
    <s v="DIRECCIÓN GENERAL DE ADMINISTRACIÓN"/>
    <s v="OFICIALÍA MAYOR"/>
    <s v="OFICIALIA"/>
    <s v="DIRECCIÓN GENERAL DE ADMINISTRACIÓN"/>
    <x v="0"/>
    <x v="0"/>
    <x v="3"/>
    <x v="11"/>
    <x v="11"/>
    <s v="03"/>
    <s v="COMISARIA"/>
    <n v="15001786.550000001"/>
    <n v="8116519.4299999997"/>
    <n v="4261782"/>
  </r>
  <r>
    <x v="0"/>
    <s v="PARTICIPACIONES FEDERALES 2025"/>
    <x v="0"/>
    <x v="0"/>
    <n v="1"/>
    <x v="0"/>
    <n v="1.3"/>
    <x v="0"/>
    <s v="1.3.4"/>
    <x v="0"/>
    <x v="0"/>
    <x v="0"/>
    <n v="5"/>
    <x v="0"/>
    <s v="05_25"/>
    <x v="0"/>
    <s v="012"/>
    <x v="0"/>
    <s v="007_25"/>
    <s v="DIRECCIÓN GENERAL DE ADMINISTRACIÓN"/>
    <s v="OFICIALÍA MAYOR"/>
    <s v="OFICIALIA"/>
    <s v="DIRECCIÓN GENERAL DE ADMINISTRACIÓN"/>
    <x v="0"/>
    <x v="0"/>
    <x v="3"/>
    <x v="12"/>
    <x v="12"/>
    <s v="01"/>
    <s v="PLANTILLA"/>
    <m/>
    <m/>
    <n v="119672693"/>
  </r>
  <r>
    <x v="2"/>
    <s v="RECURSOS FISCALES 2025"/>
    <x v="0"/>
    <x v="0"/>
    <n v="1"/>
    <x v="0"/>
    <n v="1.3"/>
    <x v="0"/>
    <s v="1.3.4"/>
    <x v="0"/>
    <x v="0"/>
    <x v="0"/>
    <n v="5"/>
    <x v="0"/>
    <s v="05_25"/>
    <x v="0"/>
    <s v="012"/>
    <x v="0"/>
    <s v="007_25"/>
    <s v="DIRECCIÓN GENERAL DE ADMINISTRACIÓN"/>
    <s v="OFICIALÍA MAYOR"/>
    <s v="OFICIALIA"/>
    <s v="DIRECCIÓN GENERAL DE ADMINISTRACIÓN"/>
    <x v="0"/>
    <x v="0"/>
    <x v="3"/>
    <x v="12"/>
    <x v="12"/>
    <s v="02"/>
    <s v="EVENTUAL"/>
    <n v="0"/>
    <n v="16005137.279999999"/>
    <n v="7515102"/>
  </r>
  <r>
    <x v="2"/>
    <s v="RECURSOS FISCALES 2025"/>
    <x v="0"/>
    <x v="0"/>
    <n v="1"/>
    <x v="0"/>
    <n v="1.7"/>
    <x v="1"/>
    <s v="1.7.1"/>
    <x v="1"/>
    <x v="1"/>
    <x v="1"/>
    <n v="6"/>
    <x v="1"/>
    <s v="05_25"/>
    <x v="0"/>
    <s v="010"/>
    <x v="1"/>
    <s v="007_25"/>
    <s v="DIRECCIÓN GENERAL DE ADMINISTRACIÓN"/>
    <s v="OFICIALÍA MAYOR"/>
    <s v="OFICIALIA"/>
    <s v="DIRECCIÓN GENERAL DE ADMINISTRACIÓN"/>
    <x v="0"/>
    <x v="0"/>
    <x v="3"/>
    <x v="12"/>
    <x v="12"/>
    <s v="03"/>
    <s v="COMISARIA"/>
    <n v="126334223.59999999"/>
    <n v="78031402.079999998"/>
    <n v="37290585"/>
  </r>
  <r>
    <x v="2"/>
    <s v="PARTICIPACIONES FEDERALES 2025"/>
    <x v="0"/>
    <x v="0"/>
    <n v="1"/>
    <x v="0"/>
    <n v="1.3"/>
    <x v="0"/>
    <s v="1.3.4"/>
    <x v="0"/>
    <x v="0"/>
    <x v="0"/>
    <n v="5"/>
    <x v="0"/>
    <s v="05_25"/>
    <x v="0"/>
    <s v="012"/>
    <x v="0"/>
    <s v="007_25"/>
    <s v="DIRECCIÓN GENERAL DE ADMINISTRACIÓN"/>
    <s v="OFICIALÍA MAYOR"/>
    <s v="OFICIALIA"/>
    <s v="DIRECCIÓN GENERAL DE ADMINISTRACIÓN"/>
    <x v="0"/>
    <x v="0"/>
    <x v="3"/>
    <x v="13"/>
    <x v="13"/>
    <s v="02"/>
    <s v="EVENTUAL"/>
    <n v="0"/>
    <n v="0"/>
    <n v="15000000"/>
  </r>
  <r>
    <x v="2"/>
    <s v="PARTICIPACIONES FEDERALES 2025"/>
    <x v="0"/>
    <x v="0"/>
    <n v="1"/>
    <x v="0"/>
    <n v="1.7"/>
    <x v="1"/>
    <s v="1.7.1"/>
    <x v="1"/>
    <x v="1"/>
    <x v="1"/>
    <n v="6"/>
    <x v="1"/>
    <s v="05_25"/>
    <x v="0"/>
    <s v="010"/>
    <x v="1"/>
    <s v="007_25"/>
    <s v="DIRECCIÓN GENERAL DE ADMINISTRACIÓN"/>
    <s v="OFICIALÍA MAYOR"/>
    <s v="OFICIALIA"/>
    <s v="DIRECCIÓN GENERAL DE ADMINISTRACIÓN"/>
    <x v="0"/>
    <x v="0"/>
    <x v="3"/>
    <x v="13"/>
    <x v="13"/>
    <s v="03"/>
    <s v="COMISARIA"/>
    <n v="0"/>
    <n v="0"/>
    <n v="9500000"/>
  </r>
  <r>
    <x v="2"/>
    <s v="RECURSOS FISCALES 2025"/>
    <x v="0"/>
    <x v="0"/>
    <n v="1"/>
    <x v="0"/>
    <n v="1.3"/>
    <x v="0"/>
    <s v="1.3.4"/>
    <x v="0"/>
    <x v="0"/>
    <x v="0"/>
    <n v="5"/>
    <x v="0"/>
    <s v="05_25"/>
    <x v="0"/>
    <s v="012"/>
    <x v="0"/>
    <s v="007_25"/>
    <s v="DIRECCIÓN GENERAL DE ADMINISTRACIÓN"/>
    <s v="OFICIALÍA MAYOR"/>
    <s v="OFICIALIA"/>
    <s v="DIRECCIÓN GENERAL DE ADMINISTRACIÓN"/>
    <x v="0"/>
    <x v="0"/>
    <x v="4"/>
    <x v="14"/>
    <x v="14"/>
    <s v="02"/>
    <s v="EVENTUAL"/>
    <n v="0"/>
    <n v="1119343.1200000001"/>
    <n v="3000000"/>
  </r>
  <r>
    <x v="2"/>
    <s v="RECURSOS FISCALES 2025"/>
    <x v="0"/>
    <x v="0"/>
    <n v="1"/>
    <x v="0"/>
    <n v="1.3"/>
    <x v="0"/>
    <s v="1.3.4"/>
    <x v="0"/>
    <x v="0"/>
    <x v="0"/>
    <n v="5"/>
    <x v="0"/>
    <s v="05_25"/>
    <x v="0"/>
    <s v="012"/>
    <x v="0"/>
    <s v="007_25"/>
    <s v="DIRECCIÓN GENERAL DE ADMINISTRACIÓN"/>
    <s v="OFICIALÍA MAYOR"/>
    <s v="OFICIALIA"/>
    <s v="DIRECCIÓN GENERAL DE ADMINISTRACIÓN"/>
    <x v="0"/>
    <x v="0"/>
    <x v="4"/>
    <x v="15"/>
    <x v="15"/>
    <s v="01"/>
    <s v="PLANTILLA"/>
    <n v="0"/>
    <n v="0"/>
    <n v="7502685"/>
  </r>
  <r>
    <x v="0"/>
    <s v="PARTICIPACIONES FEDERALES 2025"/>
    <x v="0"/>
    <x v="0"/>
    <n v="1"/>
    <x v="0"/>
    <n v="1.3"/>
    <x v="0"/>
    <s v="1.3.4"/>
    <x v="0"/>
    <x v="0"/>
    <x v="0"/>
    <n v="5"/>
    <x v="0"/>
    <s v="05_25"/>
    <x v="0"/>
    <s v="012"/>
    <x v="0"/>
    <s v="007_25"/>
    <s v="DIRECCIÓN GENERAL DE ADMINISTRACIÓN"/>
    <s v="OFICIALÍA MAYOR"/>
    <s v="OFICIALIA"/>
    <s v="DIRECCIÓN GENERAL DE ADMINISTRACIÓN"/>
    <x v="0"/>
    <x v="0"/>
    <x v="4"/>
    <x v="15"/>
    <x v="15"/>
    <s v="01"/>
    <s v="PLANTILLA"/>
    <n v="103095827.09999999"/>
    <n v="45811299.640000001"/>
    <n v="86510824"/>
  </r>
  <r>
    <x v="2"/>
    <s v="RECURSOS FISCALES 2025"/>
    <x v="0"/>
    <x v="0"/>
    <n v="1"/>
    <x v="0"/>
    <n v="1.7"/>
    <x v="1"/>
    <s v="1.7.1"/>
    <x v="1"/>
    <x v="1"/>
    <x v="1"/>
    <n v="6"/>
    <x v="1"/>
    <s v="05_25"/>
    <x v="0"/>
    <s v="010"/>
    <x v="1"/>
    <s v="007_25"/>
    <s v="DIRECCIÓN GENERAL DE ADMINISTRACIÓN"/>
    <s v="OFICIALÍA MAYOR"/>
    <s v="OFICIALIA"/>
    <s v="DIRECCIÓN GENERAL DE ADMINISTRACIÓN"/>
    <x v="0"/>
    <x v="0"/>
    <x v="4"/>
    <x v="15"/>
    <x v="15"/>
    <s v="03"/>
    <s v="COMISARIA"/>
    <n v="0"/>
    <n v="7894713.6399999997"/>
    <n v="28471763"/>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5"/>
    <x v="16"/>
    <x v="16"/>
    <s v="00"/>
    <s v="SIN DESCRIPCIÓN PARA DESTINOS 00"/>
    <n v="42771.5"/>
    <n v="74286.559999999998"/>
    <n v="2335000.06"/>
  </r>
  <r>
    <x v="2"/>
    <s v="RECURSOS FISCALES 2024"/>
    <x v="0"/>
    <x v="0"/>
    <n v="1"/>
    <x v="0"/>
    <n v="1.3"/>
    <x v="0"/>
    <s v="1.3.4"/>
    <x v="0"/>
    <x v="0"/>
    <x v="0"/>
    <n v="5"/>
    <x v="0"/>
    <s v="05_25"/>
    <x v="0"/>
    <s v="009"/>
    <x v="3"/>
    <s v="007_25"/>
    <s v="DIRECCIÓN GENERAL DE ADMINISTRACIÓN"/>
    <s v="OFICIALÍA MAYOR"/>
    <s v="OFICIALIA"/>
    <s v="DIRECCIÓN GENERAL DE ADMINISTRACIÓN"/>
    <x v="1"/>
    <x v="1"/>
    <x v="5"/>
    <x v="16"/>
    <x v="16"/>
    <s v="00"/>
    <s v="SIN DESCRIPCIÓN PARA DESTINOS 00"/>
    <n v="2331721.58"/>
    <n v="2228468.09"/>
    <n v="250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1"/>
    <x v="1"/>
    <x v="5"/>
    <x v="17"/>
    <x v="17"/>
    <s v="00"/>
    <s v="SIN DESCRIPCIÓN PARA DESTINOS 00"/>
    <n v="0"/>
    <n v="0"/>
    <n v="22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5"/>
    <x v="18"/>
    <x v="18"/>
    <s v="00"/>
    <s v="SIN DESCRIPCIÓN PARA DESTINOS 00"/>
    <n v="74859.27"/>
    <n v="25705.48"/>
    <n v="195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5"/>
    <x v="18"/>
    <x v="18"/>
    <s v="00"/>
    <s v="SIN DESCRIPCIÓN PARA DESTINOS 00"/>
    <n v="0"/>
    <n v="250.23"/>
    <n v="1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5"/>
    <x v="19"/>
    <x v="19"/>
    <s v="00"/>
    <s v="SIN DESCRIPCIÓN PARA DESTINOS 00"/>
    <n v="580450.68000000005"/>
    <n v="1220782.48"/>
    <n v="100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1"/>
    <x v="1"/>
    <x v="5"/>
    <x v="19"/>
    <x v="19"/>
    <s v="00"/>
    <s v="SIN DESCRIPCIÓN PARA DESTINOS 00"/>
    <n v="0"/>
    <n v="0"/>
    <n v="50000"/>
  </r>
  <r>
    <x v="2"/>
    <s v="RECURSOS FISCALES 2024"/>
    <x v="0"/>
    <x v="0"/>
    <n v="2"/>
    <x v="2"/>
    <n v="2.1"/>
    <x v="3"/>
    <s v="2.1.1"/>
    <x v="4"/>
    <x v="0"/>
    <x v="0"/>
    <n v="2"/>
    <x v="2"/>
    <s v="09_25"/>
    <x v="4"/>
    <s v="027"/>
    <x v="8"/>
    <s v="019_25"/>
    <s v="DIRECCIÓN DE ASEO PÚBLICO"/>
    <s v="GABINETE INTEGRAL DE INFRAESTRUCTURA Y SERVICIOS PÚBLICOS"/>
    <s v="SERVICIOS PUBLICOS"/>
    <s v="DIRECCIÓN DE ASEO PÚBLICO"/>
    <x v="1"/>
    <x v="1"/>
    <x v="5"/>
    <x v="19"/>
    <x v="19"/>
    <s v="00"/>
    <s v="SIN DESCRIPCIÓN PARA DESTINOS 00"/>
    <n v="167264.17000000001"/>
    <n v="122811.52"/>
    <n v="17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5"/>
    <x v="19"/>
    <x v="19"/>
    <s v="00"/>
    <s v="SIN DESCRIPCIÓN PARA DESTINOS 00"/>
    <n v="433545.57"/>
    <n v="326288.63"/>
    <n v="350000"/>
  </r>
  <r>
    <x v="2"/>
    <s v="RECURSOS FISCALES 2024"/>
    <x v="0"/>
    <x v="0"/>
    <n v="1"/>
    <x v="0"/>
    <n v="1.3"/>
    <x v="0"/>
    <s v="1.3.4"/>
    <x v="0"/>
    <x v="0"/>
    <x v="0"/>
    <n v="5"/>
    <x v="0"/>
    <s v="05_25"/>
    <x v="0"/>
    <s v="009"/>
    <x v="3"/>
    <s v="007_25"/>
    <s v="DIRECCIÓN GENERAL DE ADMINISTRACIÓN"/>
    <s v="OFICIALÍA MAYOR"/>
    <s v="OFICIALIA"/>
    <s v="DIRECCIÓN GENERAL DE ADMINISTRACIÓN"/>
    <x v="1"/>
    <x v="1"/>
    <x v="5"/>
    <x v="19"/>
    <x v="19"/>
    <s v="00"/>
    <s v="SIN DESCRIPCIÓN PARA DESTINOS 00"/>
    <n v="2062001.19"/>
    <n v="335275.48"/>
    <n v="6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5"/>
    <x v="20"/>
    <x v="20"/>
    <s v="00"/>
    <s v="SIN DESCRIPCIÓN PARA DESTINOS 00"/>
    <n v="0"/>
    <n v="295800"/>
    <n v="30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1"/>
    <x v="1"/>
    <x v="5"/>
    <x v="21"/>
    <x v="21"/>
    <s v="00"/>
    <s v="SIN DESCRIPCIÓN PARA DESTINOS 00"/>
    <n v="0"/>
    <n v="56372.37"/>
    <n v="60000"/>
  </r>
  <r>
    <x v="2"/>
    <s v="RECURSOS FISCALES 2024"/>
    <x v="0"/>
    <x v="0"/>
    <n v="1"/>
    <x v="0"/>
    <n v="1.3"/>
    <x v="0"/>
    <s v="1.3.4"/>
    <x v="0"/>
    <x v="2"/>
    <x v="2"/>
    <n v="5"/>
    <x v="0"/>
    <s v="04_25"/>
    <x v="1"/>
    <s v="008"/>
    <x v="12"/>
    <s v="006_25"/>
    <s v="DIRECCIÓN GENERAL DE INGRESOS"/>
    <s v="TESORERÍA MUNICIPAL"/>
    <s v="TESORERIA"/>
    <s v="DIRECCIÓN GENERAL DE INGRESOS"/>
    <x v="1"/>
    <x v="1"/>
    <x v="5"/>
    <x v="21"/>
    <x v="21"/>
    <s v="00"/>
    <s v="SIN DESCRIPCIÓN PARA DESTINOS 00"/>
    <n v="3616716"/>
    <n v="3886372"/>
    <n v="7999999.9999998659"/>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1"/>
    <x v="1"/>
    <x v="6"/>
    <x v="22"/>
    <x v="22"/>
    <s v="00"/>
    <s v="SIN DESCRIPCIÓN PARA DESTINOS 00"/>
    <n v="173739.49"/>
    <n v="113777.55"/>
    <n v="390000"/>
  </r>
  <r>
    <x v="2"/>
    <s v="RECURSOS FISCALES 2024"/>
    <x v="0"/>
    <x v="0"/>
    <n v="3"/>
    <x v="1"/>
    <n v="3.7"/>
    <x v="6"/>
    <s v="3.7.1"/>
    <x v="7"/>
    <x v="0"/>
    <x v="0"/>
    <n v="7"/>
    <x v="4"/>
    <s v="12_25"/>
    <x v="6"/>
    <s v="054"/>
    <x v="13"/>
    <s v="037_25"/>
    <s v="DIRECCIÓN GENERAL DE TURISMO Y PROMOCIÓN A LAS TRADICIONES"/>
    <s v="COORDINACIÓN GENERAL DE GESTIÓN INTEGRAL DE LA CIUDAD"/>
    <s v="DESARROLLO ECONÓMICO"/>
    <s v="DIRECCIÓN DE PROYECTOS ESTRATEGICOS"/>
    <x v="1"/>
    <x v="1"/>
    <x v="6"/>
    <x v="22"/>
    <x v="22"/>
    <s v="04"/>
    <s v="CAJITITLAN"/>
    <n v="0"/>
    <n v="599986.80000000005"/>
    <n v="60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1"/>
    <x v="1"/>
    <x v="6"/>
    <x v="22"/>
    <x v="22"/>
    <s v="00"/>
    <s v="SIN DESCRIPCIÓN PARA DESTINOS 00"/>
    <n v="384482"/>
    <n v="230822.3"/>
    <n v="39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6"/>
    <x v="22"/>
    <x v="22"/>
    <s v="00"/>
    <s v="SIN DESCRIPCIÓN PARA DESTINOS 00"/>
    <n v="2161.0100000000002"/>
    <n v="32322.78"/>
    <n v="40000"/>
  </r>
  <r>
    <x v="2"/>
    <s v="RECURSOS FISCALES 2024"/>
    <x v="0"/>
    <x v="0"/>
    <n v="1"/>
    <x v="0"/>
    <n v="1.3"/>
    <x v="0"/>
    <s v="1.3.4"/>
    <x v="0"/>
    <x v="0"/>
    <x v="0"/>
    <n v="5"/>
    <x v="0"/>
    <s v="06_25"/>
    <x v="7"/>
    <s v="016"/>
    <x v="14"/>
    <s v="011_25"/>
    <s v="DIRECCIÓN GENERAL DE RELACIONES PÚBLICAS"/>
    <s v="PRESIDENCIA"/>
    <s v="JEFATURA DE GABINETE"/>
    <s v="DIRECCIÓN GENERAL DE RELACIONES GUBERNAM"/>
    <x v="1"/>
    <x v="1"/>
    <x v="6"/>
    <x v="22"/>
    <x v="22"/>
    <s v="00"/>
    <s v="SIN DESCRIPCIÓN PARA DESTINOS 00"/>
    <n v="35264"/>
    <n v="88952.35"/>
    <n v="180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1"/>
    <x v="1"/>
    <x v="6"/>
    <x v="23"/>
    <x v="23"/>
    <s v="00"/>
    <s v="SIN DESCRIPCIÓN PARA DESTINOS 00"/>
    <n v="419380"/>
    <n v="307023"/>
    <n v="80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1"/>
    <x v="1"/>
    <x v="6"/>
    <x v="23"/>
    <x v="23"/>
    <s v="00"/>
    <s v="SIN DESCRIPCIÓN PARA DESTINOS 00"/>
    <n v="59000"/>
    <n v="0"/>
    <n v="7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1"/>
    <x v="1"/>
    <x v="6"/>
    <x v="23"/>
    <x v="23"/>
    <s v="05"/>
    <s v="ALIMENTO PARA ESCUELA DE CHARRERIA"/>
    <n v="95999.4"/>
    <n v="94500"/>
    <n v="15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1"/>
    <x v="1"/>
    <x v="6"/>
    <x v="24"/>
    <x v="24"/>
    <s v="00"/>
    <s v="SIN DESCRIPCIÓN PARA DESTINOS 00"/>
    <n v="4955.41"/>
    <n v="2742.68"/>
    <n v="5000"/>
  </r>
  <r>
    <x v="2"/>
    <s v="RECURSOS FISCALES 2024"/>
    <x v="0"/>
    <x v="0"/>
    <n v="3"/>
    <x v="1"/>
    <n v="3.2"/>
    <x v="7"/>
    <s v="3.2.1"/>
    <x v="9"/>
    <x v="4"/>
    <x v="4"/>
    <n v="7"/>
    <x v="4"/>
    <s v="12_25"/>
    <x v="6"/>
    <s v="052"/>
    <x v="16"/>
    <s v="035_25"/>
    <s v="DIRECCIÓN GENERAL DE DESARROLLO RURAL"/>
    <s v="COORDINACIÓN GENERAL DE DESARROLLO ECONÓMICO"/>
    <s v="DESARROLLO ECONÓMICO"/>
    <s v="DESPACHO DE LA COORDINACIÓN GENERAL DE D"/>
    <x v="1"/>
    <x v="1"/>
    <x v="7"/>
    <x v="25"/>
    <x v="25"/>
    <s v="00"/>
    <s v="SIN DESCRIPCIÓN PARA DESTINOS 00"/>
    <n v="833215.08"/>
    <n v="583067.44999999995"/>
    <n v="500000"/>
  </r>
  <r>
    <x v="2"/>
    <s v="RECURSOS FISCALES 2024"/>
    <x v="0"/>
    <x v="0"/>
    <n v="3"/>
    <x v="1"/>
    <n v="3.2"/>
    <x v="7"/>
    <s v="3.2.1"/>
    <x v="9"/>
    <x v="4"/>
    <x v="4"/>
    <n v="7"/>
    <x v="4"/>
    <s v="12_25"/>
    <x v="6"/>
    <s v="052"/>
    <x v="16"/>
    <s v="035_25"/>
    <s v="DIRECCIÓN GENERAL DE DESARROLLO RURAL"/>
    <s v="COORDINACIÓN GENERAL DE DESARROLLO ECONÓMICO"/>
    <s v="DESARROLLO ECONÓMICO"/>
    <s v="DESPACHO DE LA COORDINACIÓN GENERAL DE D"/>
    <x v="1"/>
    <x v="1"/>
    <x v="7"/>
    <x v="26"/>
    <x v="26"/>
    <s v="00"/>
    <s v="SIN DESCRIPCIÓN PARA DESTINOS 00"/>
    <n v="625500"/>
    <n v="1322875"/>
    <n v="7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8"/>
    <x v="27"/>
    <x v="27"/>
    <s v="00"/>
    <s v="SIN DESCRIPCIÓN PARA DESTINOS 00"/>
    <n v="67338"/>
    <n v="97132.02"/>
    <n v="10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8"/>
    <x v="27"/>
    <x v="27"/>
    <s v="00"/>
    <s v="SIN DESCRIPCIÓN PARA DESTINOS 00"/>
    <n v="56125.440000000002"/>
    <n v="235967.81"/>
    <n v="14072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27"/>
    <x v="27"/>
    <s v="00"/>
    <s v="SIN DESCRIPCIÓN PARA DESTINOS 00"/>
    <n v="0"/>
    <n v="35869.29"/>
    <n v="40000"/>
  </r>
  <r>
    <x v="2"/>
    <s v="RECURSOS FISCALES 2024"/>
    <x v="0"/>
    <x v="0"/>
    <n v="1"/>
    <x v="0"/>
    <n v="1.3"/>
    <x v="0"/>
    <s v="1.3.4"/>
    <x v="0"/>
    <x v="0"/>
    <x v="0"/>
    <n v="5"/>
    <x v="0"/>
    <s v="05_25"/>
    <x v="0"/>
    <s v="009"/>
    <x v="3"/>
    <s v="007_25"/>
    <s v="DIRECCIÓN GENERAL DE ADMINISTRACIÓN"/>
    <s v="OFICIALÍA MAYOR"/>
    <s v="OFICIALIA"/>
    <s v="DIRECCIÓN GENERAL DE ADMINISTRACIÓN"/>
    <x v="1"/>
    <x v="1"/>
    <x v="8"/>
    <x v="27"/>
    <x v="27"/>
    <s v="00"/>
    <s v="SIN DESCRIPCIÓN PARA DESTINOS 00"/>
    <n v="150583.6"/>
    <n v="9449.82"/>
    <n v="12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8"/>
    <x v="28"/>
    <x v="28"/>
    <s v="00"/>
    <s v="SIN DESCRIPCIÓN PARA DESTINOS 00"/>
    <n v="12293269.859999999"/>
    <n v="12458790.83"/>
    <n v="20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8"/>
    <x v="28"/>
    <x v="28"/>
    <s v="00"/>
    <s v="SIN DESCRIPCIÓN PARA DESTINOS 00"/>
    <n v="694410.8"/>
    <n v="687954.7"/>
    <n v="10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8"/>
    <x v="28"/>
    <x v="28"/>
    <s v="00"/>
    <s v="SIN DESCRIPCIÓN PARA DESTINOS 00"/>
    <n v="2078.7199999999998"/>
    <n v="0"/>
    <n v="1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28"/>
    <x v="28"/>
    <s v="00"/>
    <s v="SIN DESCRIPCIÓN PARA DESTINOS 00"/>
    <n v="0"/>
    <n v="72856.240000000005"/>
    <n v="80000"/>
  </r>
  <r>
    <x v="2"/>
    <s v="RECURSOS FISCALES 2024"/>
    <x v="0"/>
    <x v="0"/>
    <n v="1"/>
    <x v="0"/>
    <n v="1.3"/>
    <x v="0"/>
    <s v="1.3.4"/>
    <x v="0"/>
    <x v="0"/>
    <x v="0"/>
    <n v="5"/>
    <x v="0"/>
    <s v="05_25"/>
    <x v="0"/>
    <s v="009"/>
    <x v="3"/>
    <s v="007_25"/>
    <s v="DIRECCIÓN GENERAL DE ADMINISTRACIÓN"/>
    <s v="OFICIALÍA MAYOR"/>
    <s v="OFICIALIA"/>
    <s v="DIRECCIÓN GENERAL DE ADMINISTRACIÓN"/>
    <x v="1"/>
    <x v="1"/>
    <x v="8"/>
    <x v="28"/>
    <x v="28"/>
    <s v="00"/>
    <s v="SIN DESCRIPCIÓN PARA DESTINOS 00"/>
    <n v="398071.01"/>
    <n v="18655.52"/>
    <n v="5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29"/>
    <x v="29"/>
    <s v="00"/>
    <s v="SIN DESCRIPCIÓN PARA DESTINOS 00"/>
    <n v="0"/>
    <n v="22981.31"/>
    <n v="23000"/>
  </r>
  <r>
    <x v="2"/>
    <s v="RECURSOS FISCALES 2024"/>
    <x v="0"/>
    <x v="0"/>
    <n v="1"/>
    <x v="0"/>
    <n v="1.3"/>
    <x v="0"/>
    <s v="1.3.4"/>
    <x v="0"/>
    <x v="0"/>
    <x v="0"/>
    <n v="5"/>
    <x v="0"/>
    <s v="05_25"/>
    <x v="0"/>
    <s v="009"/>
    <x v="3"/>
    <s v="007_25"/>
    <s v="DIRECCIÓN GENERAL DE ADMINISTRACIÓN"/>
    <s v="OFICIALÍA MAYOR"/>
    <s v="OFICIALIA"/>
    <s v="DIRECCIÓN GENERAL DE ADMINISTRACIÓN"/>
    <x v="1"/>
    <x v="1"/>
    <x v="8"/>
    <x v="29"/>
    <x v="29"/>
    <s v="00"/>
    <s v="SIN DESCRIPCIÓN PARA DESTINOS 00"/>
    <n v="0"/>
    <n v="420.5"/>
    <n v="100000"/>
  </r>
  <r>
    <x v="2"/>
    <s v="RECURSOS FISCALES 2024"/>
    <x v="0"/>
    <x v="0"/>
    <n v="1"/>
    <x v="0"/>
    <n v="1.3"/>
    <x v="0"/>
    <s v="1.3.4"/>
    <x v="0"/>
    <x v="0"/>
    <x v="0"/>
    <n v="5"/>
    <x v="0"/>
    <s v="05_25"/>
    <x v="0"/>
    <s v="009"/>
    <x v="3"/>
    <s v="007_25"/>
    <s v="DIRECCIÓN GENERAL DE ADMINISTRACIÓN"/>
    <s v="OFICIALÍA MAYOR"/>
    <s v="OFICIALIA"/>
    <s v="DIRECCIÓN GENERAL DE ADMINISTRACIÓN"/>
    <x v="1"/>
    <x v="1"/>
    <x v="8"/>
    <x v="30"/>
    <x v="30"/>
    <s v="00"/>
    <s v="SIN DESCRIPCIÓN PARA DESTINOS 00"/>
    <n v="48708.4"/>
    <n v="7888"/>
    <n v="100000"/>
  </r>
  <r>
    <x v="2"/>
    <s v="RECURSOS FISCALES 2024"/>
    <x v="0"/>
    <x v="0"/>
    <n v="2"/>
    <x v="2"/>
    <n v="2.2000000000000002"/>
    <x v="8"/>
    <s v="2.2.4"/>
    <x v="11"/>
    <x v="0"/>
    <x v="0"/>
    <n v="2"/>
    <x v="2"/>
    <s v="09_25"/>
    <x v="4"/>
    <s v="026"/>
    <x v="18"/>
    <s v="018_25"/>
    <s v="DIRECCIÓN DE ALUMBRADO PÚBLICO"/>
    <s v="GABINETE INTEGRAL DE INFRAESTRUCTURA Y SERVICIOS PÚBLICOS"/>
    <s v="SERVICIOS PUBLICOS"/>
    <s v="DIRECCIÓN DE ALUMBRADO PÚBLICO"/>
    <x v="1"/>
    <x v="1"/>
    <x v="8"/>
    <x v="31"/>
    <x v="31"/>
    <s v="00"/>
    <s v="SIN DESCRIPCIÓN PARA DESTINOS 00"/>
    <n v="9695208.3100000005"/>
    <n v="9535881.4900000002"/>
    <n v="12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8"/>
    <x v="31"/>
    <x v="31"/>
    <s v="00"/>
    <s v="SIN DESCRIPCIÓN PARA DESTINOS 00"/>
    <n v="488442.39"/>
    <n v="580815.03"/>
    <n v="8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8"/>
    <x v="31"/>
    <x v="31"/>
    <s v="00"/>
    <s v="SIN DESCRIPCIÓN PARA DESTINOS 00"/>
    <n v="142558.35999999999"/>
    <n v="14929.2"/>
    <n v="6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8"/>
    <x v="31"/>
    <x v="31"/>
    <s v="00"/>
    <s v="SIN DESCRIPCIÓN PARA DESTINOS 00"/>
    <n v="1974.78"/>
    <n v="40676.44"/>
    <n v="50000"/>
  </r>
  <r>
    <x v="2"/>
    <s v="RECURSOS FISCALES 2024"/>
    <x v="0"/>
    <x v="0"/>
    <n v="1"/>
    <x v="0"/>
    <n v="1.3"/>
    <x v="0"/>
    <s v="1.3.4"/>
    <x v="0"/>
    <x v="0"/>
    <x v="0"/>
    <n v="5"/>
    <x v="0"/>
    <s v="05_25"/>
    <x v="0"/>
    <s v="009"/>
    <x v="3"/>
    <s v="007_25"/>
    <s v="DIRECCIÓN GENERAL DE ADMINISTRACIÓN"/>
    <s v="OFICIALÍA MAYOR"/>
    <s v="OFICIALIA"/>
    <s v="DIRECCIÓN GENERAL DE ADMINISTRACIÓN"/>
    <x v="1"/>
    <x v="1"/>
    <x v="8"/>
    <x v="31"/>
    <x v="31"/>
    <s v="00"/>
    <s v="SIN DESCRIPCIÓN PARA DESTINOS 00"/>
    <n v="105686.76"/>
    <n v="59761.27"/>
    <n v="150000"/>
  </r>
  <r>
    <x v="2"/>
    <s v="RECURSOS FISCALES 2024"/>
    <x v="0"/>
    <x v="0"/>
    <n v="2"/>
    <x v="2"/>
    <n v="2.2000000000000002"/>
    <x v="8"/>
    <s v="2.2.4"/>
    <x v="11"/>
    <x v="0"/>
    <x v="0"/>
    <n v="2"/>
    <x v="2"/>
    <s v="09_25"/>
    <x v="4"/>
    <s v="026"/>
    <x v="18"/>
    <s v="018_25"/>
    <s v="DIRECCIÓN DE ALUMBRADO PÚBLICO"/>
    <s v="GABINETE INTEGRAL DE INFRAESTRUCTURA Y SERVICIOS PÚBLICOS"/>
    <s v="SERVICIOS PUBLICOS"/>
    <s v="DIRECCIÓN DE ALUMBRADO PÚBLICO"/>
    <x v="1"/>
    <x v="1"/>
    <x v="8"/>
    <x v="31"/>
    <x v="31"/>
    <s v="45"/>
    <s v="RENOVACIÓN DE LUMINARIAS LED"/>
    <m/>
    <m/>
    <n v="25000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8"/>
    <x v="32"/>
    <x v="32"/>
    <s v="00"/>
    <s v="SIN DESCRIPCIÓN PARA DESTINOS 00"/>
    <n v="632370.68000000005"/>
    <n v="518511.01"/>
    <n v="13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8"/>
    <x v="32"/>
    <x v="32"/>
    <s v="00"/>
    <s v="SIN DESCRIPCIÓN PARA DESTINOS 00"/>
    <n v="2366640.46"/>
    <n v="2317091.04"/>
    <n v="30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32"/>
    <x v="32"/>
    <s v="00"/>
    <s v="SIN DESCRIPCIÓN PARA DESTINOS 00"/>
    <n v="0"/>
    <n v="19799.46"/>
    <n v="20000"/>
  </r>
  <r>
    <x v="2"/>
    <s v="RECURSOS FISCALES 2024"/>
    <x v="0"/>
    <x v="0"/>
    <n v="1"/>
    <x v="0"/>
    <n v="1.3"/>
    <x v="0"/>
    <s v="1.3.4"/>
    <x v="0"/>
    <x v="0"/>
    <x v="0"/>
    <n v="5"/>
    <x v="0"/>
    <s v="05_25"/>
    <x v="0"/>
    <s v="009"/>
    <x v="3"/>
    <s v="007_25"/>
    <s v="DIRECCIÓN GENERAL DE ADMINISTRACIÓN"/>
    <s v="OFICIALÍA MAYOR"/>
    <s v="OFICIALIA"/>
    <s v="DIRECCIÓN GENERAL DE ADMINISTRACIÓN"/>
    <x v="1"/>
    <x v="1"/>
    <x v="8"/>
    <x v="32"/>
    <x v="32"/>
    <s v="00"/>
    <s v="SIN DESCRIPCIÓN PARA DESTINOS 00"/>
    <n v="22089.24"/>
    <n v="30881.72"/>
    <n v="15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8"/>
    <x v="33"/>
    <x v="33"/>
    <s v="00"/>
    <s v="SIN DESCRIPCIÓN PARA DESTINOS 00"/>
    <n v="7243.78"/>
    <n v="9484.1200000000008"/>
    <n v="1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8"/>
    <x v="34"/>
    <x v="34"/>
    <s v="00"/>
    <s v="SIN DESCRIPCIÓN PARA DESTINOS 00"/>
    <n v="4676068.96"/>
    <n v="4584980.3"/>
    <n v="65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8"/>
    <x v="34"/>
    <x v="34"/>
    <s v="00"/>
    <s v="SIN DESCRIPCIÓN PARA DESTINOS 00"/>
    <n v="5860"/>
    <n v="3770.04"/>
    <n v="9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8"/>
    <x v="34"/>
    <x v="34"/>
    <s v="00"/>
    <s v="SIN DESCRIPCIÓN PARA DESTINOS 00"/>
    <n v="39395.58"/>
    <n v="49863.67"/>
    <n v="1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34"/>
    <x v="34"/>
    <s v="00"/>
    <s v="SIN DESCRIPCIÓN PARA DESTINOS 00"/>
    <n v="0"/>
    <n v="8383.9599999999991"/>
    <n v="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8"/>
    <x v="34"/>
    <x v="34"/>
    <s v="00"/>
    <s v="SIN DESCRIPCIÓN PARA DESTINOS 00"/>
    <n v="0"/>
    <n v="236603.69"/>
    <n v="260000"/>
  </r>
  <r>
    <x v="2"/>
    <s v="RECURSOS FISCALES 2024"/>
    <x v="0"/>
    <x v="0"/>
    <n v="1"/>
    <x v="0"/>
    <n v="1.3"/>
    <x v="0"/>
    <s v="1.3.4"/>
    <x v="0"/>
    <x v="0"/>
    <x v="0"/>
    <n v="5"/>
    <x v="0"/>
    <s v="05_25"/>
    <x v="0"/>
    <s v="009"/>
    <x v="3"/>
    <s v="007_25"/>
    <s v="DIRECCIÓN GENERAL DE ADMINISTRACIÓN"/>
    <s v="OFICIALÍA MAYOR"/>
    <s v="OFICIALIA"/>
    <s v="DIRECCIÓN GENERAL DE ADMINISTRACIÓN"/>
    <x v="1"/>
    <x v="1"/>
    <x v="8"/>
    <x v="34"/>
    <x v="34"/>
    <s v="00"/>
    <s v="SIN DESCRIPCIÓN PARA DESTINOS 00"/>
    <n v="392154.09"/>
    <n v="146891"/>
    <n v="2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8"/>
    <x v="34"/>
    <x v="34"/>
    <s v="00"/>
    <s v="SIN DESCRIPCIÓN PARA DESTINOS 00"/>
    <n v="0"/>
    <n v="0"/>
    <n v="1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9"/>
    <x v="35"/>
    <x v="35"/>
    <s v="00"/>
    <s v="SIN DESCRIPCIÓN PARA DESTINOS 00"/>
    <n v="1879959.67"/>
    <n v="1806665.2"/>
    <n v="250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1"/>
    <x v="1"/>
    <x v="9"/>
    <x v="36"/>
    <x v="36"/>
    <s v="00"/>
    <s v="SIN DESCRIPCIÓN PARA DESTINOS 00"/>
    <n v="0"/>
    <n v="0"/>
    <n v="5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9"/>
    <x v="36"/>
    <x v="36"/>
    <s v="00"/>
    <s v="SIN DESCRIPCIÓN PARA DESTINOS 00"/>
    <n v="417224.74"/>
    <n v="434989.95"/>
    <n v="700000"/>
  </r>
  <r>
    <x v="2"/>
    <s v="RECURSOS FISCALES 2024"/>
    <x v="0"/>
    <x v="0"/>
    <n v="1"/>
    <x v="0"/>
    <n v="1.3"/>
    <x v="0"/>
    <s v="1.3.4"/>
    <x v="0"/>
    <x v="0"/>
    <x v="0"/>
    <n v="5"/>
    <x v="0"/>
    <s v="05_25"/>
    <x v="0"/>
    <s v="009"/>
    <x v="3"/>
    <s v="007_25"/>
    <s v="DIRECCIÓN GENERAL DE ADMINISTRACIÓN"/>
    <s v="OFICIALÍA MAYOR"/>
    <s v="OFICIALIA"/>
    <s v="DIRECCIÓN GENERAL DE ADMINISTRACIÓN"/>
    <x v="1"/>
    <x v="1"/>
    <x v="9"/>
    <x v="36"/>
    <x v="36"/>
    <s v="00"/>
    <s v="SIN DESCRIPCIÓN PARA DESTINOS 00"/>
    <n v="90467.34"/>
    <n v="0"/>
    <n v="50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1"/>
    <x v="1"/>
    <x v="9"/>
    <x v="37"/>
    <x v="37"/>
    <s v="00"/>
    <s v="SIN DESCRIPCIÓN PARA DESTINOS 00"/>
    <n v="797405"/>
    <n v="395711.6"/>
    <n v="1800000"/>
  </r>
  <r>
    <x v="2"/>
    <s v="RECURSOS FISCALES 2024"/>
    <x v="0"/>
    <x v="0"/>
    <n v="1"/>
    <x v="0"/>
    <n v="1.7"/>
    <x v="1"/>
    <s v="1.7.2"/>
    <x v="2"/>
    <x v="0"/>
    <x v="0"/>
    <n v="6"/>
    <x v="1"/>
    <s v="08_25"/>
    <x v="2"/>
    <s v="022"/>
    <x v="19"/>
    <s v="015_25"/>
    <s v="DIRECCIÓN GENERAL DE PROTECCIÓN CIVIL Y BOMBEROS"/>
    <s v="SECRETARÍA GENERAL DEL AYUNTAMIENTO"/>
    <s v="PREVENCIÓN Y PROTECCIÓN CIUDADANA"/>
    <s v="DIRECCIÓN GENERAL ADJUNTA DE PROTECCIÓN"/>
    <x v="1"/>
    <x v="1"/>
    <x v="9"/>
    <x v="37"/>
    <x v="37"/>
    <s v="00"/>
    <s v="SIN DESCRIPCIÓN PARA DESTINOS 00"/>
    <n v="25640.15"/>
    <n v="2500"/>
    <n v="4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9"/>
    <x v="37"/>
    <x v="37"/>
    <s v="00"/>
    <s v="SIN DESCRIPCIÓN PARA DESTINOS 00"/>
    <n v="4262650.17"/>
    <n v="4282013.12"/>
    <n v="600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9"/>
    <x v="37"/>
    <x v="37"/>
    <s v="00"/>
    <s v="SIN DESCRIPCIÓN PARA DESTINOS 00"/>
    <n v="0"/>
    <n v="1483.17"/>
    <n v="2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1"/>
    <x v="1"/>
    <x v="9"/>
    <x v="38"/>
    <x v="38"/>
    <s v="00"/>
    <s v="SIN DESCRIPCIÓN PARA DESTINOS 00"/>
    <n v="403159.4"/>
    <n v="222621.16"/>
    <n v="1000000"/>
  </r>
  <r>
    <x v="2"/>
    <s v="RECURSOS FISCALES 2024"/>
    <x v="0"/>
    <x v="0"/>
    <n v="1"/>
    <x v="0"/>
    <n v="1.7"/>
    <x v="1"/>
    <s v="1.7.2"/>
    <x v="2"/>
    <x v="0"/>
    <x v="0"/>
    <n v="6"/>
    <x v="1"/>
    <s v="08_25"/>
    <x v="2"/>
    <s v="022"/>
    <x v="19"/>
    <s v="015_25"/>
    <s v="DIRECCIÓN GENERAL DE PROTECCIÓN CIVIL Y BOMBEROS"/>
    <s v="SECRETARÍA GENERAL DEL AYUNTAMIENTO"/>
    <s v="PREVENCIÓN Y PROTECCIÓN CIUDADANA"/>
    <s v="DIRECCIÓN GENERAL ADJUNTA DE PROTECCIÓN"/>
    <x v="1"/>
    <x v="1"/>
    <x v="9"/>
    <x v="38"/>
    <x v="38"/>
    <s v="00"/>
    <s v="SIN DESCRIPCIÓN PARA DESTINOS 00"/>
    <n v="32037.07"/>
    <n v="37162.050000000003"/>
    <n v="4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9"/>
    <x v="38"/>
    <x v="38"/>
    <s v="00"/>
    <s v="SIN DESCRIPCIÓN PARA DESTINOS 00"/>
    <n v="5782693.5700000003"/>
    <n v="5936847.5499999998"/>
    <n v="700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1"/>
    <x v="1"/>
    <x v="9"/>
    <x v="38"/>
    <x v="38"/>
    <s v="00"/>
    <s v="SIN DESCRIPCIÓN PARA DESTINOS 00"/>
    <n v="2169.1999999999998"/>
    <n v="2312.75"/>
    <n v="25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9"/>
    <x v="39"/>
    <x v="39"/>
    <s v="00"/>
    <s v="SIN DESCRIPCIÓN PARA DESTINOS 00"/>
    <n v="100722.97"/>
    <n v="321664.31"/>
    <n v="4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9"/>
    <x v="40"/>
    <x v="40"/>
    <s v="00"/>
    <s v="SIN DESCRIPCIÓN PARA DESTINOS 00"/>
    <n v="2656348.12"/>
    <n v="2044917.77"/>
    <n v="25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9"/>
    <x v="40"/>
    <x v="40"/>
    <s v="00"/>
    <s v="SIN DESCRIPCIÓN PARA DESTINOS 00"/>
    <n v="5579.6"/>
    <n v="0"/>
    <n v="30000"/>
  </r>
  <r>
    <x v="2"/>
    <s v="RECURSOS FISCALES 2024"/>
    <x v="0"/>
    <x v="0"/>
    <n v="1"/>
    <x v="0"/>
    <n v="1.3"/>
    <x v="0"/>
    <s v="1.3.4"/>
    <x v="0"/>
    <x v="0"/>
    <x v="0"/>
    <n v="5"/>
    <x v="0"/>
    <s v="05_25"/>
    <x v="0"/>
    <s v="009"/>
    <x v="3"/>
    <s v="007_25"/>
    <s v="DIRECCIÓN GENERAL DE ADMINISTRACIÓN"/>
    <s v="OFICIALÍA MAYOR"/>
    <s v="OFICIALIA"/>
    <s v="DIRECCIÓN GENERAL DE ADMINISTRACIÓN"/>
    <x v="1"/>
    <x v="1"/>
    <x v="9"/>
    <x v="40"/>
    <x v="40"/>
    <s v="00"/>
    <s v="SIN DESCRIPCIÓN PARA DESTINOS 00"/>
    <n v="2807"/>
    <n v="3280.93"/>
    <n v="4000"/>
  </r>
  <r>
    <x v="2"/>
    <s v="RECURSOS FISCALES 2024"/>
    <x v="0"/>
    <x v="0"/>
    <n v="2"/>
    <x v="2"/>
    <n v="2.7"/>
    <x v="5"/>
    <s v="2.7.1"/>
    <x v="6"/>
    <x v="0"/>
    <x v="0"/>
    <n v="3"/>
    <x v="5"/>
    <s v="11_25"/>
    <x v="8"/>
    <s v="047"/>
    <x v="21"/>
    <s v="032_25"/>
    <s v="DIRECCIÓN DE ECOLOGÍA Y PROTECCIÓN AMBIENTAL"/>
    <s v="COORDINACIÓN GENERAL DE GESTIÓN INTEGRAL DE LA CIUDAD"/>
    <s v="TERRITORIO Y OBRAS PUBLICAS"/>
    <s v="DIRECCIÓN DE PROYECTOS ESTRATEGICOS"/>
    <x v="1"/>
    <x v="1"/>
    <x v="9"/>
    <x v="41"/>
    <x v="41"/>
    <s v="07"/>
    <s v="COBRE IONIZADO"/>
    <n v="3757792.84"/>
    <n v="3685376.84"/>
    <n v="4000000"/>
  </r>
  <r>
    <x v="2"/>
    <s v="RECURSOS FISCALES 2024"/>
    <x v="0"/>
    <x v="0"/>
    <n v="1"/>
    <x v="0"/>
    <n v="1.7"/>
    <x v="1"/>
    <s v="1.7.2"/>
    <x v="2"/>
    <x v="1"/>
    <x v="1"/>
    <n v="6"/>
    <x v="1"/>
    <s v="05_25"/>
    <x v="0"/>
    <s v="011"/>
    <x v="22"/>
    <s v="007_25"/>
    <s v="DIRECCIÓN GENERAL DE ADMINISTRACIÓN"/>
    <s v="OFICIALÍA MAYOR"/>
    <s v="OFICIALIA"/>
    <s v="DIRECCIÓN GENERAL DE ADMINISTRACIÓN"/>
    <x v="1"/>
    <x v="1"/>
    <x v="10"/>
    <x v="42"/>
    <x v="42"/>
    <s v="00"/>
    <s v="SIN DESCRIPCIÓN PARA DESTINOS 00"/>
    <n v="2231927.58"/>
    <n v="4916700.22"/>
    <n v="6500000"/>
  </r>
  <r>
    <x v="2"/>
    <s v="RECURSOS FISCALES 2024"/>
    <x v="0"/>
    <x v="0"/>
    <n v="1"/>
    <x v="0"/>
    <n v="1.3"/>
    <x v="0"/>
    <s v="1.3.4"/>
    <x v="0"/>
    <x v="0"/>
    <x v="0"/>
    <n v="5"/>
    <x v="0"/>
    <s v="05_25"/>
    <x v="0"/>
    <s v="009"/>
    <x v="3"/>
    <s v="007_25"/>
    <s v="DIRECCIÓN GENERAL DE ADMINISTRACIÓN"/>
    <s v="OFICIALÍA MAYOR"/>
    <s v="OFICIALIA"/>
    <s v="DIRECCIÓN GENERAL DE ADMINISTRACIÓN"/>
    <x v="1"/>
    <x v="1"/>
    <x v="10"/>
    <x v="42"/>
    <x v="42"/>
    <s v="00"/>
    <s v="SIN DESCRIPCIÓN PARA DESTINOS 00"/>
    <n v="49090154.409999996"/>
    <n v="29645028.199999999"/>
    <n v="40700000"/>
  </r>
  <r>
    <x v="3"/>
    <s v="FONDO DE APORTACIÓN AL FORTALECIMIENTO MUNICIPAL 2024 (FORTAMUN)"/>
    <x v="0"/>
    <x v="1"/>
    <n v="1"/>
    <x v="0"/>
    <n v="1.7"/>
    <x v="1"/>
    <s v="1.7.1"/>
    <x v="1"/>
    <x v="1"/>
    <x v="1"/>
    <n v="6"/>
    <x v="1"/>
    <s v="05_25"/>
    <x v="0"/>
    <s v="010"/>
    <x v="1"/>
    <s v="007_25"/>
    <s v="DIRECCIÓN GENERAL DE ADMINISTRACIÓN"/>
    <s v="OFICIALÍA MAYOR"/>
    <s v="OFICIALIA"/>
    <s v="DIRECCIÓN GENERAL DE ADMINISTRACIÓN"/>
    <x v="1"/>
    <x v="1"/>
    <x v="10"/>
    <x v="42"/>
    <x v="42"/>
    <s v="00"/>
    <s v="SIN DESCRIPCIÓN PARA DESTINOS 00"/>
    <n v="27125463.920000002"/>
    <n v="22068315.34"/>
    <n v="3300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1"/>
    <x v="1"/>
    <x v="11"/>
    <x v="43"/>
    <x v="43"/>
    <s v="00"/>
    <s v="SIN DESCRIPCIÓN PARA DESTINOS 00"/>
    <n v="0"/>
    <n v="371425.04"/>
    <n v="20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11"/>
    <x v="43"/>
    <x v="43"/>
    <s v="00"/>
    <s v="SIN DESCRIPCIÓN PARA DESTINOS 00"/>
    <n v="1195892.72"/>
    <n v="1147483.6000000001"/>
    <n v="120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1"/>
    <x v="1"/>
    <x v="11"/>
    <x v="43"/>
    <x v="43"/>
    <s v="00"/>
    <s v="SIN DESCRIPCIÓN PARA DESTINOS 00"/>
    <n v="1093153.8400000001"/>
    <n v="0"/>
    <n v="1200000"/>
  </r>
  <r>
    <x v="2"/>
    <s v="RECURSOS FISCALES 2024"/>
    <x v="0"/>
    <x v="0"/>
    <n v="1"/>
    <x v="0"/>
    <n v="1.3"/>
    <x v="0"/>
    <s v="1.3.4"/>
    <x v="0"/>
    <x v="0"/>
    <x v="0"/>
    <n v="5"/>
    <x v="0"/>
    <s v="06_25"/>
    <x v="7"/>
    <s v="014"/>
    <x v="23"/>
    <s v="009_25"/>
    <s v="DESPACHO DE LA JEFATURA DE GABINETE"/>
    <s v="PRESIDENCIA"/>
    <s v="JEFATURA DE GABINETE"/>
    <s v="JEFATURA DE GABINETE"/>
    <x v="1"/>
    <x v="1"/>
    <x v="11"/>
    <x v="43"/>
    <x v="43"/>
    <s v="00"/>
    <s v="SIN DESCRIPCIÓN PARA DESTINOS 00"/>
    <n v="1204801.17"/>
    <n v="950116.68"/>
    <n v="300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11"/>
    <x v="44"/>
    <x v="44"/>
    <s v="00"/>
    <s v="SIN DESCRIPCIÓN PARA DESTINOS 00"/>
    <n v="346190.4"/>
    <n v="235317.6"/>
    <n v="750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1"/>
    <x v="1"/>
    <x v="11"/>
    <x v="44"/>
    <x v="44"/>
    <s v="00"/>
    <s v="SIN DESCRIPCIÓN PARA DESTINOS 00"/>
    <n v="0"/>
    <n v="9941.2000000000007"/>
    <n v="10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1"/>
    <x v="1"/>
    <x v="11"/>
    <x v="44"/>
    <x v="44"/>
    <s v="00"/>
    <s v="SIN DESCRIPCIÓN PARA DESTINOS 00"/>
    <n v="33872.230000000003"/>
    <n v="0"/>
    <n v="1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11"/>
    <x v="44"/>
    <x v="44"/>
    <s v="00"/>
    <s v="SIN DESCRIPCIÓN PARA DESTINOS 00"/>
    <n v="334663.40999999997"/>
    <n v="353079.7"/>
    <n v="580000"/>
  </r>
  <r>
    <x v="2"/>
    <s v="RECURSOS FISCALES 2024"/>
    <x v="0"/>
    <x v="0"/>
    <n v="1"/>
    <x v="0"/>
    <n v="1.7"/>
    <x v="1"/>
    <s v="1.7.2"/>
    <x v="2"/>
    <x v="0"/>
    <x v="0"/>
    <n v="6"/>
    <x v="1"/>
    <s v="08_25"/>
    <x v="2"/>
    <s v="022"/>
    <x v="19"/>
    <s v="015_25"/>
    <s v="DIRECCIÓN GENERAL DE PROTECCIÓN CIVIL Y BOMBEROS"/>
    <s v="SECRETARÍA GENERAL DEL AYUNTAMIENTO"/>
    <s v="PREVENCIÓN Y PROTECCIÓN CIUDADANA"/>
    <s v="DIRECCIÓN GENERAL ADJUNTA DE PROTECCIÓN"/>
    <x v="1"/>
    <x v="1"/>
    <x v="11"/>
    <x v="44"/>
    <x v="44"/>
    <s v="00"/>
    <s v="SIN DESCRIPCIÓN PARA DESTINOS 00"/>
    <n v="1979577.12"/>
    <n v="849380.42"/>
    <n v="2500000"/>
  </r>
  <r>
    <x v="2"/>
    <s v="RECURSOS FISCALES 2024"/>
    <x v="0"/>
    <x v="0"/>
    <n v="2"/>
    <x v="2"/>
    <n v="2.1"/>
    <x v="3"/>
    <s v="2.1.1"/>
    <x v="4"/>
    <x v="0"/>
    <x v="0"/>
    <n v="2"/>
    <x v="2"/>
    <s v="09_25"/>
    <x v="4"/>
    <s v="027"/>
    <x v="8"/>
    <s v="019_25"/>
    <s v="DIRECCIÓN DE ASEO PÚBLICO"/>
    <s v="GABINETE INTEGRAL DE INFRAESTRUCTURA Y SERVICIOS PÚBLICOS"/>
    <s v="SERVICIOS PUBLICOS"/>
    <s v="DIRECCIÓN DE ASEO PÚBLICO"/>
    <x v="1"/>
    <x v="1"/>
    <x v="11"/>
    <x v="44"/>
    <x v="44"/>
    <s v="00"/>
    <s v="SIN DESCRIPCIÓN PARA DESTINOS 00"/>
    <n v="119808.4"/>
    <n v="78661.919999999998"/>
    <n v="1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11"/>
    <x v="44"/>
    <x v="44"/>
    <s v="00"/>
    <s v="SIN DESCRIPCIÓN PARA DESTINOS 00"/>
    <n v="423247.5"/>
    <n v="241618.72"/>
    <n v="30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11"/>
    <x v="44"/>
    <x v="44"/>
    <s v="00"/>
    <s v="SIN DESCRIPCIÓN PARA DESTINOS 00"/>
    <n v="0"/>
    <n v="2268.96"/>
    <n v="30000"/>
  </r>
  <r>
    <x v="2"/>
    <s v="RECURSOS FISCALES 2024"/>
    <x v="0"/>
    <x v="0"/>
    <n v="2"/>
    <x v="2"/>
    <n v="2.2000000000000002"/>
    <x v="8"/>
    <s v="2.2.4"/>
    <x v="11"/>
    <x v="0"/>
    <x v="0"/>
    <n v="2"/>
    <x v="2"/>
    <s v="09_25"/>
    <x v="4"/>
    <s v="026"/>
    <x v="18"/>
    <s v="018_25"/>
    <s v="DIRECCIÓN DE ALUMBRADO PÚBLICO"/>
    <s v="GABINETE INTEGRAL DE INFRAESTRUCTURA Y SERVICIOS PÚBLICOS"/>
    <s v="SERVICIOS PUBLICOS"/>
    <s v="DIRECCIÓN DE ALUMBRADO PÚBLICO"/>
    <x v="1"/>
    <x v="1"/>
    <x v="11"/>
    <x v="44"/>
    <x v="44"/>
    <s v="00"/>
    <s v="SIN DESCRIPCIÓN PARA DESTINOS 00"/>
    <n v="88525.4"/>
    <n v="58549.14"/>
    <n v="9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11"/>
    <x v="44"/>
    <x v="44"/>
    <s v="00"/>
    <s v="SIN DESCRIPCIÓN PARA DESTINOS 00"/>
    <n v="0"/>
    <n v="0"/>
    <n v="5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11"/>
    <x v="45"/>
    <x v="45"/>
    <s v="00"/>
    <s v="SIN DESCRIPCIÓN PARA DESTINOS 00"/>
    <n v="0"/>
    <n v="19986.8"/>
    <n v="2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1"/>
    <x v="1"/>
    <x v="12"/>
    <x v="46"/>
    <x v="46"/>
    <s v="00"/>
    <s v="SIN DESCRIPCIÓN PARA DESTINOS 00"/>
    <n v="231916.1"/>
    <n v="0"/>
    <n v="300000"/>
  </r>
  <r>
    <x v="2"/>
    <s v="RECURSOS FISCALES 2024"/>
    <x v="0"/>
    <x v="0"/>
    <n v="1"/>
    <x v="0"/>
    <n v="1.7"/>
    <x v="1"/>
    <s v="1.7.3"/>
    <x v="13"/>
    <x v="1"/>
    <x v="1"/>
    <n v="6"/>
    <x v="1"/>
    <s v="08_25"/>
    <x v="2"/>
    <s v="020"/>
    <x v="24"/>
    <s v="014_25"/>
    <s v="DESPACHO DE LA COORDINACIÓN GENERAL DE PREVENCIÓN Y PROTECCIÓN CIUDADANA"/>
    <s v="COMISARÍA DE LA POLICÍA PREVENTIVA MUNICIPAL"/>
    <s v="PREVENCIÓN Y PROTECCIÓN CIUDADANA"/>
    <s v="DESPACHO DE LA COMISARÍA DE LA POLICÍA P"/>
    <x v="1"/>
    <x v="1"/>
    <x v="12"/>
    <x v="47"/>
    <x v="47"/>
    <s v="00"/>
    <s v="SIN DESCRIPCIÓN PARA DESTINOS 00"/>
    <m/>
    <m/>
    <n v="500000"/>
  </r>
  <r>
    <x v="3"/>
    <s v="FONDO DE APORTACIÓN AL FORTALECIMIENTO MUNICIPAL 2024 (FORTAMUN)"/>
    <x v="0"/>
    <x v="1"/>
    <n v="1"/>
    <x v="0"/>
    <n v="1.7"/>
    <x v="1"/>
    <s v="1.7.1"/>
    <x v="1"/>
    <x v="1"/>
    <x v="1"/>
    <n v="6"/>
    <x v="1"/>
    <s v="08_25"/>
    <x v="2"/>
    <s v="019"/>
    <x v="11"/>
    <s v="013_25"/>
    <s v="COMISARIA DE LA POLICIA PREVENTIVA MUNICIPAL"/>
    <s v="COMISARÍA DE LA POLICÍA PREVENTIVA MUNICIPAL"/>
    <s v="PREVENCIÓN Y PROTECCIÓN CIUDADANA"/>
    <s v="DESPACHO DE LA COMISARÍA DE LA POLICÍA P"/>
    <x v="1"/>
    <x v="1"/>
    <x v="12"/>
    <x v="47"/>
    <x v="47"/>
    <s v="00"/>
    <s v="SIN DESCRIPCIÓN PARA DESTINOS 00"/>
    <n v="3031060.3"/>
    <n v="0"/>
    <n v="310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1"/>
    <x v="1"/>
    <x v="13"/>
    <x v="48"/>
    <x v="48"/>
    <s v="00"/>
    <s v="SIN DESCRIPCIÓN PARA DESTINOS 00"/>
    <n v="378958.6"/>
    <n v="560648.22"/>
    <n v="152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1"/>
    <x v="1"/>
    <x v="13"/>
    <x v="48"/>
    <x v="48"/>
    <s v="00"/>
    <s v="SIN DESCRIPCIÓN PARA DESTINOS 00"/>
    <n v="49938"/>
    <n v="88864.12"/>
    <n v="300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1"/>
    <x v="1"/>
    <x v="13"/>
    <x v="48"/>
    <x v="48"/>
    <s v="00"/>
    <s v="SIN DESCRIPCIÓN PARA DESTINOS 00"/>
    <n v="21019.33"/>
    <n v="3810.6"/>
    <n v="150000"/>
  </r>
  <r>
    <x v="2"/>
    <s v="RECURSOS FISCALES 2024"/>
    <x v="0"/>
    <x v="0"/>
    <n v="2"/>
    <x v="2"/>
    <n v="2.2000000000000002"/>
    <x v="8"/>
    <s v="2.2.4"/>
    <x v="11"/>
    <x v="0"/>
    <x v="0"/>
    <n v="2"/>
    <x v="2"/>
    <s v="09_25"/>
    <x v="4"/>
    <s v="026"/>
    <x v="18"/>
    <s v="018_25"/>
    <s v="DIRECCIÓN DE ALUMBRADO PÚBLICO"/>
    <s v="GABINETE INTEGRAL DE INFRAESTRUCTURA Y SERVICIOS PÚBLICOS"/>
    <s v="SERVICIOS PUBLICOS"/>
    <s v="DIRECCIÓN DE ALUMBRADO PÚBLICO"/>
    <x v="1"/>
    <x v="1"/>
    <x v="13"/>
    <x v="48"/>
    <x v="48"/>
    <s v="00"/>
    <s v="SIN DESCRIPCIÓN PARA DESTINOS 00"/>
    <n v="99012.87"/>
    <n v="126287.4"/>
    <n v="225000"/>
  </r>
  <r>
    <x v="2"/>
    <s v="RECURSOS FISCALES 2024"/>
    <x v="0"/>
    <x v="0"/>
    <n v="2"/>
    <x v="2"/>
    <n v="2.1"/>
    <x v="3"/>
    <s v="2.1.1"/>
    <x v="4"/>
    <x v="0"/>
    <x v="0"/>
    <n v="2"/>
    <x v="2"/>
    <s v="09_25"/>
    <x v="4"/>
    <s v="027"/>
    <x v="8"/>
    <s v="019_25"/>
    <s v="DIRECCIÓN DE ASEO PÚBLICO"/>
    <s v="GABINETE INTEGRAL DE INFRAESTRUCTURA Y SERVICIOS PÚBLICOS"/>
    <s v="SERVICIOS PUBLICOS"/>
    <s v="DIRECCIÓN DE ASEO PÚBLICO"/>
    <x v="1"/>
    <x v="1"/>
    <x v="13"/>
    <x v="48"/>
    <x v="48"/>
    <s v="00"/>
    <s v="SIN DESCRIPCIÓN PARA DESTINOS 00"/>
    <m/>
    <m/>
    <n v="5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13"/>
    <x v="48"/>
    <x v="48"/>
    <s v="00"/>
    <s v="SIN DESCRIPCIÓN PARA DESTINOS 00"/>
    <n v="1568349.83"/>
    <n v="5472017.1299999999"/>
    <n v="2300000"/>
  </r>
  <r>
    <x v="2"/>
    <s v="RECURSOS FISCALES 2024"/>
    <x v="0"/>
    <x v="0"/>
    <n v="1"/>
    <x v="0"/>
    <n v="1.7"/>
    <x v="1"/>
    <s v="1.7.2"/>
    <x v="2"/>
    <x v="0"/>
    <x v="0"/>
    <n v="6"/>
    <x v="1"/>
    <s v="08_25"/>
    <x v="2"/>
    <s v="022"/>
    <x v="19"/>
    <s v="015_25"/>
    <s v="DIRECCIÓN GENERAL DE PROTECCIÓN CIVIL Y BOMBEROS"/>
    <s v="SECRETARÍA GENERAL DEL AYUNTAMIENTO"/>
    <s v="PREVENCIÓN Y PROTECCIÓN CIUDADANA"/>
    <s v="DIRECCIÓN GENERAL ADJUNTA DE PROTECCIÓN"/>
    <x v="1"/>
    <x v="1"/>
    <x v="13"/>
    <x v="48"/>
    <x v="48"/>
    <s v="00"/>
    <s v="SIN DESCRIPCIÓN PARA DESTINOS 00"/>
    <n v="17650.86"/>
    <n v="45492.3"/>
    <n v="5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13"/>
    <x v="48"/>
    <x v="48"/>
    <s v="00"/>
    <s v="SIN DESCRIPCIÓN PARA DESTINOS 00"/>
    <n v="36627.620000000003"/>
    <n v="47681.919999999998"/>
    <n v="5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1"/>
    <x v="1"/>
    <x v="13"/>
    <x v="48"/>
    <x v="48"/>
    <s v="00"/>
    <s v="SIN DESCRIPCIÓN PARA DESTINOS 00"/>
    <n v="166096.24"/>
    <n v="172317.13"/>
    <n v="25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13"/>
    <x v="48"/>
    <x v="48"/>
    <s v="00"/>
    <s v="SIN DESCRIPCIÓN PARA DESTINOS 00"/>
    <n v="8082.15"/>
    <n v="7923.57"/>
    <n v="1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1"/>
    <x v="1"/>
    <x v="13"/>
    <x v="48"/>
    <x v="48"/>
    <s v="00"/>
    <s v="SIN DESCRIPCIÓN PARA DESTINOS 00"/>
    <n v="0"/>
    <n v="15025.71"/>
    <n v="15000"/>
  </r>
  <r>
    <x v="2"/>
    <s v="RECURSOS FISCALES 2024"/>
    <x v="0"/>
    <x v="0"/>
    <n v="1"/>
    <x v="0"/>
    <n v="1.3"/>
    <x v="0"/>
    <s v="1.3.4"/>
    <x v="0"/>
    <x v="0"/>
    <x v="0"/>
    <n v="5"/>
    <x v="0"/>
    <s v="05_25"/>
    <x v="0"/>
    <s v="009"/>
    <x v="3"/>
    <s v="007_25"/>
    <s v="DIRECCIÓN GENERAL DE ADMINISTRACIÓN"/>
    <s v="OFICIALÍA MAYOR"/>
    <s v="OFICIALIA"/>
    <s v="DIRECCIÓN GENERAL DE ADMINISTRACIÓN"/>
    <x v="1"/>
    <x v="1"/>
    <x v="13"/>
    <x v="48"/>
    <x v="48"/>
    <s v="00"/>
    <s v="SIN DESCRIPCIÓN PARA DESTINOS 00"/>
    <n v="122634.33"/>
    <n v="73984.960000000006"/>
    <n v="100000"/>
  </r>
  <r>
    <x v="2"/>
    <s v="RECURSOS FISCALES 2024"/>
    <x v="0"/>
    <x v="0"/>
    <n v="3"/>
    <x v="1"/>
    <n v="3.2"/>
    <x v="7"/>
    <s v="3.2.1"/>
    <x v="9"/>
    <x v="4"/>
    <x v="4"/>
    <n v="7"/>
    <x v="4"/>
    <s v="12_25"/>
    <x v="6"/>
    <s v="052"/>
    <x v="16"/>
    <s v="035_25"/>
    <s v="DIRECCIÓN GENERAL DE DESARROLLO RURAL"/>
    <s v="COORDINACIÓN GENERAL DE DESARROLLO ECONÓMICO"/>
    <s v="DESARROLLO ECONÓMICO"/>
    <s v="DESPACHO DE LA COORDINACIÓN GENERAL DE D"/>
    <x v="1"/>
    <x v="1"/>
    <x v="13"/>
    <x v="48"/>
    <x v="48"/>
    <s v="00"/>
    <s v="SIN DESCRIPCIÓN PARA DESTINOS 00"/>
    <n v="160491.48000000001"/>
    <n v="0"/>
    <n v="15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1"/>
    <x v="1"/>
    <x v="13"/>
    <x v="48"/>
    <x v="48"/>
    <s v="00"/>
    <s v="SIN DESCRIPCIÓN PARA DESTINOS 00"/>
    <n v="3263.13"/>
    <n v="0"/>
    <n v="35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13"/>
    <x v="49"/>
    <x v="49"/>
    <s v="00"/>
    <s v="SIN DESCRIPCIÓN PARA DESTINOS 00"/>
    <n v="0"/>
    <n v="952.82"/>
    <n v="1000"/>
  </r>
  <r>
    <x v="2"/>
    <s v="RECURSOS FISCALES 2024"/>
    <x v="0"/>
    <x v="0"/>
    <n v="1"/>
    <x v="0"/>
    <n v="1.3"/>
    <x v="0"/>
    <s v="1.3.4"/>
    <x v="0"/>
    <x v="0"/>
    <x v="0"/>
    <n v="5"/>
    <x v="0"/>
    <s v="05_25"/>
    <x v="0"/>
    <s v="009"/>
    <x v="3"/>
    <s v="007_25"/>
    <s v="DIRECCIÓN GENERAL DE ADMINISTRACIÓN"/>
    <s v="OFICIALÍA MAYOR"/>
    <s v="OFICIALIA"/>
    <s v="DIRECCIÓN GENERAL DE ADMINISTRACIÓN"/>
    <x v="1"/>
    <x v="1"/>
    <x v="13"/>
    <x v="49"/>
    <x v="49"/>
    <s v="00"/>
    <s v="SIN DESCRIPCIÓN PARA DESTINOS 00"/>
    <n v="88499.08"/>
    <n v="25768.86"/>
    <n v="5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13"/>
    <x v="50"/>
    <x v="50"/>
    <s v="00"/>
    <s v="SIN DESCRIPCIÓN PARA DESTINOS 00"/>
    <n v="0"/>
    <n v="19140"/>
    <n v="20000"/>
  </r>
  <r>
    <x v="2"/>
    <s v="RECURSOS FISCALES 2024"/>
    <x v="0"/>
    <x v="0"/>
    <n v="1"/>
    <x v="0"/>
    <n v="1.3"/>
    <x v="0"/>
    <s v="1.3.4"/>
    <x v="0"/>
    <x v="2"/>
    <x v="2"/>
    <n v="5"/>
    <x v="0"/>
    <s v="04_25"/>
    <x v="1"/>
    <s v="005"/>
    <x v="2"/>
    <s v="004_25"/>
    <s v="DIRECCIÓN DE PROCESOS ADMINISTRATIVOS Y PROYECTOS"/>
    <s v="TESORERÍA MUNICIPAL"/>
    <s v="TESORERIA"/>
    <s v="DIRECCIÓN DE PROCESOS ADMINISTRATIVOS Y"/>
    <x v="1"/>
    <x v="1"/>
    <x v="13"/>
    <x v="51"/>
    <x v="51"/>
    <s v="00"/>
    <s v="SIN DESCRIPCIÓN PARA DESTINOS 00"/>
    <n v="199"/>
    <n v="0"/>
    <n v="1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1"/>
    <x v="1"/>
    <x v="13"/>
    <x v="52"/>
    <x v="52"/>
    <s v="00"/>
    <s v="SIN DESCRIPCIÓN PARA DESTINOS 00"/>
    <n v="13722.8"/>
    <n v="9918"/>
    <n v="50000"/>
  </r>
  <r>
    <x v="2"/>
    <s v="RECURSOS FISCALES 2024"/>
    <x v="0"/>
    <x v="0"/>
    <n v="1"/>
    <x v="0"/>
    <n v="1.3"/>
    <x v="0"/>
    <s v="1.3.4"/>
    <x v="0"/>
    <x v="0"/>
    <x v="0"/>
    <n v="5"/>
    <x v="0"/>
    <s v="05_25"/>
    <x v="0"/>
    <s v="009"/>
    <x v="3"/>
    <s v="007_25"/>
    <s v="DIRECCIÓN GENERAL DE ADMINISTRACIÓN"/>
    <s v="OFICIALÍA MAYOR"/>
    <s v="OFICIALIA"/>
    <s v="DIRECCIÓN GENERAL DE ADMINISTRACIÓN"/>
    <x v="1"/>
    <x v="1"/>
    <x v="13"/>
    <x v="52"/>
    <x v="52"/>
    <s v="00"/>
    <s v="SIN DESCRIPCIÓN PARA DESTINOS 00"/>
    <n v="370583.19"/>
    <n v="648609.01"/>
    <n v="4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1"/>
    <x v="1"/>
    <x v="13"/>
    <x v="53"/>
    <x v="53"/>
    <s v="00"/>
    <s v="SIN DESCRIPCIÓN PARA DESTINOS 00"/>
    <n v="87672.8"/>
    <n v="0"/>
    <n v="264000"/>
  </r>
  <r>
    <x v="2"/>
    <s v="RECURSOS FISCALES 2024"/>
    <x v="0"/>
    <x v="0"/>
    <n v="1"/>
    <x v="0"/>
    <n v="1.3"/>
    <x v="0"/>
    <s v="1.3.4"/>
    <x v="0"/>
    <x v="0"/>
    <x v="0"/>
    <n v="5"/>
    <x v="0"/>
    <s v="05_25"/>
    <x v="0"/>
    <s v="009"/>
    <x v="3"/>
    <s v="007_25"/>
    <s v="DIRECCIÓN GENERAL DE ADMINISTRACIÓN"/>
    <s v="OFICIALÍA MAYOR"/>
    <s v="OFICIALIA"/>
    <s v="DIRECCIÓN GENERAL DE ADMINISTRACIÓN"/>
    <x v="1"/>
    <x v="1"/>
    <x v="13"/>
    <x v="53"/>
    <x v="53"/>
    <s v="00"/>
    <s v="SIN DESCRIPCIÓN PARA DESTINOS 00"/>
    <n v="649649.64"/>
    <n v="474960.39"/>
    <n v="5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1"/>
    <x v="1"/>
    <x v="13"/>
    <x v="54"/>
    <x v="54"/>
    <s v="00"/>
    <s v="SIN DESCRIPCIÓN PARA DESTINOS 00"/>
    <n v="0"/>
    <n v="3542.35"/>
    <n v="900000"/>
  </r>
  <r>
    <x v="2"/>
    <s v="RECURSOS FISCALES 2024"/>
    <x v="0"/>
    <x v="0"/>
    <n v="1"/>
    <x v="0"/>
    <n v="1.3"/>
    <x v="0"/>
    <s v="1.3.4"/>
    <x v="0"/>
    <x v="0"/>
    <x v="0"/>
    <n v="5"/>
    <x v="0"/>
    <s v="05_25"/>
    <x v="0"/>
    <s v="009"/>
    <x v="3"/>
    <s v="007_25"/>
    <s v="DIRECCIÓN GENERAL DE ADMINISTRACIÓN"/>
    <s v="OFICIALÍA MAYOR"/>
    <s v="OFICIALIA"/>
    <s v="DIRECCIÓN GENERAL DE ADMINISTRACIÓN"/>
    <x v="1"/>
    <x v="1"/>
    <x v="13"/>
    <x v="54"/>
    <x v="54"/>
    <s v="00"/>
    <s v="SIN DESCRIPCIÓN PARA DESTINOS 00"/>
    <n v="0"/>
    <n v="423400"/>
    <n v="45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4"/>
    <x v="55"/>
    <x v="55"/>
    <s v="00"/>
    <s v="SIN DESCRIPCIÓN PARA DESTINOS 00"/>
    <n v="227063202.06999999"/>
    <n v="184000271.74000001"/>
    <n v="248334549.97439957"/>
  </r>
  <r>
    <x v="2"/>
    <s v="RECURSOS FISCALES 2024"/>
    <x v="0"/>
    <x v="0"/>
    <n v="1"/>
    <x v="0"/>
    <n v="1.3"/>
    <x v="0"/>
    <s v="1.3.4"/>
    <x v="0"/>
    <x v="0"/>
    <x v="0"/>
    <n v="5"/>
    <x v="0"/>
    <s v="05_25"/>
    <x v="0"/>
    <s v="009"/>
    <x v="3"/>
    <s v="007_25"/>
    <s v="DIRECCIÓN GENERAL DE ADMINISTRACIÓN"/>
    <s v="OFICIALÍA MAYOR"/>
    <s v="OFICIALIA"/>
    <s v="DIRECCIÓN GENERAL DE ADMINISTRACIÓN"/>
    <x v="2"/>
    <x v="2"/>
    <x v="14"/>
    <x v="55"/>
    <x v="55"/>
    <s v="00"/>
    <s v="SIN DESCRIPCIÓN PARA DESTINOS 00"/>
    <n v="6487775.0099999998"/>
    <n v="4822578.99"/>
    <n v="6500000"/>
  </r>
  <r>
    <x v="3"/>
    <s v="FONDO DE APORTACIÓN AL FORTALECIMIENTO MUNICIPAL 2024 (FORTAMUN)"/>
    <x v="0"/>
    <x v="1"/>
    <n v="2"/>
    <x v="2"/>
    <n v="2.2000000000000002"/>
    <x v="8"/>
    <s v="2.2.4"/>
    <x v="11"/>
    <x v="0"/>
    <x v="0"/>
    <n v="2"/>
    <x v="2"/>
    <s v="09_25"/>
    <x v="4"/>
    <s v="026"/>
    <x v="18"/>
    <s v="018_25"/>
    <s v="DIRECCIÓN DE ALUMBRADO PÚBLICO"/>
    <s v="GABINETE INTEGRAL DE INFRAESTRUCTURA Y SERVICIOS PÚBLICOS"/>
    <s v="SERVICIOS PUBLICOS"/>
    <s v="DIRECCIÓN DE ALUMBRADO PÚBLICO"/>
    <x v="2"/>
    <x v="2"/>
    <x v="14"/>
    <x v="55"/>
    <x v="55"/>
    <s v="00"/>
    <s v="SIN DESCRIPCIÓN PARA DESTINOS 00"/>
    <n v="80155711.950000003"/>
    <n v="73124888"/>
    <n v="620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4"/>
    <x v="56"/>
    <x v="56"/>
    <s v="00"/>
    <s v="SIN DESCRIPCIÓN PARA DESTINOS 00"/>
    <n v="1741466.24"/>
    <n v="1139440.1599999999"/>
    <n v="1200000"/>
  </r>
  <r>
    <x v="2"/>
    <s v="RECURSOS FISCALES 2024"/>
    <x v="0"/>
    <x v="0"/>
    <n v="1"/>
    <x v="0"/>
    <n v="1.3"/>
    <x v="0"/>
    <s v="1.3.4"/>
    <x v="0"/>
    <x v="0"/>
    <x v="0"/>
    <n v="5"/>
    <x v="0"/>
    <s v="05_25"/>
    <x v="0"/>
    <s v="009"/>
    <x v="3"/>
    <s v="007_25"/>
    <s v="DIRECCIÓN GENERAL DE ADMINISTRACIÓN"/>
    <s v="OFICIALÍA MAYOR"/>
    <s v="OFICIALIA"/>
    <s v="DIRECCIÓN GENERAL DE ADMINISTRACIÓN"/>
    <x v="2"/>
    <x v="2"/>
    <x v="14"/>
    <x v="56"/>
    <x v="56"/>
    <s v="00"/>
    <s v="SIN DESCRIPCIÓN PARA DESTINOS 00"/>
    <n v="558291.85"/>
    <n v="416612.09"/>
    <n v="70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4"/>
    <x v="57"/>
    <x v="57"/>
    <s v="00"/>
    <s v="SIN DESCRIPCIÓN PARA DESTINOS 00"/>
    <n v="27422.400000000001"/>
    <n v="88007.92"/>
    <n v="132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14"/>
    <x v="57"/>
    <x v="57"/>
    <s v="00"/>
    <s v="SIN DESCRIPCIÓN PARA DESTINOS 00"/>
    <n v="163881.9"/>
    <n v="127463.7"/>
    <n v="200000"/>
  </r>
  <r>
    <x v="2"/>
    <s v="RECURSOS FISCALES 2024"/>
    <x v="0"/>
    <x v="0"/>
    <n v="1"/>
    <x v="0"/>
    <n v="1.3"/>
    <x v="0"/>
    <s v="1.3.4"/>
    <x v="0"/>
    <x v="0"/>
    <x v="0"/>
    <n v="5"/>
    <x v="0"/>
    <s v="05_25"/>
    <x v="0"/>
    <s v="009"/>
    <x v="3"/>
    <s v="007_25"/>
    <s v="DIRECCIÓN GENERAL DE ADMINISTRACIÓN"/>
    <s v="OFICIALÍA MAYOR"/>
    <s v="OFICIALIA"/>
    <s v="DIRECCIÓN GENERAL DE ADMINISTRACIÓN"/>
    <x v="2"/>
    <x v="2"/>
    <x v="14"/>
    <x v="57"/>
    <x v="57"/>
    <s v="00"/>
    <s v="SIN DESCRIPCIÓN PARA DESTINOS 00"/>
    <n v="2643141.2000000002"/>
    <n v="1234530"/>
    <n v="2800000"/>
  </r>
  <r>
    <x v="2"/>
    <s v="RECURSOS FISCALES 2024"/>
    <x v="0"/>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4"/>
    <x v="58"/>
    <x v="58"/>
    <s v="43"/>
    <s v="C4"/>
    <n v="0"/>
    <n v="0"/>
    <n v="10075350.470000001"/>
  </r>
  <r>
    <x v="3"/>
    <s v="FONDO DE APORTACIÓN AL FORTALECIMIENTO MUNICIPAL 2024 (FORTAMUN)"/>
    <x v="0"/>
    <x v="1"/>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4"/>
    <x v="58"/>
    <x v="58"/>
    <s v="43"/>
    <s v="C4"/>
    <n v="70723059.019999996"/>
    <n v="70723059.019999996"/>
    <n v="40000000"/>
  </r>
  <r>
    <x v="2"/>
    <s v="RECURSOS FISCALES 2024"/>
    <x v="0"/>
    <x v="0"/>
    <n v="1"/>
    <x v="0"/>
    <n v="1.3"/>
    <x v="0"/>
    <s v="1.3.4"/>
    <x v="0"/>
    <x v="0"/>
    <x v="0"/>
    <n v="5"/>
    <x v="0"/>
    <s v="06_25"/>
    <x v="7"/>
    <s v="013"/>
    <x v="26"/>
    <s v="008_25"/>
    <s v="COORDINACION GENERAL DE COMUNICACIÓN ESTRATEGICA"/>
    <s v="PRESIDENCIA"/>
    <s v="COORDINACION COMUNICACIÓN"/>
    <s v="DIRECCIÓN DE COMUNICACIÓN"/>
    <x v="2"/>
    <x v="2"/>
    <x v="14"/>
    <x v="59"/>
    <x v="59"/>
    <s v="00"/>
    <s v="SIN DESCRIPCIÓN PARA DESTINOS 00"/>
    <n v="0"/>
    <n v="0"/>
    <n v="5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4"/>
    <x v="59"/>
    <x v="59"/>
    <s v="00"/>
    <s v="SIN DESCRIPCIÓN PARA DESTINOS 00"/>
    <n v="3274.18"/>
    <n v="9244.9699999999993"/>
    <n v="15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4"/>
    <x v="59"/>
    <x v="59"/>
    <s v="00"/>
    <s v="SIN DESCRIPCIÓN PARA DESTINOS 00"/>
    <n v="0"/>
    <n v="16008"/>
    <n v="30000"/>
  </r>
  <r>
    <x v="2"/>
    <s v="RECURSOS FISCALES 2024"/>
    <x v="0"/>
    <x v="0"/>
    <n v="1"/>
    <x v="0"/>
    <n v="1.3"/>
    <x v="0"/>
    <s v="1.3.4"/>
    <x v="0"/>
    <x v="0"/>
    <x v="0"/>
    <n v="5"/>
    <x v="0"/>
    <s v="05_25"/>
    <x v="0"/>
    <s v="009"/>
    <x v="3"/>
    <s v="007_25"/>
    <s v="DIRECCIÓN GENERAL DE ADMINISTRACIÓN"/>
    <s v="OFICIALÍA MAYOR"/>
    <s v="OFICIALIA"/>
    <s v="DIRECCIÓN GENERAL DE ADMINISTRACIÓN"/>
    <x v="2"/>
    <x v="2"/>
    <x v="15"/>
    <x v="60"/>
    <x v="60"/>
    <s v="00"/>
    <s v="SIN DESCRIPCIÓN PARA DESTINOS 00"/>
    <n v="2247799.9"/>
    <n v="1600596.27"/>
    <n v="2500000"/>
  </r>
  <r>
    <x v="2"/>
    <s v="RECURSOS FISCALES 2024"/>
    <x v="0"/>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5"/>
    <x v="61"/>
    <x v="61"/>
    <s v="00"/>
    <s v="SIN DESCRIPCIÓN PARA DESTINOS 00"/>
    <n v="5432424.96"/>
    <n v="3709399.55"/>
    <n v="0"/>
  </r>
  <r>
    <x v="2"/>
    <s v="RECURSOS FISCALES 2024"/>
    <x v="0"/>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5"/>
    <x v="61"/>
    <x v="61"/>
    <s v="00"/>
    <s v="SIN DESCRIPCIÓN PARA DESTINOS 00"/>
    <n v="0"/>
    <n v="0"/>
    <n v="4200000"/>
  </r>
  <r>
    <x v="2"/>
    <s v="RECURSOS FISCALES 2024"/>
    <x v="1"/>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5"/>
    <x v="61"/>
    <x v="61"/>
    <s v="00"/>
    <s v="SIN DESCRIPCIÓN PARA DESTINOS 00"/>
    <n v="1190602.3"/>
    <n v="869388.94"/>
    <n v="6900000"/>
  </r>
  <r>
    <x v="3"/>
    <s v="FONDO DE APORTACIÓN AL FORTALECIMIENTO MUNICIPAL 2024 (FORTAMUN)"/>
    <x v="0"/>
    <x v="1"/>
    <n v="1"/>
    <x v="0"/>
    <n v="1.7"/>
    <x v="1"/>
    <s v="1.7.2"/>
    <x v="2"/>
    <x v="0"/>
    <x v="0"/>
    <n v="6"/>
    <x v="1"/>
    <s v="08_25"/>
    <x v="2"/>
    <s v="023"/>
    <x v="27"/>
    <s v="015_25"/>
    <s v="DIRECCIÓN GENERAL DE PROTECCIÓN CIVIL Y BOMBEROS"/>
    <s v="SECRETARÍA GENERAL DEL AYUNTAMIENTO"/>
    <s v="PREVENCIÓN Y PROTECCIÓN CIUDADANA"/>
    <s v="DIRECCIÓN GENERAL ADJUNTA DE PROTECCIÓN"/>
    <x v="2"/>
    <x v="2"/>
    <x v="15"/>
    <x v="62"/>
    <x v="62"/>
    <s v="00"/>
    <s v="SIN DESCRIPCIÓN PARA DESTINOS 00"/>
    <n v="9003456"/>
    <n v="6602534.4000000004"/>
    <n v="7000000"/>
  </r>
  <r>
    <x v="3"/>
    <s v="FONDO DE APORTACIÓN AL FORTALECIMIENTO MUNICIPAL 2024 (FORTAMUN)"/>
    <x v="0"/>
    <x v="1"/>
    <n v="1"/>
    <x v="0"/>
    <n v="1.7"/>
    <x v="1"/>
    <s v="1.7.1"/>
    <x v="1"/>
    <x v="1"/>
    <x v="1"/>
    <n v="6"/>
    <x v="1"/>
    <s v="05_25"/>
    <x v="0"/>
    <s v="010"/>
    <x v="1"/>
    <s v="007_25"/>
    <s v="DIRECCIÓN GENERAL DE ADMINISTRACIÓN"/>
    <s v="OFICIALÍA MAYOR"/>
    <s v="OFICIALIA"/>
    <s v="DIRECCIÓN GENERAL DE ADMINISTRACIÓN"/>
    <x v="2"/>
    <x v="2"/>
    <x v="15"/>
    <x v="62"/>
    <x v="62"/>
    <s v="00"/>
    <s v="SIN DESCRIPCIÓN PARA DESTINOS 00"/>
    <n v="0"/>
    <n v="0"/>
    <n v="70000000"/>
  </r>
  <r>
    <x v="3"/>
    <s v="FONDO DE APORTACIÓN AL FORTALECIMIENTO MUNICIPAL 2024 (FORTAMUN)"/>
    <x v="0"/>
    <x v="1"/>
    <n v="1"/>
    <x v="0"/>
    <n v="1.3"/>
    <x v="0"/>
    <s v="1.3.4"/>
    <x v="0"/>
    <x v="0"/>
    <x v="0"/>
    <n v="5"/>
    <x v="0"/>
    <s v="05_25"/>
    <x v="0"/>
    <s v="009"/>
    <x v="3"/>
    <s v="007_25"/>
    <s v="DIRECCIÓN GENERAL DE ADMINISTRACIÓN"/>
    <s v="OFICIALÍA MAYOR"/>
    <s v="OFICIALIA"/>
    <s v="DIRECCIÓN GENERAL DE ADMINISTRACIÓN"/>
    <x v="2"/>
    <x v="2"/>
    <x v="15"/>
    <x v="62"/>
    <x v="62"/>
    <s v="00"/>
    <s v="SIN DESCRIPCIÓN PARA DESTINOS 00"/>
    <n v="104900381.19"/>
    <n v="78965672.739999995"/>
    <n v="57000000"/>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2"/>
    <x v="2"/>
    <x v="15"/>
    <x v="63"/>
    <x v="63"/>
    <s v="00"/>
    <s v="SIN DESCRIPCIÓN PARA DESTINOS 00"/>
    <n v="14523230.16"/>
    <n v="21104950.800000001"/>
    <n v="20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5"/>
    <x v="63"/>
    <x v="63"/>
    <s v="00"/>
    <s v="SIN DESCRIPCIÓN PARA DESTINOS 00"/>
    <n v="62932118.159999996"/>
    <n v="74538637.359999999"/>
    <n v="500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15"/>
    <x v="63"/>
    <x v="63"/>
    <s v="08"/>
    <s v="LIMPIEZA DE MINAS DE BASALTO"/>
    <n v="495088"/>
    <n v="586960"/>
    <n v="6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5"/>
    <x v="64"/>
    <x v="64"/>
    <s v="00"/>
    <s v="SIN DESCRIPCIÓN PARA DESTINOS 00"/>
    <n v="0"/>
    <n v="406000"/>
    <n v="41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5"/>
    <x v="65"/>
    <x v="65"/>
    <s v="00"/>
    <s v="SIN DESCRIPCIÓN PARA DESTINOS 00"/>
    <n v="206403.72"/>
    <n v="56775.05"/>
    <n v="140000"/>
  </r>
  <r>
    <x v="2"/>
    <s v="RECURSOS FISCALES 2024"/>
    <x v="0"/>
    <x v="0"/>
    <n v="1"/>
    <x v="0"/>
    <n v="1.3"/>
    <x v="0"/>
    <s v="1.3.4"/>
    <x v="0"/>
    <x v="0"/>
    <x v="0"/>
    <n v="5"/>
    <x v="0"/>
    <s v="06_25"/>
    <x v="7"/>
    <s v="016"/>
    <x v="14"/>
    <s v="011_25"/>
    <s v="DIRECCIÓN GENERAL DE RELACIONES PÚBLICAS"/>
    <s v="PRESIDENCIA"/>
    <s v="JEFATURA DE GABINETE"/>
    <s v="DIRECCIÓN GENERAL DE RELACIONES GUBERNAM"/>
    <x v="2"/>
    <x v="2"/>
    <x v="15"/>
    <x v="65"/>
    <x v="65"/>
    <s v="00"/>
    <s v="SIN DESCRIPCIÓN PARA DESTINOS 00"/>
    <n v="0"/>
    <n v="335634.4"/>
    <n v="500000"/>
  </r>
  <r>
    <x v="2"/>
    <s v="RECURSOS FISCALES 2024"/>
    <x v="0"/>
    <x v="0"/>
    <n v="2"/>
    <x v="2"/>
    <n v="2.2000000000000002"/>
    <x v="8"/>
    <s v="2.2.4"/>
    <x v="11"/>
    <x v="0"/>
    <x v="0"/>
    <n v="2"/>
    <x v="2"/>
    <s v="09_25"/>
    <x v="4"/>
    <s v="026"/>
    <x v="18"/>
    <s v="018_25"/>
    <s v="DIRECCIÓN DE ALUMBRADO PÚBLICO"/>
    <s v="GABINETE INTEGRAL DE INFRAESTRUCTURA Y SERVICIOS PÚBLICOS"/>
    <s v="SERVICIOS PUBLICOS"/>
    <s v="DIRECCIÓN DE ALUMBRADO PÚBLICO"/>
    <x v="2"/>
    <x v="2"/>
    <x v="15"/>
    <x v="65"/>
    <x v="65"/>
    <s v="00"/>
    <s v="SIN DESCRIPCIÓN PARA DESTINOS 00"/>
    <n v="16500159.109999999"/>
    <n v="0"/>
    <n v="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6"/>
    <x v="66"/>
    <x v="66"/>
    <s v="00"/>
    <s v="SIN DESCRIPCIÓN PARA DESTINOS 00"/>
    <n v="3132000"/>
    <n v="2523000"/>
    <n v="3150000"/>
  </r>
  <r>
    <x v="2"/>
    <s v="RECURSOS FISCALES 2024"/>
    <x v="0"/>
    <x v="0"/>
    <n v="1"/>
    <x v="0"/>
    <n v="1.3"/>
    <x v="0"/>
    <s v="1.3.5"/>
    <x v="14"/>
    <x v="0"/>
    <x v="0"/>
    <n v="5"/>
    <x v="0"/>
    <s v="03_25"/>
    <x v="9"/>
    <s v="004"/>
    <x v="28"/>
    <s v="003_25"/>
    <s v="DESPACHO DE LA SINDICATURA"/>
    <s v="SINDICATURA MUNICIPAL"/>
    <s v="SINDICATURA"/>
    <s v="DIRECCIÓN GENERAL JURIDÍCA"/>
    <x v="2"/>
    <x v="2"/>
    <x v="16"/>
    <x v="66"/>
    <x v="66"/>
    <s v="00"/>
    <s v="SIN DESCRIPCIÓN PARA DESTINOS 00"/>
    <n v="1844400"/>
    <n v="1206400"/>
    <n v="20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6"/>
    <x v="66"/>
    <x v="66"/>
    <s v="00"/>
    <s v="SIN DESCRIPCIÓN PARA DESTINOS 00"/>
    <n v="645538.11"/>
    <n v="0"/>
    <n v="700000"/>
  </r>
  <r>
    <x v="2"/>
    <s v="RECURSOS FISCALES 2024"/>
    <x v="0"/>
    <x v="0"/>
    <n v="1"/>
    <x v="0"/>
    <n v="1.3"/>
    <x v="0"/>
    <s v="1.3.4"/>
    <x v="0"/>
    <x v="0"/>
    <x v="0"/>
    <n v="5"/>
    <x v="0"/>
    <s v="07_25"/>
    <x v="10"/>
    <s v="017"/>
    <x v="29"/>
    <s v="012_25"/>
    <s v="DESPACHO DEL ORGANO INTERNO DE CONTROL"/>
    <m/>
    <s v="CONTRALORIA"/>
    <s v="CONTRALORIA"/>
    <x v="2"/>
    <x v="2"/>
    <x v="16"/>
    <x v="66"/>
    <x v="66"/>
    <s v="00"/>
    <s v="SIN DESCRIPCIÓN PARA DESTINOS 00"/>
    <n v="0"/>
    <n v="0"/>
    <n v="1500000"/>
  </r>
  <r>
    <x v="2"/>
    <s v="RECURSOS FISCALES 2024"/>
    <x v="0"/>
    <x v="0"/>
    <n v="1"/>
    <x v="0"/>
    <n v="1.3"/>
    <x v="0"/>
    <s v="1.3.4"/>
    <x v="0"/>
    <x v="0"/>
    <x v="0"/>
    <n v="5"/>
    <x v="0"/>
    <s v="05_25"/>
    <x v="0"/>
    <s v="009"/>
    <x v="3"/>
    <s v="007_25"/>
    <s v="DIRECCIÓN GENERAL DE ADMINISTRACIÓN"/>
    <s v="OFICIALÍA MAYOR"/>
    <s v="OFICIALIA"/>
    <s v="DIRECCIÓN GENERAL DE ADMINISTRACIÓN"/>
    <x v="2"/>
    <x v="2"/>
    <x v="16"/>
    <x v="66"/>
    <x v="66"/>
    <s v="00"/>
    <s v="SIN DESCRIPCIÓN PARA DESTINOS 00"/>
    <n v="225620"/>
    <n v="161994"/>
    <n v="2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6"/>
    <x v="67"/>
    <x v="67"/>
    <s v="00"/>
    <s v="SIN DESCRIPCIÓN PARA DESTINOS 00"/>
    <n v="6327644.5599999996"/>
    <n v="5315963.32"/>
    <n v="54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6"/>
    <x v="68"/>
    <x v="68"/>
    <s v="00"/>
    <s v="SIN DESCRIPCIÓN PARA DESTINOS 00"/>
    <n v="2605267.2000000002"/>
    <n v="369204.8"/>
    <n v="8358220.3600000003"/>
  </r>
  <r>
    <x v="2"/>
    <s v="RECURSOS FISCALES 2024"/>
    <x v="0"/>
    <x v="0"/>
    <n v="1"/>
    <x v="0"/>
    <n v="1.3"/>
    <x v="0"/>
    <s v="1.3.4"/>
    <x v="0"/>
    <x v="0"/>
    <x v="0"/>
    <n v="5"/>
    <x v="0"/>
    <s v="05_25"/>
    <x v="0"/>
    <s v="009"/>
    <x v="3"/>
    <s v="007_25"/>
    <s v="DIRECCIÓN GENERAL DE ADMINISTRACIÓN"/>
    <s v="OFICIALÍA MAYOR"/>
    <s v="OFICIALIA"/>
    <s v="DIRECCIÓN GENERAL DE ADMINISTRACIÓN"/>
    <x v="2"/>
    <x v="2"/>
    <x v="16"/>
    <x v="68"/>
    <x v="68"/>
    <s v="00"/>
    <s v="SIN DESCRIPCIÓN PARA DESTINOS 00"/>
    <n v="69600"/>
    <n v="36588.300000000003"/>
    <n v="50000"/>
  </r>
  <r>
    <x v="2"/>
    <s v="RECURSOS FISCALES 2024"/>
    <x v="0"/>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6"/>
    <x v="68"/>
    <x v="68"/>
    <s v="00"/>
    <s v="SIN DESCRIPCIÓN PARA DESTINOS 00"/>
    <n v="8966919.9900000002"/>
    <n v="2907354.4"/>
    <n v="4800000"/>
  </r>
  <r>
    <x v="2"/>
    <s v="RECURSOS FISCALES 2024"/>
    <x v="0"/>
    <x v="0"/>
    <n v="1"/>
    <x v="0"/>
    <n v="1.3"/>
    <x v="0"/>
    <s v="1.3.4"/>
    <x v="0"/>
    <x v="0"/>
    <x v="0"/>
    <n v="5"/>
    <x v="0"/>
    <s v="07_25"/>
    <x v="10"/>
    <s v="017"/>
    <x v="29"/>
    <s v="012_25"/>
    <s v="DESPACHO DEL ORGANO INTERNO DE CONTROL"/>
    <m/>
    <s v="CONTRALORIA"/>
    <s v="CONTRALORIA"/>
    <x v="2"/>
    <x v="2"/>
    <x v="16"/>
    <x v="69"/>
    <x v="69"/>
    <s v="00"/>
    <s v="SIN DESCRIPCIÓN PARA DESTINOS 00"/>
    <n v="0"/>
    <n v="0"/>
    <n v="500000"/>
  </r>
  <r>
    <x v="2"/>
    <s v="RECURSOS FISCALES 2024"/>
    <x v="0"/>
    <x v="0"/>
    <n v="1"/>
    <x v="0"/>
    <n v="1.7"/>
    <x v="1"/>
    <s v="1.7.3"/>
    <x v="13"/>
    <x v="1"/>
    <x v="1"/>
    <n v="6"/>
    <x v="1"/>
    <s v="08_25"/>
    <x v="2"/>
    <s v="020"/>
    <x v="24"/>
    <s v="014_25"/>
    <s v="DESPACHO DE LA COORDINACIÓN GENERAL DE PREVENCIÓN Y PROTECCIÓN CIUDADANA"/>
    <s v="COMISARÍA DE LA POLICÍA PREVENTIVA MUNICIPAL"/>
    <s v="PREVENCIÓN Y PROTECCIÓN CIUDADANA"/>
    <s v="DESPACHO DE LA COMISARÍA DE LA POLICÍA P"/>
    <x v="2"/>
    <x v="2"/>
    <x v="16"/>
    <x v="69"/>
    <x v="69"/>
    <s v="00"/>
    <s v="SIN DESCRIPCIÓN PARA DESTINOS 00"/>
    <n v="0"/>
    <n v="0"/>
    <n v="500000"/>
  </r>
  <r>
    <x v="2"/>
    <s v="RECURSOS FISCALES 2024"/>
    <x v="0"/>
    <x v="0"/>
    <n v="1"/>
    <x v="0"/>
    <n v="1.3"/>
    <x v="0"/>
    <s v="1.3.4"/>
    <x v="0"/>
    <x v="0"/>
    <x v="0"/>
    <n v="5"/>
    <x v="0"/>
    <s v="05_25"/>
    <x v="0"/>
    <s v="009"/>
    <x v="3"/>
    <s v="007_25"/>
    <s v="DIRECCIÓN GENERAL DE ADMINISTRACIÓN"/>
    <s v="OFICIALÍA MAYOR"/>
    <s v="OFICIALIA"/>
    <s v="DIRECCIÓN GENERAL DE ADMINISTRACIÓN"/>
    <x v="2"/>
    <x v="2"/>
    <x v="16"/>
    <x v="69"/>
    <x v="69"/>
    <s v="00"/>
    <s v="SIN DESCRIPCIÓN PARA DESTINOS 00"/>
    <n v="803403.7"/>
    <n v="546402.6"/>
    <n v="1500000"/>
  </r>
  <r>
    <x v="3"/>
    <s v="FONDO DE APORTACIÓN AL FORTALECIMIENTO MUNICIPAL 2024 (FORTAMUN)"/>
    <x v="0"/>
    <x v="1"/>
    <n v="1"/>
    <x v="0"/>
    <n v="1.7"/>
    <x v="1"/>
    <s v="1.7.1"/>
    <x v="1"/>
    <x v="1"/>
    <x v="1"/>
    <n v="6"/>
    <x v="1"/>
    <s v="08_25"/>
    <x v="2"/>
    <s v="018"/>
    <x v="30"/>
    <s v="013_25"/>
    <s v="COMISARIA DE LA POLICIA PREVENTIVA MUNICIPAL"/>
    <s v="COMISARÍA DE LA POLICÍA PREVENTIVA MUNICIPAL"/>
    <s v="PREVENCIÓN Y PROTECCIÓN CIUDADANA"/>
    <s v="DESPACHO DE LA COMISARÍA DE LA POLICÍA P"/>
    <x v="2"/>
    <x v="2"/>
    <x v="16"/>
    <x v="69"/>
    <x v="69"/>
    <s v="00"/>
    <s v="SIN DESCRIPCIÓN PARA DESTINOS 00"/>
    <n v="2963000"/>
    <n v="1787000"/>
    <n v="3000000"/>
  </r>
  <r>
    <x v="2"/>
    <s v="RECURSOS FISCALES 2024"/>
    <x v="0"/>
    <x v="0"/>
    <n v="1"/>
    <x v="0"/>
    <n v="1.7"/>
    <x v="1"/>
    <s v="1.7.1"/>
    <x v="1"/>
    <x v="1"/>
    <x v="1"/>
    <n v="6"/>
    <x v="1"/>
    <s v="08_25"/>
    <x v="2"/>
    <s v="018"/>
    <x v="30"/>
    <s v="013_25"/>
    <s v="COMISARIA DE LA POLICIA PREVENTIVA MUNICIPAL"/>
    <s v="COMISARÍA DE LA POLICÍA PREVENTIVA MUNICIPAL"/>
    <s v="PREVENCIÓN Y PROTECCIÓN CIUDADANA"/>
    <s v="DESPACHO DE LA COMISARÍA DE LA POLICÍA P"/>
    <x v="2"/>
    <x v="2"/>
    <x v="16"/>
    <x v="69"/>
    <x v="69"/>
    <s v="09"/>
    <s v="FORMATOS IPH"/>
    <n v="11204"/>
    <n v="0"/>
    <n v="600000"/>
  </r>
  <r>
    <x v="2"/>
    <s v="RECURSOS FISCALES 2024"/>
    <x v="0"/>
    <x v="0"/>
    <n v="2"/>
    <x v="2"/>
    <n v="2.7"/>
    <x v="5"/>
    <s v="2.7.1"/>
    <x v="6"/>
    <x v="4"/>
    <x v="4"/>
    <n v="0"/>
    <x v="3"/>
    <s v="10_25"/>
    <x v="5"/>
    <s v="044"/>
    <x v="31"/>
    <s v="031_25"/>
    <s v="DIRECCIÓN GENERAL DE POLÍTICA SOCIAL"/>
    <s v="COORDINACIÓN GENERAL DE CONSTRUCCIÓN DE COMUNIDAD"/>
    <s v="CERCANIA Y CORRESPONSABILIDAD"/>
    <s v="DIRECCIÓN GENERAL DE POLÍTICA SOCIAL"/>
    <x v="2"/>
    <x v="2"/>
    <x v="16"/>
    <x v="70"/>
    <x v="70"/>
    <s v="00"/>
    <s v="SIN DESCRIPCIÓN PARA DESTINOS 00"/>
    <n v="0"/>
    <m/>
    <n v="51678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16"/>
    <x v="71"/>
    <x v="71"/>
    <s v="00"/>
    <s v="SIN DESCRIPCIÓN PARA DESTINOS 00"/>
    <n v="0"/>
    <n v="1349981.9"/>
    <n v="1300000"/>
  </r>
  <r>
    <x v="2"/>
    <s v="RECURSOS FISCALES 2024"/>
    <x v="0"/>
    <x v="0"/>
    <n v="1"/>
    <x v="0"/>
    <n v="1.3"/>
    <x v="0"/>
    <s v="1.3.4"/>
    <x v="0"/>
    <x v="0"/>
    <x v="0"/>
    <n v="5"/>
    <x v="0"/>
    <s v="06_25"/>
    <x v="7"/>
    <s v="014"/>
    <x v="23"/>
    <s v="009_25"/>
    <s v="DESPACHO DE LA JEFATURA DE GABINETE"/>
    <s v="PRESIDENCIA"/>
    <s v="JEFATURA DE GABINETE"/>
    <s v="JEFATURA DE GABINETE"/>
    <x v="2"/>
    <x v="2"/>
    <x v="16"/>
    <x v="71"/>
    <x v="71"/>
    <s v="00"/>
    <s v="SIN DESCRIPCIÓN PARA DESTINOS 00"/>
    <n v="13530408.92"/>
    <n v="29637070.670000002"/>
    <n v="15000000"/>
  </r>
  <r>
    <x v="2"/>
    <s v="RECURSOS FISCALES 2024"/>
    <x v="0"/>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2"/>
    <x v="2"/>
    <x v="16"/>
    <x v="71"/>
    <x v="71"/>
    <s v="00"/>
    <s v="SIN DESCRIPCIÓN PARA DESTINOS 00"/>
    <n v="0"/>
    <n v="0"/>
    <n v="818496"/>
  </r>
  <r>
    <x v="2"/>
    <s v="RECURSOS FISCALES 2024"/>
    <x v="0"/>
    <x v="0"/>
    <n v="1"/>
    <x v="0"/>
    <n v="1.3"/>
    <x v="0"/>
    <s v="1.3.4"/>
    <x v="0"/>
    <x v="0"/>
    <x v="0"/>
    <n v="2"/>
    <x v="2"/>
    <s v="09_25"/>
    <x v="4"/>
    <s v="025"/>
    <x v="6"/>
    <s v="017_25"/>
    <s v="DIRECCIÓN ADMINISTRATIVA"/>
    <s v="GABINETE INTEGRAL DE INFRAESTRUCTURA Y SERVICIOS PÚBLICOS"/>
    <s v="SERVICIOS PUBLICOS"/>
    <s v="DIRECCIÓN ADMINISTRATIVA DE INFRAESTRUCT"/>
    <x v="2"/>
    <x v="2"/>
    <x v="16"/>
    <x v="72"/>
    <x v="72"/>
    <s v="00"/>
    <s v="SIN DESCRIPCIÓN PARA DESTINOS 00"/>
    <n v="5005632"/>
    <n v="3890293.78"/>
    <n v="50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2"/>
    <x v="2"/>
    <x v="16"/>
    <x v="73"/>
    <x v="73"/>
    <s v="00"/>
    <s v="SIN DESCRIPCIÓN PARA DESTINOS 00"/>
    <n v="0"/>
    <n v="3596232"/>
    <n v="5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6"/>
    <x v="73"/>
    <x v="73"/>
    <s v="00"/>
    <s v="SIN DESCRIPCIÓN PARA DESTINOS 00"/>
    <n v="44932600"/>
    <n v="32809696.140000001"/>
    <n v="20000000"/>
  </r>
  <r>
    <x v="2"/>
    <s v="RECURSOS FISCALES 2024"/>
    <x v="0"/>
    <x v="0"/>
    <n v="1"/>
    <x v="0"/>
    <n v="1.3"/>
    <x v="0"/>
    <s v="1.3.4"/>
    <x v="0"/>
    <x v="0"/>
    <x v="0"/>
    <n v="5"/>
    <x v="0"/>
    <s v="06_25"/>
    <x v="7"/>
    <s v="013"/>
    <x v="26"/>
    <s v="008_25"/>
    <s v="COORDINACION GENERAL DE COMUNICACIÓN ESTRATEGICA"/>
    <s v="PRESIDENCIA"/>
    <s v="COORDINACION COMUNICACIÓN"/>
    <s v="DIRECCIÓN DE COMUNICACIÓN"/>
    <x v="2"/>
    <x v="2"/>
    <x v="16"/>
    <x v="74"/>
    <x v="74"/>
    <s v="00"/>
    <s v="SIN DESCRIPCIÓN PARA DESTINOS 00"/>
    <n v="350400"/>
    <n v="233600"/>
    <n v="45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6"/>
    <x v="74"/>
    <x v="74"/>
    <s v="00"/>
    <s v="SIN DESCRIPCIÓN PARA DESTINOS 00"/>
    <n v="0"/>
    <n v="0"/>
    <n v="22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2"/>
    <x v="2"/>
    <x v="16"/>
    <x v="74"/>
    <x v="74"/>
    <s v="00"/>
    <s v="SIN DESCRIPCIÓN PARA DESTINOS 00"/>
    <n v="10570692.279999999"/>
    <n v="6839491.3300000001"/>
    <n v="1200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16"/>
    <x v="74"/>
    <x v="74"/>
    <s v="00"/>
    <s v="SIN DESCRIPCIÓN PARA DESTINOS 00"/>
    <n v="1500000"/>
    <n v="1281010"/>
    <n v="20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2"/>
    <x v="2"/>
    <x v="16"/>
    <x v="74"/>
    <x v="74"/>
    <s v="00"/>
    <s v="SIN DESCRIPCIÓN PARA DESTINOS 00"/>
    <n v="0"/>
    <n v="428320"/>
    <n v="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2"/>
    <x v="2"/>
    <x v="16"/>
    <x v="74"/>
    <x v="74"/>
    <s v="00"/>
    <s v="SIN DESCRIPCIÓN PARA DESTINOS 00"/>
    <n v="1050960"/>
    <n v="584640"/>
    <n v="1400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16"/>
    <x v="74"/>
    <x v="74"/>
    <s v="00"/>
    <s v="SIN DESCRIPCIÓN PARA DESTINOS 00"/>
    <n v="1447508"/>
    <n v="0"/>
    <n v="200000"/>
  </r>
  <r>
    <x v="2"/>
    <s v="RECURSOS FISCALES 2024"/>
    <x v="0"/>
    <x v="0"/>
    <n v="1"/>
    <x v="0"/>
    <n v="1.3"/>
    <x v="0"/>
    <s v="1.3.4"/>
    <x v="0"/>
    <x v="2"/>
    <x v="2"/>
    <n v="5"/>
    <x v="0"/>
    <s v="04_25"/>
    <x v="1"/>
    <s v="006"/>
    <x v="33"/>
    <s v="004_25"/>
    <s v="DIRECCIÓN DE PROCESOS ADMINISTRATIVOS Y PROYECTOS"/>
    <s v="TESORERÍA MUNICIPAL"/>
    <s v="TESORERIA"/>
    <s v="DIRECCIÓN DE PROCESOS ADMINISTRATIVOS Y"/>
    <x v="2"/>
    <x v="2"/>
    <x v="16"/>
    <x v="74"/>
    <x v="74"/>
    <s v="00"/>
    <s v="SIN DESCRIPCIÓN PARA DESTINOS 00"/>
    <n v="0"/>
    <n v="0"/>
    <n v="17000000"/>
  </r>
  <r>
    <x v="2"/>
    <s v="RECURSOS FISCALES 2024"/>
    <x v="0"/>
    <x v="0"/>
    <n v="1"/>
    <x v="0"/>
    <n v="1.3"/>
    <x v="0"/>
    <s v="1.3.4"/>
    <x v="0"/>
    <x v="0"/>
    <x v="0"/>
    <n v="5"/>
    <x v="0"/>
    <s v="06_25"/>
    <x v="7"/>
    <s v="015"/>
    <x v="34"/>
    <s v="010_25"/>
    <s v="DIRECCIÓN DE CENSOS Y ESTADISTICAS"/>
    <s v="PRESIDENCIA"/>
    <s v="INNOVACION SOCIAL"/>
    <s v="DIRECCIÓN GENERAL DE CENSOS Y ESTADISTIC"/>
    <x v="2"/>
    <x v="2"/>
    <x v="16"/>
    <x v="74"/>
    <x v="74"/>
    <s v="00"/>
    <s v="SIN DESCRIPCIÓN PARA DESTINOS 00"/>
    <n v="1732776.01"/>
    <n v="2031239.55"/>
    <n v="20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7"/>
    <x v="75"/>
    <x v="75"/>
    <s v="00"/>
    <s v="SIN DESCRIPCIÓN PARA DESTINOS 00"/>
    <n v="13523302.5"/>
    <n v="12252380.58"/>
    <n v="172041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17"/>
    <x v="75"/>
    <x v="75"/>
    <s v="00"/>
    <s v="SIN DESCRIPCIÓN PARA DESTINOS 00"/>
    <n v="2096912.6"/>
    <n v="966883.28"/>
    <n v="12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7"/>
    <x v="76"/>
    <x v="76"/>
    <s v="00"/>
    <s v="SIN DESCRIPCIÓN PARA DESTINOS 00"/>
    <n v="62464392.420000002"/>
    <n v="41135083.539999999"/>
    <n v="40000000"/>
  </r>
  <r>
    <x v="2"/>
    <s v="RECURSOS FISCALES 2024"/>
    <x v="0"/>
    <x v="0"/>
    <n v="1"/>
    <x v="0"/>
    <n v="1.3"/>
    <x v="0"/>
    <s v="1.3.4"/>
    <x v="0"/>
    <x v="0"/>
    <x v="0"/>
    <n v="5"/>
    <x v="0"/>
    <s v="05_25"/>
    <x v="0"/>
    <s v="009"/>
    <x v="3"/>
    <s v="007_25"/>
    <s v="DIRECCIÓN GENERAL DE ADMINISTRACIÓN"/>
    <s v="OFICIALÍA MAYOR"/>
    <s v="OFICIALIA"/>
    <s v="DIRECCIÓN GENERAL DE ADMINISTRACIÓN"/>
    <x v="2"/>
    <x v="2"/>
    <x v="17"/>
    <x v="77"/>
    <x v="77"/>
    <s v="00"/>
    <s v="SIN DESCRIPCIÓN PARA DESTINOS 00"/>
    <n v="126403.72"/>
    <n v="138599.44"/>
    <n v="150000"/>
  </r>
  <r>
    <x v="2"/>
    <s v="RECURSOS FISCALES 2024"/>
    <x v="0"/>
    <x v="0"/>
    <n v="1"/>
    <x v="0"/>
    <n v="1.3"/>
    <x v="0"/>
    <s v="1.3.4"/>
    <x v="0"/>
    <x v="0"/>
    <x v="0"/>
    <n v="5"/>
    <x v="0"/>
    <s v="05_25"/>
    <x v="0"/>
    <s v="009"/>
    <x v="3"/>
    <s v="007_25"/>
    <s v="DIRECCIÓN GENERAL DE ADMINISTRACIÓN"/>
    <s v="OFICIALÍA MAYOR"/>
    <s v="OFICIALIA"/>
    <s v="DIRECCIÓN GENERAL DE ADMINISTRACIÓN"/>
    <x v="2"/>
    <x v="2"/>
    <x v="17"/>
    <x v="78"/>
    <x v="78"/>
    <s v="00"/>
    <s v="SIN DESCRIPCIÓN PARA DESTINOS 00"/>
    <n v="5374582.1200000001"/>
    <n v="4706853.3600000003"/>
    <n v="5000000"/>
  </r>
  <r>
    <x v="2"/>
    <s v="RECURSOS FISCALES 2024"/>
    <x v="0"/>
    <x v="0"/>
    <n v="1"/>
    <x v="0"/>
    <n v="1.3"/>
    <x v="0"/>
    <s v="1.3.4"/>
    <x v="0"/>
    <x v="0"/>
    <x v="0"/>
    <n v="5"/>
    <x v="0"/>
    <s v="05_25"/>
    <x v="0"/>
    <s v="009"/>
    <x v="3"/>
    <s v="007_25"/>
    <s v="DIRECCIÓN GENERAL DE ADMINISTRACIÓN"/>
    <s v="OFICIALÍA MAYOR"/>
    <s v="OFICIALIA"/>
    <s v="DIRECCIÓN GENERAL DE ADMINISTRACIÓN"/>
    <x v="2"/>
    <x v="2"/>
    <x v="17"/>
    <x v="79"/>
    <x v="79"/>
    <s v="00"/>
    <s v="SIN DESCRIPCIÓN PARA DESTINOS 00"/>
    <n v="1039983.8"/>
    <n v="662785.9"/>
    <n v="1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18"/>
    <x v="80"/>
    <x v="80"/>
    <s v="10"/>
    <s v="CAT"/>
    <n v="17977837.739999998"/>
    <n v="14053751.75"/>
    <n v="20000000"/>
  </r>
  <r>
    <x v="2"/>
    <s v="RECURSOS FISCALES 2024"/>
    <x v="0"/>
    <x v="0"/>
    <n v="2"/>
    <x v="2"/>
    <n v="2.7"/>
    <x v="5"/>
    <s v="2.7.1"/>
    <x v="6"/>
    <x v="0"/>
    <x v="0"/>
    <n v="0"/>
    <x v="3"/>
    <s v="10_25"/>
    <x v="5"/>
    <s v="039"/>
    <x v="35"/>
    <s v="030_25"/>
    <s v="DIRECCION GENERAL DE DESARROLLO Y CERCANIA"/>
    <s v="COORDINACIÓN GENERAL DE CONSTRUCCIÓN DE COMUNIDAD"/>
    <s v="CERCANIA Y CORRESPONSABILIDAD"/>
    <s v="DESPACHO DE LA COORDINACIÓN GENERAL DE C"/>
    <x v="2"/>
    <x v="2"/>
    <x v="18"/>
    <x v="80"/>
    <x v="80"/>
    <s v="00"/>
    <s v="SIN DESCRIPCIÓN PARA DESTINOS 00"/>
    <n v="0"/>
    <n v="0"/>
    <n v="30226080"/>
  </r>
  <r>
    <x v="2"/>
    <s v="RECURSOS FISCALES 2024"/>
    <x v="0"/>
    <x v="0"/>
    <n v="1"/>
    <x v="0"/>
    <n v="1.3"/>
    <x v="0"/>
    <s v="1.3.4"/>
    <x v="0"/>
    <x v="0"/>
    <x v="0"/>
    <n v="5"/>
    <x v="0"/>
    <s v="05_25"/>
    <x v="0"/>
    <s v="009"/>
    <x v="3"/>
    <s v="007_25"/>
    <s v="DIRECCIÓN GENERAL DE ADMINISTRACIÓN"/>
    <s v="OFICIALÍA MAYOR"/>
    <s v="OFICIALIA"/>
    <s v="DIRECCIÓN GENERAL DE ADMINISTRACIÓN"/>
    <x v="2"/>
    <x v="2"/>
    <x v="18"/>
    <x v="80"/>
    <x v="80"/>
    <s v="00"/>
    <s v="SIN DESCRIPCIÓN PARA DESTINOS 00"/>
    <n v="126578.04"/>
    <n v="94933.53"/>
    <n v="100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2"/>
    <x v="2"/>
    <x v="18"/>
    <x v="81"/>
    <x v="81"/>
    <s v="00"/>
    <s v="SIN DESCRIPCIÓN PARA DESTINOS 00"/>
    <n v="0"/>
    <n v="22177.05"/>
    <n v="4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18"/>
    <x v="82"/>
    <x v="82"/>
    <s v="00"/>
    <s v="SIN DESCRIPCIÓN PARA DESTINOS 00"/>
    <n v="105169.62"/>
    <n v="374574.73"/>
    <n v="373852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2"/>
    <x v="2"/>
    <x v="18"/>
    <x v="83"/>
    <x v="83"/>
    <s v="00"/>
    <s v="SIN DESCRIPCIÓN PARA DESTINOS 00"/>
    <n v="625973.76000000001"/>
    <n v="416735.84"/>
    <n v="700000"/>
  </r>
  <r>
    <x v="2"/>
    <s v="RECURSOS FISCALES 2024"/>
    <x v="0"/>
    <x v="0"/>
    <n v="1"/>
    <x v="0"/>
    <n v="1.3"/>
    <x v="0"/>
    <s v="1.3.4"/>
    <x v="0"/>
    <x v="0"/>
    <x v="0"/>
    <n v="5"/>
    <x v="0"/>
    <s v="05_25"/>
    <x v="0"/>
    <s v="009"/>
    <x v="3"/>
    <s v="007_25"/>
    <s v="DIRECCIÓN GENERAL DE ADMINISTRACIÓN"/>
    <s v="OFICIALÍA MAYOR"/>
    <s v="OFICIALIA"/>
    <s v="DIRECCIÓN GENERAL DE ADMINISTRACIÓN"/>
    <x v="2"/>
    <x v="2"/>
    <x v="18"/>
    <x v="84"/>
    <x v="84"/>
    <s v="00"/>
    <s v="SIN DESCRIPCIÓN PARA DESTINOS 00"/>
    <n v="14340111.109999999"/>
    <n v="17025942.66"/>
    <n v="200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2"/>
    <x v="2"/>
    <x v="18"/>
    <x v="85"/>
    <x v="85"/>
    <s v="00"/>
    <s v="SIN DESCRIPCIÓN PARA DESTINOS 00"/>
    <n v="13058.12"/>
    <n v="0"/>
    <n v="50000"/>
  </r>
  <r>
    <x v="2"/>
    <s v="RECURSOS FISCALES 2024"/>
    <x v="0"/>
    <x v="0"/>
    <n v="1"/>
    <x v="0"/>
    <n v="1.3"/>
    <x v="0"/>
    <s v="1.3.4"/>
    <x v="0"/>
    <x v="0"/>
    <x v="0"/>
    <n v="2"/>
    <x v="2"/>
    <s v="09_25"/>
    <x v="4"/>
    <s v="028"/>
    <x v="7"/>
    <s v="020_25"/>
    <s v="DIRECCIÓN DE RASTROS MUNICIPALES"/>
    <s v="COORDINACIÓN GENERAL DE DESARROLLO ECONÓMICO"/>
    <s v="SERVICIOS PUBLICOS"/>
    <s v="DIRECCIÓN DE RASTRO MUNICIPAL"/>
    <x v="2"/>
    <x v="2"/>
    <x v="18"/>
    <x v="86"/>
    <x v="86"/>
    <s v="00"/>
    <s v="SIN DESCRIPCIÓN PARA DESTINOS 00"/>
    <n v="197664"/>
    <n v="0"/>
    <n v="40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2"/>
    <x v="2"/>
    <x v="18"/>
    <x v="86"/>
    <x v="86"/>
    <s v="00"/>
    <s v="SIN DESCRIPCIÓN PARA DESTINOS 00"/>
    <n v="0"/>
    <n v="0"/>
    <n v="100000"/>
  </r>
  <r>
    <x v="2"/>
    <s v="RECURSOS FISCALES 2024"/>
    <x v="0"/>
    <x v="0"/>
    <n v="1"/>
    <x v="0"/>
    <n v="1.3"/>
    <x v="0"/>
    <s v="1.3.4"/>
    <x v="0"/>
    <x v="0"/>
    <x v="0"/>
    <n v="5"/>
    <x v="0"/>
    <s v="05_25"/>
    <x v="0"/>
    <s v="009"/>
    <x v="3"/>
    <s v="007_25"/>
    <s v="DIRECCIÓN GENERAL DE ADMINISTRACIÓN"/>
    <s v="OFICIALÍA MAYOR"/>
    <s v="OFICIALIA"/>
    <s v="DIRECCIÓN GENERAL DE ADMINISTRACIÓN"/>
    <x v="2"/>
    <x v="2"/>
    <x v="18"/>
    <x v="86"/>
    <x v="86"/>
    <s v="00"/>
    <s v="SIN DESCRIPCIÓN PARA DESTINOS 00"/>
    <n v="30387685.75"/>
    <n v="10074561.01"/>
    <n v="20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8"/>
    <x v="86"/>
    <x v="86"/>
    <s v="11"/>
    <s v="REACTIVOS"/>
    <n v="0"/>
    <n v="0"/>
    <n v="100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18"/>
    <x v="86"/>
    <x v="86"/>
    <s v="12"/>
    <s v="CORRECTIVOS"/>
    <n v="210431209.46000001"/>
    <n v="196475841.55000001"/>
    <n v="100000000"/>
  </r>
  <r>
    <x v="3"/>
    <s v="FONDO DE APORTACIÓN AL FORTALECIMIENTO MUNICIPAL 2024 (FORTAMUN)"/>
    <x v="0"/>
    <x v="1"/>
    <n v="2"/>
    <x v="2"/>
    <n v="2.1"/>
    <x v="3"/>
    <s v="2.1.1"/>
    <x v="4"/>
    <x v="0"/>
    <x v="0"/>
    <n v="2"/>
    <x v="2"/>
    <s v="09_25"/>
    <x v="4"/>
    <s v="027"/>
    <x v="8"/>
    <s v="019_25"/>
    <s v="DIRECCIÓN DE ASEO PÚBLICO"/>
    <s v="GABINETE INTEGRAL DE INFRAESTRUCTURA Y SERVICIOS PÚBLICOS"/>
    <s v="SERVICIOS PUBLICOS"/>
    <s v="DIRECCIÓN DE ASEO PÚBLICO"/>
    <x v="2"/>
    <x v="2"/>
    <x v="18"/>
    <x v="87"/>
    <x v="87"/>
    <s v="00"/>
    <s v="SIN DESCRIPCIÓN PARA DESTINOS 00"/>
    <n v="132529588.31"/>
    <n v="148782052.31999999"/>
    <n v="260000000"/>
  </r>
  <r>
    <x v="2"/>
    <s v="RECURSOS FISCALES 2024"/>
    <x v="0"/>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2"/>
    <x v="2"/>
    <x v="18"/>
    <x v="87"/>
    <x v="87"/>
    <s v="00"/>
    <s v="SIN DESCRIPCIÓN PARA DESTINOS 00"/>
    <n v="744924.39"/>
    <n v="493315.56"/>
    <n v="1200000"/>
  </r>
  <r>
    <x v="2"/>
    <s v="RECURSOS FISCALES 2024"/>
    <x v="0"/>
    <x v="0"/>
    <n v="1"/>
    <x v="0"/>
    <n v="1.3"/>
    <x v="0"/>
    <s v="1.3.4"/>
    <x v="0"/>
    <x v="0"/>
    <x v="0"/>
    <n v="5"/>
    <x v="0"/>
    <s v="06_25"/>
    <x v="7"/>
    <s v="016"/>
    <x v="14"/>
    <s v="011_25"/>
    <s v="DIRECCIÓN GENERAL DE RELACIONES PÚBLICAS"/>
    <s v="PRESIDENCIA"/>
    <s v="JEFATURA DE GABINETE"/>
    <s v="DIRECCIÓN GENERAL DE RELACIONES GUBERNAM"/>
    <x v="2"/>
    <x v="2"/>
    <x v="18"/>
    <x v="87"/>
    <x v="87"/>
    <s v="00"/>
    <s v="SIN DESCRIPCIÓN PARA DESTINOS 00"/>
    <n v="2087.04"/>
    <n v="820.82"/>
    <n v="10000"/>
  </r>
  <r>
    <x v="2"/>
    <s v="RECURSOS FISCALES 2024"/>
    <x v="0"/>
    <x v="0"/>
    <n v="1"/>
    <x v="0"/>
    <n v="1.3"/>
    <x v="0"/>
    <s v="1.3.4"/>
    <x v="0"/>
    <x v="0"/>
    <x v="0"/>
    <n v="5"/>
    <x v="0"/>
    <s v="06_25"/>
    <x v="7"/>
    <s v="013"/>
    <x v="26"/>
    <s v="008_25"/>
    <s v="COORDINACION GENERAL DE COMUNICACIÓN ESTRATEGICA"/>
    <s v="PRESIDENCIA"/>
    <s v="COORDINACION COMUNICACIÓN"/>
    <s v="DIRECCIÓN DE COMUNICACIÓN"/>
    <x v="2"/>
    <x v="2"/>
    <x v="19"/>
    <x v="88"/>
    <x v="88"/>
    <s v="00"/>
    <s v="SIN DESCRIPCIÓN PARA DESTINOS 00"/>
    <n v="33436725.870000001"/>
    <n v="18867932.16"/>
    <n v="30000000"/>
  </r>
  <r>
    <x v="2"/>
    <s v="RECURSOS FISCALES 2024"/>
    <x v="0"/>
    <x v="0"/>
    <n v="1"/>
    <x v="0"/>
    <n v="1.3"/>
    <x v="0"/>
    <s v="1.3.4"/>
    <x v="0"/>
    <x v="0"/>
    <x v="0"/>
    <n v="5"/>
    <x v="0"/>
    <s v="06_25"/>
    <x v="7"/>
    <s v="013"/>
    <x v="26"/>
    <s v="008_25"/>
    <s v="COORDINACION GENERAL DE COMUNICACIÓN ESTRATEGICA"/>
    <s v="PRESIDENCIA"/>
    <s v="COORDINACION COMUNICACIÓN"/>
    <s v="DIRECCION DE COMUNICACIÓN"/>
    <x v="2"/>
    <x v="2"/>
    <x v="19"/>
    <x v="89"/>
    <x v="89"/>
    <s v="00"/>
    <s v="SIN DESCRIPCIÓN PARA DESTINOS 00"/>
    <n v="4866666.5999999996"/>
    <n v="3244444.34"/>
    <n v="4870000"/>
  </r>
  <r>
    <x v="2"/>
    <s v="RECURSOS FISCALES 2024"/>
    <x v="0"/>
    <x v="0"/>
    <n v="1"/>
    <x v="0"/>
    <n v="1.3"/>
    <x v="0"/>
    <s v="1.3.4"/>
    <x v="0"/>
    <x v="0"/>
    <x v="0"/>
    <n v="5"/>
    <x v="0"/>
    <s v="06_25"/>
    <x v="7"/>
    <s v="013"/>
    <x v="26"/>
    <s v="008_25"/>
    <s v="COORDINACION GENERAL DE COMUNICACIÓN ESTRATEGICA"/>
    <s v="PRESIDENCIA"/>
    <s v="COORDINACION COMUNICACIÓN"/>
    <s v="DIRECCIÓN DE COMUNICACIÓN"/>
    <x v="2"/>
    <x v="2"/>
    <x v="19"/>
    <x v="90"/>
    <x v="90"/>
    <s v="00"/>
    <s v="SIN DESCRIPCIÓN PARA DESTINOS 00"/>
    <n v="3115200"/>
    <n v="2076800"/>
    <n v="3200000"/>
  </r>
  <r>
    <x v="2"/>
    <s v="RECURSOS FISCALES 2024"/>
    <x v="0"/>
    <x v="0"/>
    <n v="1"/>
    <x v="0"/>
    <n v="1.3"/>
    <x v="0"/>
    <s v="1.3.4"/>
    <x v="0"/>
    <x v="0"/>
    <x v="0"/>
    <n v="5"/>
    <x v="0"/>
    <s v="06_25"/>
    <x v="7"/>
    <s v="013"/>
    <x v="26"/>
    <s v="008_25"/>
    <s v="COORDINACION GENERAL DE COMUNICACIÓN ESTRATEGICA"/>
    <s v="PRESIDENCIA"/>
    <s v="COORDINACION COMUNICACIÓN"/>
    <s v="DIRECCIÓN DE COMUNICACIÓN"/>
    <x v="2"/>
    <x v="2"/>
    <x v="19"/>
    <x v="91"/>
    <x v="91"/>
    <s v="00"/>
    <s v="SIN DESCRIPCIÓN PARA DESTINOS 00"/>
    <n v="6171220.2999999998"/>
    <n v="5152147.5199999996"/>
    <n v="6200000"/>
  </r>
  <r>
    <x v="2"/>
    <s v="RECURSOS FISCALES 2024"/>
    <x v="0"/>
    <x v="0"/>
    <n v="1"/>
    <x v="0"/>
    <n v="1.3"/>
    <x v="0"/>
    <s v="1.3.4"/>
    <x v="0"/>
    <x v="0"/>
    <x v="0"/>
    <n v="5"/>
    <x v="0"/>
    <s v="06_25"/>
    <x v="7"/>
    <s v="014"/>
    <x v="23"/>
    <s v="009_25"/>
    <s v="DESPACHO DE LA JEFATURA DE GABINETE"/>
    <s v="PRESIDENCIA"/>
    <s v="JEFATURA DE GABINETE"/>
    <s v="JEFATURA DE GABINETE"/>
    <x v="2"/>
    <x v="2"/>
    <x v="20"/>
    <x v="92"/>
    <x v="92"/>
    <s v="00"/>
    <s v="SIN DESCRIPCIÓN PARA DESTINOS 00"/>
    <n v="18400.04"/>
    <n v="0"/>
    <n v="25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20"/>
    <x v="92"/>
    <x v="92"/>
    <s v="00"/>
    <s v="SIN DESCRIPCIÓN PARA DESTINOS 00"/>
    <n v="6755"/>
    <n v="25193.52"/>
    <n v="35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20"/>
    <x v="92"/>
    <x v="92"/>
    <s v="00"/>
    <s v="SIN DESCRIPCIÓN PARA DESTINOS 00"/>
    <n v="27069.9"/>
    <n v="0"/>
    <n v="25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20"/>
    <x v="92"/>
    <x v="92"/>
    <s v="00"/>
    <s v="SIN DESCRIPCIÓN PARA DESTINOS 00"/>
    <n v="0"/>
    <n v="6250"/>
    <n v="72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20"/>
    <x v="92"/>
    <x v="92"/>
    <s v="00"/>
    <s v="SIN DESCRIPCIÓN PARA DESTINOS 00"/>
    <n v="0"/>
    <n v="0"/>
    <n v="35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2"/>
    <x v="2"/>
    <x v="20"/>
    <x v="93"/>
    <x v="93"/>
    <s v="00"/>
    <s v="SIN DESCRIPCIÓN PARA DESTINOS 00"/>
    <n v="0"/>
    <n v="2220"/>
    <n v="3000"/>
  </r>
  <r>
    <x v="2"/>
    <s v="RECURSOS FISCALES 2024"/>
    <x v="0"/>
    <x v="0"/>
    <n v="1"/>
    <x v="0"/>
    <n v="1.7"/>
    <x v="1"/>
    <s v="1.7.1"/>
    <x v="1"/>
    <x v="1"/>
    <x v="1"/>
    <n v="6"/>
    <x v="1"/>
    <s v="08_25"/>
    <x v="2"/>
    <s v="018"/>
    <x v="30"/>
    <s v="013_25"/>
    <s v="COMISARIA DE LA POLICIA PREVENTIVA MUNICIPAL"/>
    <s v="COMISARÍA DE LA POLICÍA PREVENTIVA MUNICIPAL"/>
    <s v="PREVENCIÓN Y PROTECCIÓN CIUDADANA"/>
    <s v="DESPACHO DE LA COMISARÍA DE LA POLICÍA P"/>
    <x v="2"/>
    <x v="2"/>
    <x v="20"/>
    <x v="93"/>
    <x v="93"/>
    <s v="00"/>
    <s v="SIN DESCRIPCIÓN PARA DESTINOS 00"/>
    <n v="0"/>
    <n v="6755.56"/>
    <n v="15000"/>
  </r>
  <r>
    <x v="2"/>
    <s v="RECURSOS FISCALES 2024"/>
    <x v="0"/>
    <x v="0"/>
    <n v="1"/>
    <x v="0"/>
    <n v="1.3"/>
    <x v="0"/>
    <s v="1.3.4"/>
    <x v="0"/>
    <x v="0"/>
    <x v="0"/>
    <n v="5"/>
    <x v="0"/>
    <s v="06_25"/>
    <x v="7"/>
    <s v="014"/>
    <x v="23"/>
    <s v="009_25"/>
    <s v="DESPACHO DE LA JEFATURA DE GABINETE"/>
    <s v="PRESIDENCIA"/>
    <s v="JEFATURA DE GABINETE"/>
    <s v="JEFATURA DE GABINETE"/>
    <x v="2"/>
    <x v="2"/>
    <x v="20"/>
    <x v="94"/>
    <x v="94"/>
    <s v="00"/>
    <s v="SIN DESCRIPCIÓN PARA DESTINOS 00"/>
    <n v="12309.98"/>
    <n v="0"/>
    <n v="2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20"/>
    <x v="94"/>
    <x v="94"/>
    <s v="00"/>
    <s v="SIN DESCRIPCIÓN PARA DESTINOS 00"/>
    <n v="1035"/>
    <n v="19848.97"/>
    <n v="35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20"/>
    <x v="94"/>
    <x v="94"/>
    <s v="00"/>
    <s v="SIN DESCRIPCIÓN PARA DESTINOS 00"/>
    <n v="0"/>
    <n v="1165.96"/>
    <n v="53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20"/>
    <x v="94"/>
    <x v="94"/>
    <s v="00"/>
    <s v="SIN DESCRIPCIÓN PARA DESTINOS 00"/>
    <n v="5173.8900000000003"/>
    <n v="0"/>
    <n v="20000"/>
  </r>
  <r>
    <x v="2"/>
    <s v="RECURSOS FISCALES 2024"/>
    <x v="0"/>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2"/>
    <x v="2"/>
    <x v="20"/>
    <x v="94"/>
    <x v="94"/>
    <s v="00"/>
    <s v="SIN DESCRIPCIÓN PARA DESTINOS 00"/>
    <n v="0"/>
    <n v="0"/>
    <n v="35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2"/>
    <x v="2"/>
    <x v="20"/>
    <x v="94"/>
    <x v="94"/>
    <s v="00"/>
    <s v="SIN DESCRIPCIÓN PARA DESTINOS 00"/>
    <n v="126.97"/>
    <n v="0"/>
    <n v="50000"/>
  </r>
  <r>
    <x v="2"/>
    <s v="RECURSOS FISCALES 2024"/>
    <x v="0"/>
    <x v="0"/>
    <n v="3"/>
    <x v="1"/>
    <n v="3.1"/>
    <x v="10"/>
    <s v="3.1.1"/>
    <x v="15"/>
    <x v="0"/>
    <x v="0"/>
    <n v="7"/>
    <x v="4"/>
    <s v="12_25"/>
    <x v="6"/>
    <s v="051"/>
    <x v="36"/>
    <s v="034_25"/>
    <s v="DESPACHO DE LA COORDINACIÓN DE POTENCIA ECONÓMICA"/>
    <s v="COORDINACIÓN GENERAL DE DESARROLLO ECONÓMICO"/>
    <s v="DESARROLLO ECONÓMICO"/>
    <s v="DESPACHO DE LA COORDINACIÓN GENERAL DE D"/>
    <x v="2"/>
    <x v="2"/>
    <x v="20"/>
    <x v="94"/>
    <x v="94"/>
    <s v="00"/>
    <s v="SIN DESCRIPCIÓN PARA DESTINOS 00"/>
    <n v="0"/>
    <n v="0"/>
    <n v="30000"/>
  </r>
  <r>
    <x v="2"/>
    <s v="RECURSOS FISCALES 2024"/>
    <x v="0"/>
    <x v="0"/>
    <n v="1"/>
    <x v="0"/>
    <n v="1.3"/>
    <x v="0"/>
    <s v="1.3.5"/>
    <x v="14"/>
    <x v="0"/>
    <x v="0"/>
    <n v="5"/>
    <x v="0"/>
    <s v="03_25"/>
    <x v="9"/>
    <s v="004"/>
    <x v="28"/>
    <s v="003_25"/>
    <s v="DESPACHO DE LA SINDICATURA"/>
    <s v="SINDICATURA MUNICIPAL"/>
    <s v="SINDICATURA"/>
    <s v="DIRECCIÓN GENERAL JURIDÍCA"/>
    <x v="2"/>
    <x v="2"/>
    <x v="20"/>
    <x v="95"/>
    <x v="95"/>
    <s v="00"/>
    <s v="SIN DESCRIPCIÓN PARA DESTINOS 00"/>
    <n v="0"/>
    <n v="0"/>
    <n v="50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20"/>
    <x v="95"/>
    <x v="95"/>
    <s v="00"/>
    <s v="SIN DESCRIPCIÓN PARA DESTINOS 00"/>
    <n v="0"/>
    <n v="0"/>
    <n v="8000"/>
  </r>
  <r>
    <x v="2"/>
    <s v="RECURSOS FISCALES 2024"/>
    <x v="0"/>
    <x v="0"/>
    <n v="2"/>
    <x v="2"/>
    <n v="2.1"/>
    <x v="3"/>
    <s v="2.1.5"/>
    <x v="8"/>
    <x v="1"/>
    <x v="1"/>
    <n v="3"/>
    <x v="5"/>
    <s v="09_25"/>
    <x v="4"/>
    <s v="030"/>
    <x v="15"/>
    <s v="022_25"/>
    <s v="UNIDAD DE ACOPIO Y SALUD ANIMAL TLAJOMULCO (UNASAM)"/>
    <s v="UNIDAD DE ACOPIO Y SALUD ANIMAL MUNICIPAL (UNASAM)"/>
    <s v="SERVICIOS PUBLICOS"/>
    <s v="UNIDAD DE ACOPIO Y SALUD ANIMAL MUNICIPA"/>
    <x v="2"/>
    <x v="2"/>
    <x v="21"/>
    <x v="96"/>
    <x v="96"/>
    <s v="00"/>
    <s v="SIN DESCRIPCIÓN PARA DESTINOS 00"/>
    <n v="56004.800000000003"/>
    <n v="0"/>
    <n v="200000"/>
  </r>
  <r>
    <x v="2"/>
    <s v="RECURSOS FISCALES 2024"/>
    <x v="0"/>
    <x v="0"/>
    <n v="1"/>
    <x v="0"/>
    <n v="1.7"/>
    <x v="1"/>
    <s v="1.7.2"/>
    <x v="2"/>
    <x v="0"/>
    <x v="0"/>
    <n v="6"/>
    <x v="1"/>
    <s v="08_25"/>
    <x v="2"/>
    <s v="021"/>
    <x v="4"/>
    <s v="015_25"/>
    <s v="DIRECCIÓN GENERAL DE PROTECCIÓN CIVIL Y BOMBEROS"/>
    <s v="SECRETARÍA GENERAL DEL AYUNTAMIENTO"/>
    <s v="PREVENCIÓN Y PROTECCIÓN CIUDADANA"/>
    <s v="DIRECCIÓN GENERAL ADJUNTA DE PROTECCIÓN"/>
    <x v="2"/>
    <x v="2"/>
    <x v="21"/>
    <x v="96"/>
    <x v="96"/>
    <s v="00"/>
    <s v="SIN DESCRIPCIÓN PARA DESTINOS 00"/>
    <n v="47281.599999999999"/>
    <n v="0"/>
    <n v="250000"/>
  </r>
  <r>
    <x v="2"/>
    <s v="RECURSOS FISCALES 2024"/>
    <x v="0"/>
    <x v="0"/>
    <n v="2"/>
    <x v="2"/>
    <n v="2.7"/>
    <x v="5"/>
    <s v="2.7.1"/>
    <x v="6"/>
    <x v="3"/>
    <x v="3"/>
    <n v="0"/>
    <x v="3"/>
    <s v="10_25"/>
    <x v="5"/>
    <s v="038"/>
    <x v="37"/>
    <s v="030_25"/>
    <s v="DIRECCION GENERAL DE DESARROLLO Y CERCANIA"/>
    <s v="COORDINACIÓN GENERAL DE CONSTRUCCIÓN DE COMUNIDAD"/>
    <s v="CERCANIA Y CORRESPONSABILIDAD"/>
    <s v="DESPACHO DE LA COORDINACIÓN GENERAL DE C"/>
    <x v="2"/>
    <x v="2"/>
    <x v="21"/>
    <x v="96"/>
    <x v="96"/>
    <s v="00"/>
    <s v="SIN DESCRIPCIÓN PARA DESTINOS 00"/>
    <n v="3943600"/>
    <n v="3942260"/>
    <n v="400000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2"/>
    <x v="2"/>
    <x v="21"/>
    <x v="96"/>
    <x v="96"/>
    <s v="00"/>
    <s v="SIN DESCRIPCIÓN PARA DESTINOS 00"/>
    <n v="0"/>
    <n v="1212200"/>
    <n v="0"/>
  </r>
  <r>
    <x v="2"/>
    <s v="RECURSOS FISCALES 2024"/>
    <x v="0"/>
    <x v="0"/>
    <n v="2"/>
    <x v="2"/>
    <n v="2.7"/>
    <x v="5"/>
    <s v="2.7.1"/>
    <x v="6"/>
    <x v="3"/>
    <x v="3"/>
    <n v="0"/>
    <x v="3"/>
    <s v="10_25"/>
    <x v="5"/>
    <s v="036"/>
    <x v="10"/>
    <s v="028_25"/>
    <s v="DIRECCIÓN DE RED DE BASES"/>
    <s v="SECRETARÍA GENERAL DEL AYUNTAMIENTO"/>
    <s v="CERCANIA Y CORRESPONSABILIDAD"/>
    <s v="DIRECCIÓN GENERAL DE CULTURA DE LA PAZ Y"/>
    <x v="2"/>
    <x v="2"/>
    <x v="21"/>
    <x v="96"/>
    <x v="96"/>
    <s v="00"/>
    <s v="SIN DESCRIPCIÓN PARA DESTINOS 00"/>
    <n v="3181408"/>
    <n v="603200"/>
    <n v="2800000"/>
  </r>
  <r>
    <x v="2"/>
    <s v="RECURSOS FISCALES 2024"/>
    <x v="0"/>
    <x v="0"/>
    <n v="1"/>
    <x v="0"/>
    <n v="1.3"/>
    <x v="0"/>
    <s v="1.3.4"/>
    <x v="0"/>
    <x v="0"/>
    <x v="0"/>
    <n v="5"/>
    <x v="0"/>
    <s v="06_25"/>
    <x v="7"/>
    <s v="016"/>
    <x v="14"/>
    <s v="011_25"/>
    <s v="DIRECCIÓN GENERAL DE RELACIONES PÚBLICAS"/>
    <s v="PRESIDENCIA"/>
    <s v="JEFATURA DE GABINETE"/>
    <s v="DIRECCIÓN GENERAL DE RELACIONES GUBERNAM"/>
    <x v="2"/>
    <x v="2"/>
    <x v="21"/>
    <x v="96"/>
    <x v="96"/>
    <s v="00"/>
    <s v="SIN DESCRIPCIÓN PARA DESTINOS 00"/>
    <n v="606794.19999999995"/>
    <n v="535792.4"/>
    <n v="1000000"/>
  </r>
  <r>
    <x v="2"/>
    <s v="RECURSOS FISCALES 2024"/>
    <x v="0"/>
    <x v="0"/>
    <n v="1"/>
    <x v="0"/>
    <n v="1.3"/>
    <x v="0"/>
    <s v="1.3.4"/>
    <x v="0"/>
    <x v="0"/>
    <x v="0"/>
    <n v="5"/>
    <x v="0"/>
    <s v="05_25"/>
    <x v="0"/>
    <s v="009"/>
    <x v="3"/>
    <s v="007_25"/>
    <s v="DIRECCIÓN GENERAL DE ADMINISTRACIÓN"/>
    <s v="OFICIALÍA MAYOR"/>
    <s v="OFICIALIA"/>
    <s v="DIRECCIÓN GENERAL DE ADMINISTRACIÓN"/>
    <x v="2"/>
    <x v="2"/>
    <x v="21"/>
    <x v="96"/>
    <x v="96"/>
    <s v="00"/>
    <s v="SIN DESCRIPCIÓN PARA DESTINOS 00"/>
    <n v="776354.39"/>
    <n v="490145.24"/>
    <n v="450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21"/>
    <x v="96"/>
    <x v="96"/>
    <s v="00"/>
    <s v="SIN DESCRIPCIÓN PARA DESTINOS 00"/>
    <n v="131385.79999999999"/>
    <n v="14000.01"/>
    <n v="145000"/>
  </r>
  <r>
    <x v="2"/>
    <s v="RECURSOS FISCALES 2024"/>
    <x v="0"/>
    <x v="0"/>
    <n v="3"/>
    <x v="1"/>
    <n v="3.1"/>
    <x v="10"/>
    <s v="3.1.1"/>
    <x v="15"/>
    <x v="0"/>
    <x v="0"/>
    <n v="7"/>
    <x v="4"/>
    <s v="12_25"/>
    <x v="6"/>
    <s v="051"/>
    <x v="36"/>
    <s v="034_25"/>
    <s v="DESPACHO DE LA COORDINACIÓN DE POTENCIA ECONÓMICA"/>
    <s v="COORDINACIÓN GENERAL DE DESARROLLO ECONÓMICO"/>
    <s v="DESARROLLO ECONÓMICO"/>
    <s v="DESPACHO DE LA COORDINACIÓN GENERAL DE D"/>
    <x v="2"/>
    <x v="2"/>
    <x v="21"/>
    <x v="96"/>
    <x v="96"/>
    <s v="00"/>
    <s v="SIN DESCRIPCIÓN PARA DESTINOS 00"/>
    <n v="1102480"/>
    <n v="3567080"/>
    <n v="50000"/>
  </r>
  <r>
    <x v="2"/>
    <s v="RECURSOS FISCALES 2024"/>
    <x v="0"/>
    <x v="0"/>
    <n v="1"/>
    <x v="0"/>
    <n v="1.3"/>
    <x v="0"/>
    <s v="1.3.4"/>
    <x v="0"/>
    <x v="0"/>
    <x v="0"/>
    <n v="5"/>
    <x v="0"/>
    <s v="06_25"/>
    <x v="7"/>
    <s v="016"/>
    <x v="14"/>
    <s v="011_25"/>
    <s v="DIRECCIÓN GENERAL DE RELACIONES PÚBLICAS"/>
    <s v="PRESIDENCIA"/>
    <s v="JEFATURA DE GABINETE"/>
    <s v="DIRECCIÓN GENERAL DE RELACIONES GUBERNAM"/>
    <x v="2"/>
    <x v="2"/>
    <x v="21"/>
    <x v="96"/>
    <x v="96"/>
    <s v="13"/>
    <s v="INFORME DE GOBIERNO"/>
    <n v="0"/>
    <n v="743560"/>
    <n v="75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15"/>
    <s v="CABALGATA"/>
    <n v="445000"/>
    <n v="740080"/>
    <n v="750000"/>
  </r>
  <r>
    <x v="2"/>
    <s v="RECURSOS FISCALES 2024"/>
    <x v="0"/>
    <x v="0"/>
    <n v="3"/>
    <x v="1"/>
    <n v="3.2"/>
    <x v="7"/>
    <s v="3.2.1"/>
    <x v="9"/>
    <x v="4"/>
    <x v="4"/>
    <n v="7"/>
    <x v="4"/>
    <s v="12_25"/>
    <x v="6"/>
    <s v="052"/>
    <x v="16"/>
    <s v="035_25"/>
    <s v="DIRECCIÓN GENERAL DE DESARROLLO RURAL"/>
    <s v="COORDINACIÓN GENERAL DE DESARROLLO ECONÓMICO"/>
    <s v="DESARROLLO ECONÓMICO"/>
    <s v="DESPACHO DE LA COORDINACIÓN GENERAL DE D"/>
    <x v="2"/>
    <x v="2"/>
    <x v="21"/>
    <x v="96"/>
    <x v="96"/>
    <s v="16"/>
    <s v="EXPO AGROPECUARIA"/>
    <n v="448000"/>
    <n v="640000"/>
    <n v="5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17"/>
    <s v="FESTIVAL DEL SABOR"/>
    <n v="497495"/>
    <n v="1287600"/>
    <n v="25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18"/>
    <s v="FESTIVAL DEL PANADERO"/>
    <n v="744720"/>
    <n v="0"/>
    <n v="200000"/>
  </r>
  <r>
    <x v="2"/>
    <s v="RECURSOS FISCALES 2024"/>
    <x v="0"/>
    <x v="0"/>
    <n v="3"/>
    <x v="1"/>
    <n v="3.1"/>
    <x v="10"/>
    <s v="3.1.1"/>
    <x v="15"/>
    <x v="0"/>
    <x v="0"/>
    <n v="7"/>
    <x v="4"/>
    <s v="12_25"/>
    <x v="6"/>
    <s v="051"/>
    <x v="36"/>
    <s v="034_25"/>
    <s v="DESPACHO DE LA COORDINACIÓN DE POTENCIA ECONÓMICA"/>
    <s v="COORDINACIÓN GENERAL DE DESARROLLO ECONÓMICO"/>
    <s v="DESARROLLO ECONÓMICO"/>
    <s v="DESPACHO DE LA COORDINACIÓN GENERAL DE D"/>
    <x v="2"/>
    <x v="2"/>
    <x v="21"/>
    <x v="96"/>
    <x v="96"/>
    <s v="19"/>
    <s v="FERIAS DEL EMPLEO"/>
    <n v="440800"/>
    <n v="0"/>
    <n v="30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2"/>
    <x v="2"/>
    <x v="21"/>
    <x v="96"/>
    <x v="96"/>
    <s v="00"/>
    <s v="SIN DESCRIPCIÓN PARA DESTINOS 00"/>
    <n v="1171600"/>
    <n v="74611.199999999997"/>
    <n v="332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20"/>
    <s v="FESTIVAL DEL MARIACHI"/>
    <n v="200000"/>
    <n v="200000"/>
    <n v="30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2"/>
    <x v="2"/>
    <x v="21"/>
    <x v="96"/>
    <x v="96"/>
    <s v="21"/>
    <s v="FESTIVAL MAROMETA"/>
    <n v="1496400"/>
    <n v="1492920"/>
    <n v="150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2"/>
    <x v="2"/>
    <x v="21"/>
    <x v="96"/>
    <x v="96"/>
    <s v="22"/>
    <s v="DIA DEL MAESTRO"/>
    <n v="665928.16"/>
    <n v="589860"/>
    <n v="600000"/>
  </r>
  <r>
    <x v="2"/>
    <s v="RECURSOS FISCALES 2024"/>
    <x v="0"/>
    <x v="0"/>
    <n v="2"/>
    <x v="2"/>
    <n v="2.7"/>
    <x v="5"/>
    <s v="2.7.1"/>
    <x v="6"/>
    <x v="4"/>
    <x v="4"/>
    <n v="0"/>
    <x v="3"/>
    <s v="10_25"/>
    <x v="5"/>
    <s v="044"/>
    <x v="31"/>
    <s v="031_25"/>
    <s v="DIRECCIÓN GENERAL DE POLÍTICA SOCIAL"/>
    <s v="COORDINACIÓN GENERAL DE CONSTRUCCIÓN DE COMUNIDAD"/>
    <s v="CERCANIA Y CORRESPONSABILIDAD"/>
    <s v="DIRECCIÓN GENERAL DE POLÍTICA SOCIAL"/>
    <x v="2"/>
    <x v="2"/>
    <x v="21"/>
    <x v="96"/>
    <x v="96"/>
    <s v="00"/>
    <s v="SIN DESCRIPCIÓN PARA DESTINOS 00"/>
    <m/>
    <m/>
    <n v="75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29"/>
    <s v="FESTIVAL DEL TACO"/>
    <n v="0"/>
    <n v="0"/>
    <n v="2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0"/>
    <s v="FESTIVAL DEL CEMPASUCHIL"/>
    <n v="0"/>
    <n v="0"/>
    <n v="15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1"/>
    <s v="CIERRE ANUAL DE LA ESCUELA DE CHARRERIA"/>
    <n v="0"/>
    <n v="0"/>
    <n v="1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2"/>
    <s v="ARBOL NAVIDEÑO"/>
    <n v="0"/>
    <n v="0"/>
    <n v="5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3"/>
    <s v="CHARRERIA"/>
    <n v="0"/>
    <n v="0"/>
    <n v="13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4"/>
    <s v="MICTLAN"/>
    <n v="0"/>
    <n v="0"/>
    <n v="150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2"/>
    <x v="2"/>
    <x v="21"/>
    <x v="96"/>
    <x v="96"/>
    <s v="35"/>
    <s v="ROSCA DE REYES"/>
    <n v="0"/>
    <n v="0"/>
    <n v="200000"/>
  </r>
  <r>
    <x v="2"/>
    <s v="RECURSOS FISCALES 2024"/>
    <x v="0"/>
    <x v="0"/>
    <n v="1"/>
    <x v="0"/>
    <n v="1.3"/>
    <x v="0"/>
    <s v="1.3.4"/>
    <x v="0"/>
    <x v="0"/>
    <x v="0"/>
    <n v="5"/>
    <x v="0"/>
    <s v="06_25"/>
    <x v="7"/>
    <s v="016"/>
    <x v="14"/>
    <s v="011_25"/>
    <s v="DIRECCIÓN GENERAL DE RELACIONES PÚBLICAS"/>
    <s v="PRESIDENCIA"/>
    <s v="JEFATURA DE GABINETE"/>
    <s v="DIRECCIÓN GENERAL DE RELACIONES GUBERNAM"/>
    <x v="2"/>
    <x v="2"/>
    <x v="21"/>
    <x v="96"/>
    <x v="96"/>
    <s v="14"/>
    <s v="POSADA GENERAL"/>
    <n v="0"/>
    <n v="0"/>
    <n v="2500000"/>
  </r>
  <r>
    <x v="2"/>
    <s v="RECURSOS FISCALES 2024"/>
    <x v="0"/>
    <x v="0"/>
    <n v="2"/>
    <x v="2"/>
    <n v="2.4"/>
    <x v="9"/>
    <s v="2.4.2"/>
    <x v="12"/>
    <x v="3"/>
    <x v="3"/>
    <n v="0"/>
    <x v="3"/>
    <s v="10_25"/>
    <x v="5"/>
    <s v="037"/>
    <x v="20"/>
    <s v="029_25"/>
    <s v="DIRECCIÓN GENERAL DE CULTURA"/>
    <s v="COORDINACIÓN GENERAL DE CONSTRUCCIÓN DE COMUNIDAD"/>
    <s v="CERCANIA Y CORRESPONSABILIDAD"/>
    <s v="DIRECCIÓN GENERAL DE CULTURA"/>
    <x v="2"/>
    <x v="2"/>
    <x v="21"/>
    <x v="97"/>
    <x v="97"/>
    <s v="00"/>
    <s v="SIN DESCRIPCIÓN PARA DESTINOS 00"/>
    <n v="570000"/>
    <n v="0"/>
    <n v="566000"/>
  </r>
  <r>
    <x v="2"/>
    <s v="RECURSOS FISCALES 2024"/>
    <x v="0"/>
    <x v="0"/>
    <n v="1"/>
    <x v="0"/>
    <n v="1.3"/>
    <x v="0"/>
    <s v="1.3.4"/>
    <x v="0"/>
    <x v="0"/>
    <x v="0"/>
    <n v="5"/>
    <x v="0"/>
    <s v="05_25"/>
    <x v="0"/>
    <s v="009"/>
    <x v="3"/>
    <s v="007_25"/>
    <s v="DIRECCIÓN GENERAL DE ADMINISTRACIÓN"/>
    <s v="OFICIALÍA MAYOR"/>
    <s v="OFICIALIA"/>
    <s v="DIRECCIÓN GENERAL DE ADMINISTRACIÓN"/>
    <x v="2"/>
    <x v="2"/>
    <x v="22"/>
    <x v="98"/>
    <x v="98"/>
    <s v="00"/>
    <s v="SIN DESCRIPCIÓN PARA DESTINOS 00"/>
    <n v="528693.30000000005"/>
    <n v="445766.8"/>
    <n v="500000"/>
  </r>
  <r>
    <x v="2"/>
    <s v="RECURSOS FISCALES 2024"/>
    <x v="0"/>
    <x v="0"/>
    <n v="1"/>
    <x v="0"/>
    <n v="1.3"/>
    <x v="0"/>
    <s v="1.3.4"/>
    <x v="0"/>
    <x v="0"/>
    <x v="0"/>
    <n v="5"/>
    <x v="0"/>
    <s v="05_25"/>
    <x v="0"/>
    <s v="009"/>
    <x v="3"/>
    <s v="007_25"/>
    <s v="DIRECCIÓN GENERAL DE ADMINISTRACIÓN"/>
    <s v="OFICIALÍA MAYOR"/>
    <s v="OFICIALIA"/>
    <s v="DIRECCIÓN GENERAL DE ADMINISTRACIÓN"/>
    <x v="2"/>
    <x v="2"/>
    <x v="22"/>
    <x v="99"/>
    <x v="99"/>
    <s v="00"/>
    <s v="SIN DESCRIPCIÓN PARA DESTINOS 00"/>
    <n v="733050.38"/>
    <n v="545134.93000000005"/>
    <n v="1000000"/>
  </r>
  <r>
    <x v="2"/>
    <s v="RECURSOS FISCALES 2024"/>
    <x v="0"/>
    <x v="0"/>
    <n v="1"/>
    <x v="0"/>
    <n v="1.3"/>
    <x v="0"/>
    <s v="1.3.4"/>
    <x v="0"/>
    <x v="0"/>
    <x v="0"/>
    <n v="5"/>
    <x v="0"/>
    <s v="02_25"/>
    <x v="11"/>
    <s v="003"/>
    <x v="32"/>
    <s v="002_25"/>
    <s v="DIRECCIÓN GENERAL DE LA SECRETARÍA TÉCNICA"/>
    <s v="SECRETARÍA GENERAL DEL AYUNTAMIENTO"/>
    <s v="SECRETARIA"/>
    <s v="DIRECCIÓN DE LA SECRETARÍA GENERAL"/>
    <x v="2"/>
    <x v="2"/>
    <x v="22"/>
    <x v="99"/>
    <x v="99"/>
    <s v="00"/>
    <s v="SIN DESCRIPCIÓN PARA DESTINOS 00"/>
    <n v="327084.45"/>
    <n v="660945.14"/>
    <n v="1000000"/>
  </r>
  <r>
    <x v="2"/>
    <s v="RECURSOS FISCALES 2024"/>
    <x v="0"/>
    <x v="0"/>
    <n v="2"/>
    <x v="2"/>
    <n v="2.2000000000000002"/>
    <x v="8"/>
    <s v="2.2.7"/>
    <x v="10"/>
    <x v="0"/>
    <x v="0"/>
    <n v="1"/>
    <x v="6"/>
    <s v="09_25"/>
    <x v="4"/>
    <s v="029"/>
    <x v="17"/>
    <s v="021_25"/>
    <s v="DIRECCIÓN GENERAL DE AGUA POTABLE Y SANEAMIENTO"/>
    <s v="GABINETE INTEGRAL DE INFRAESTRUCTURA Y SERVICIOS PÚBLICOS"/>
    <s v="SERVICIOS PUBLICOS"/>
    <s v="DIRECCIÓN GENERAL DE AGUA POTABLE Y SANE"/>
    <x v="2"/>
    <x v="2"/>
    <x v="22"/>
    <x v="99"/>
    <x v="99"/>
    <s v="00"/>
    <s v="SIN DESCRIPCIÓN PARA DESTINOS 00"/>
    <n v="9328218"/>
    <n v="7668267"/>
    <n v="11000000"/>
  </r>
  <r>
    <x v="2"/>
    <s v="RECURSOS FISCALES 2024"/>
    <x v="0"/>
    <x v="0"/>
    <n v="1"/>
    <x v="0"/>
    <n v="1.3"/>
    <x v="0"/>
    <s v="1.3.4"/>
    <x v="0"/>
    <x v="2"/>
    <x v="2"/>
    <n v="5"/>
    <x v="0"/>
    <s v="04_25"/>
    <x v="1"/>
    <s v="005"/>
    <x v="2"/>
    <s v="004_25"/>
    <s v="DIRECCIÓN DE PROCESOS ADMINISTRATIVOS Y PROYECTOS"/>
    <s v="TESORERÍA MUNICIPAL"/>
    <s v="TESORERIA"/>
    <s v="DIRECCIÓN GENERAL DE FINANZAS"/>
    <x v="2"/>
    <x v="2"/>
    <x v="22"/>
    <x v="100"/>
    <x v="100"/>
    <s v="00"/>
    <s v="SIN DESCRIPCIÓN PARA DESTINOS 00"/>
    <n v="1661937.89"/>
    <n v="55672"/>
    <n v="1000000"/>
  </r>
  <r>
    <x v="2"/>
    <s v="RECURSOS FISCALES 2024"/>
    <x v="0"/>
    <x v="0"/>
    <n v="1"/>
    <x v="0"/>
    <n v="1.3"/>
    <x v="0"/>
    <s v="1.3.4"/>
    <x v="0"/>
    <x v="0"/>
    <x v="0"/>
    <n v="5"/>
    <x v="0"/>
    <s v="05_25"/>
    <x v="0"/>
    <s v="009"/>
    <x v="3"/>
    <s v="007_25"/>
    <s v="DIRECCIÓN GENERAL DE ADMINISTRACIÓN"/>
    <s v="OFICIALÍA MAYOR"/>
    <s v="OFICIALIA"/>
    <s v="DIRECCIÓN GENERAL DE ADMINISTRACIÓN"/>
    <x v="2"/>
    <x v="2"/>
    <x v="22"/>
    <x v="100"/>
    <x v="100"/>
    <s v="00"/>
    <s v="SIN DESCRIPCIÓN PARA DESTINOS 00"/>
    <n v="18119512.100000001"/>
    <n v="9572131.9800000004"/>
    <n v="1500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COMISARIA DE LA POLICIA PREVENTIVA MUNICIPAL"/>
    <x v="2"/>
    <x v="2"/>
    <x v="22"/>
    <x v="100"/>
    <x v="100"/>
    <s v="00"/>
    <s v="SIN DESCRIPCIÓN PARA DESTINOS 00"/>
    <n v="0"/>
    <n v="0"/>
    <n v="50000"/>
  </r>
  <r>
    <x v="2"/>
    <s v="RECURSOS FISCALES 2024"/>
    <x v="0"/>
    <x v="0"/>
    <n v="1"/>
    <x v="0"/>
    <n v="1.3"/>
    <x v="0"/>
    <s v="1.3.4"/>
    <x v="0"/>
    <x v="2"/>
    <x v="2"/>
    <n v="5"/>
    <x v="0"/>
    <s v="04_25"/>
    <x v="1"/>
    <s v="008"/>
    <x v="12"/>
    <s v="006_25"/>
    <s v="DIRECCIÓN GENERAL DE INGRESOS"/>
    <s v="TESORERÍA MUNICIPAL"/>
    <s v="TESORERIA"/>
    <s v="DIRECCIÓN GENERAL DE INGRESOS"/>
    <x v="2"/>
    <x v="2"/>
    <x v="22"/>
    <x v="101"/>
    <x v="101"/>
    <s v="00"/>
    <s v="SIN DESCRIPCIÓN PARA DESTINOS 00"/>
    <n v="679800.39"/>
    <n v="251899.07"/>
    <n v="700000"/>
  </r>
  <r>
    <x v="2"/>
    <s v="RECURSOS FISCALES 2024"/>
    <x v="0"/>
    <x v="0"/>
    <n v="1"/>
    <x v="0"/>
    <n v="1.3"/>
    <x v="0"/>
    <s v="1.3.4"/>
    <x v="0"/>
    <x v="2"/>
    <x v="2"/>
    <n v="5"/>
    <x v="0"/>
    <s v="04_25"/>
    <x v="1"/>
    <s v="005"/>
    <x v="2"/>
    <s v="004_25"/>
    <s v="DIRECCIÓN DE PROCESOS ADMINISTRATIVOS Y PROYECTOS"/>
    <s v="TESORERÍA MUNICIPAL"/>
    <s v="TESORERIA"/>
    <s v="DIRECCIÓN DE PROCESOS ADMINISTRATIVOS Y"/>
    <x v="2"/>
    <x v="2"/>
    <x v="22"/>
    <x v="102"/>
    <x v="102"/>
    <s v="00"/>
    <s v="SIN DESCRIPCIÓN PARA DESTINOS 00"/>
    <n v="15940"/>
    <n v="69637.899999999994"/>
    <n v="80000"/>
  </r>
  <r>
    <x v="2"/>
    <s v="RECURSOS FISCALES 2024"/>
    <x v="0"/>
    <x v="0"/>
    <n v="1"/>
    <x v="0"/>
    <n v="1.7"/>
    <x v="1"/>
    <s v="1.7.1"/>
    <x v="1"/>
    <x v="1"/>
    <x v="1"/>
    <n v="6"/>
    <x v="1"/>
    <s v="08_25"/>
    <x v="2"/>
    <s v="019"/>
    <x v="11"/>
    <s v="013_25"/>
    <s v="COMISARIA DE LA POLICIA PREVENTIVA MUNICIPAL"/>
    <s v="COMISARÍA DE LA POLICÍA PREVENTIVA MUNICIPAL"/>
    <s v="PREVENCIÓN Y PROTECCIÓN CIUDADANA"/>
    <s v="DESPACHO DE LA COMISARÍA DE LA POLICÍA P"/>
    <x v="2"/>
    <x v="2"/>
    <x v="22"/>
    <x v="103"/>
    <x v="103"/>
    <s v="00"/>
    <s v="SIN DESCRIPCIÓN PARA DESTINOS 00"/>
    <n v="21243"/>
    <n v="48702.36"/>
    <n v="300000"/>
  </r>
  <r>
    <x v="2"/>
    <s v="RECURSOS FISCALES 2024"/>
    <x v="0"/>
    <x v="0"/>
    <n v="1"/>
    <x v="0"/>
    <n v="1.3"/>
    <x v="0"/>
    <s v="1.3.4"/>
    <x v="0"/>
    <x v="0"/>
    <x v="0"/>
    <n v="5"/>
    <x v="0"/>
    <s v="05_25"/>
    <x v="0"/>
    <s v="009"/>
    <x v="3"/>
    <s v="007_25"/>
    <s v="DIRECCIÓN GENERAL DE ADMINISTRACIÓN"/>
    <s v="OFICIALÍA MAYOR"/>
    <s v="OFICIALIA"/>
    <s v="DIRECCIÓN GENERAL DE ADMINISTRACIÓN"/>
    <x v="2"/>
    <x v="2"/>
    <x v="22"/>
    <x v="103"/>
    <x v="103"/>
    <s v="00"/>
    <s v="SIN DESCRIPCIÓN PARA DESTINOS 00"/>
    <n v="11697"/>
    <n v="83080.800000000003"/>
    <n v="100000"/>
  </r>
  <r>
    <x v="2"/>
    <s v="RECURSOS FISCALES 2024"/>
    <x v="0"/>
    <x v="0"/>
    <n v="2"/>
    <x v="2"/>
    <n v="2.7"/>
    <x v="5"/>
    <s v="2.7.1"/>
    <x v="6"/>
    <x v="1"/>
    <x v="1"/>
    <n v="4"/>
    <x v="7"/>
    <s v="10_25"/>
    <x v="5"/>
    <s v="033"/>
    <x v="38"/>
    <s v="025_25"/>
    <s v="INSTITUTO DE ALTERNATIVAS PARA LOS JÓVENES (INDAJO)"/>
    <s v="INSTITUTO DE ALTERNATIVAS PARA LOS JÓVENES (INDAJO)"/>
    <s v="CERCANIA Y CORRESPONSABILIDAD"/>
    <s v="INSTITUTO DE ALTERNATIVAS PARA LOS JÓVEN"/>
    <x v="3"/>
    <x v="3"/>
    <x v="23"/>
    <x v="104"/>
    <x v="104"/>
    <s v="00"/>
    <s v="SIN DESCRIPCIÓN PARA DESTINOS 00"/>
    <n v="14625430"/>
    <n v="7111151.6500000004"/>
    <n v="9360000"/>
  </r>
  <r>
    <x v="2"/>
    <s v="RECURSOS FISCALES 2024"/>
    <x v="0"/>
    <x v="0"/>
    <n v="2"/>
    <x v="2"/>
    <n v="2.6"/>
    <x v="11"/>
    <s v="2.6.3"/>
    <x v="16"/>
    <x v="1"/>
    <x v="1"/>
    <n v="0"/>
    <x v="3"/>
    <s v="10_25"/>
    <x v="5"/>
    <s v="035"/>
    <x v="39"/>
    <s v="027_25"/>
    <s v="SISTEMA INTEGRAL PARA EL DESARROLLO DE LA FAMILIA (DIF)"/>
    <s v="SISTEMA INTEGRAL PARA EL DESARROLLO DE LA FAMILIA (DIF)"/>
    <s v="CERCANIA Y CORRESPONSABILIDAD"/>
    <s v="SISTEMA INTEGRAL PARA EL DESARROLLO DE L"/>
    <x v="3"/>
    <x v="3"/>
    <x v="23"/>
    <x v="104"/>
    <x v="104"/>
    <s v="00"/>
    <s v="SIN DESCRIPCIÓN PARA DESTINOS 00"/>
    <n v="66533232.560000002"/>
    <n v="68471532.379999995"/>
    <n v="95000000"/>
  </r>
  <r>
    <x v="2"/>
    <s v="RECURSOS FISCALES 2024"/>
    <x v="0"/>
    <x v="0"/>
    <n v="2"/>
    <x v="2"/>
    <n v="2.6"/>
    <x v="11"/>
    <s v="2.6.8"/>
    <x v="17"/>
    <x v="1"/>
    <x v="1"/>
    <n v="0"/>
    <x v="3"/>
    <s v="10_25"/>
    <x v="5"/>
    <s v="034"/>
    <x v="40"/>
    <s v="026_25"/>
    <s v="INSTITUTO MUNICIPAL DE LA MUJER TLAJOMULQUENSE (IMMT)"/>
    <s v="INSTITUTO MUNICIPAL DE LA MUJER TLAJOMULQUENSE (IMMT)"/>
    <s v="CERCANIA Y CORRESPONSABILIDAD"/>
    <s v="INSTITUTO MUNICIPAL DE LA MUJER TLAJOMUL"/>
    <x v="3"/>
    <x v="3"/>
    <x v="23"/>
    <x v="104"/>
    <x v="104"/>
    <s v="00"/>
    <s v="SIN DESCRIPCIÓN PARA DESTINOS 00"/>
    <n v="5910000"/>
    <n v="4309295.12"/>
    <n v="6380968.3288000003"/>
  </r>
  <r>
    <x v="2"/>
    <s v="RECURSOS FISCALES 2024"/>
    <x v="0"/>
    <x v="0"/>
    <n v="2"/>
    <x v="2"/>
    <n v="2.6"/>
    <x v="11"/>
    <s v="2.6.8"/>
    <x v="17"/>
    <x v="1"/>
    <x v="1"/>
    <n v="0"/>
    <x v="3"/>
    <s v="10_25"/>
    <x v="5"/>
    <s v="031"/>
    <x v="41"/>
    <s v="023_25"/>
    <s v="CENTRO DE ESTIMULACIÓN PARA PERSONAS CON DISCAPACIDAD INTELECTUAL (CENDI)"/>
    <s v="CENTRO DE ESTIMULACIÓN PARA PERSONAS CON DISCAPACIDAD INTELECTUAL (CENDI)"/>
    <s v="CERCANIA Y CORRESPONSABILIDAD"/>
    <s v="CENTRO DE ESTIMULACIÓN PARA PERSONAS CON"/>
    <x v="3"/>
    <x v="3"/>
    <x v="23"/>
    <x v="104"/>
    <x v="104"/>
    <s v="00"/>
    <s v="SIN DESCRIPCIÓN PARA DESTINOS 00"/>
    <n v="10000000"/>
    <n v="6666666.6399999997"/>
    <n v="14064137.276800001"/>
  </r>
  <r>
    <x v="2"/>
    <s v="RECURSOS FISCALES 2024"/>
    <x v="0"/>
    <x v="0"/>
    <n v="2"/>
    <x v="2"/>
    <n v="2.4"/>
    <x v="9"/>
    <s v="2.4.1"/>
    <x v="18"/>
    <x v="1"/>
    <x v="1"/>
    <n v="4"/>
    <x v="7"/>
    <s v="10_25"/>
    <x v="5"/>
    <s v="032"/>
    <x v="42"/>
    <s v="024_25"/>
    <s v="CONSEJO MUNICIPAL DEL DEPORTE (COMUDE)"/>
    <s v="CONSEJO MUNICIPAL DEL DEPORTE (COMUDE)"/>
    <s v="CERCANIA Y CORRESPONSABILIDAD"/>
    <s v="CONSEJO MUNICIPAL DEL DEPORTE (COMUDE)"/>
    <x v="3"/>
    <x v="3"/>
    <x v="23"/>
    <x v="104"/>
    <x v="104"/>
    <s v="00"/>
    <s v="SIN DESCRIPCIÓN PARA DESTINOS 00"/>
    <n v="16510000"/>
    <n v="14944832.48"/>
    <n v="19813000"/>
  </r>
  <r>
    <x v="2"/>
    <s v="RECURSOS FISCALES 2024"/>
    <x v="0"/>
    <x v="0"/>
    <n v="2"/>
    <x v="2"/>
    <n v="2.7"/>
    <x v="5"/>
    <s v="2.7.1"/>
    <x v="6"/>
    <x v="4"/>
    <x v="4"/>
    <n v="0"/>
    <x v="3"/>
    <s v="10_25"/>
    <x v="5"/>
    <s v="045"/>
    <x v="43"/>
    <s v="031_25"/>
    <s v="DIRECCIÓN GENERAL DE POLÍTICA SOCIAL"/>
    <s v="COORDINACIÓN GENERAL DE CONSTRUCCIÓN DE COMUNIDAD"/>
    <s v="CERCANIA Y CORRESPONSABILIDAD"/>
    <s v="DIRECCIÓN GENERAL DE POLÍTICA SOCIAL"/>
    <x v="3"/>
    <x v="3"/>
    <x v="24"/>
    <x v="105"/>
    <x v="105"/>
    <s v="00"/>
    <s v="SIN DESCRIPCIÓN PARA DESTINOS 00"/>
    <n v="55046596.689999998"/>
    <n v="52216447.640000001"/>
    <n v="71000000"/>
  </r>
  <r>
    <x v="2"/>
    <s v="RECURSOS FISCALES 2024"/>
    <x v="0"/>
    <x v="0"/>
    <n v="2"/>
    <x v="2"/>
    <n v="2.7"/>
    <x v="5"/>
    <s v="2.7.1"/>
    <x v="6"/>
    <x v="4"/>
    <x v="4"/>
    <n v="0"/>
    <x v="3"/>
    <s v="10_25"/>
    <x v="5"/>
    <s v="041"/>
    <x v="44"/>
    <s v="031_25"/>
    <s v="DIRECCIÓN GENERAL DE POLÍTICA SOCIAL"/>
    <s v="COORDINACIÓN GENERAL DE CONSTRUCCIÓN DE COMUNIDAD"/>
    <s v="CERCANIA Y CORRESPONSABILIDAD"/>
    <s v="DIRECCIÓN GENERAL DE POLÍTICA SOCIAL"/>
    <x v="3"/>
    <x v="3"/>
    <x v="24"/>
    <x v="105"/>
    <x v="105"/>
    <s v="00"/>
    <s v="SIN DESCRIPCIÓN PARA DESTINOS 00"/>
    <n v="462979.2"/>
    <n v="513115.56"/>
    <n v="55000000"/>
  </r>
  <r>
    <x v="2"/>
    <s v="RECURSOS FISCALES 2024"/>
    <x v="0"/>
    <x v="0"/>
    <n v="1"/>
    <x v="0"/>
    <n v="1.3"/>
    <x v="0"/>
    <s v="1.3.4"/>
    <x v="0"/>
    <x v="2"/>
    <x v="2"/>
    <n v="5"/>
    <x v="0"/>
    <s v="04_25"/>
    <x v="1"/>
    <s v="007"/>
    <x v="45"/>
    <s v="005_25"/>
    <s v="DIRECCIÓN GENERAL DE FINANZAS"/>
    <s v="TESORERÍA MUNICIPAL"/>
    <s v="TESORERIA"/>
    <s v="DIRECCIÓN GENERAL DE FINANZAS"/>
    <x v="3"/>
    <x v="3"/>
    <x v="23"/>
    <x v="106"/>
    <x v="106"/>
    <s v="00"/>
    <s v="SIN DESCRIPCIÓN PARA DESTINOS 00"/>
    <n v="12473485.050000001"/>
    <n v="2752974.18"/>
    <n v="14000000"/>
  </r>
  <r>
    <x v="2"/>
    <s v="RECURSOS FISCALES 2024"/>
    <x v="0"/>
    <x v="0"/>
    <n v="2"/>
    <x v="2"/>
    <n v="2.7"/>
    <x v="5"/>
    <s v="2.7.1"/>
    <x v="6"/>
    <x v="4"/>
    <x v="4"/>
    <n v="0"/>
    <x v="3"/>
    <s v="10_25"/>
    <x v="5"/>
    <s v="044"/>
    <x v="31"/>
    <s v="031_25"/>
    <s v="DIRECCIÓN GENERAL DE POLÍTICA SOCIAL"/>
    <s v="COORDINACIÓN GENERAL DE CONSTRUCCIÓN DE COMUNIDAD"/>
    <s v="CERCANIA Y CORRESPONSABILIDAD"/>
    <s v="DIRECCIÓN GENERAL DE POLÍTICA SOCIAL"/>
    <x v="3"/>
    <x v="3"/>
    <x v="24"/>
    <x v="105"/>
    <x v="105"/>
    <s v="00"/>
    <s v="SIN DESCRIPCIÓN PARA DESTINOS 00"/>
    <m/>
    <m/>
    <n v="12000000"/>
  </r>
  <r>
    <x v="2"/>
    <s v="RECURSOS FISCALES 2024"/>
    <x v="0"/>
    <x v="0"/>
    <n v="3"/>
    <x v="1"/>
    <n v="3.1"/>
    <x v="10"/>
    <s v="3.1.1"/>
    <x v="15"/>
    <x v="0"/>
    <x v="0"/>
    <n v="7"/>
    <x v="4"/>
    <s v="12_25"/>
    <x v="6"/>
    <s v="053"/>
    <x v="46"/>
    <s v="036_25"/>
    <s v="DIRECCIÓN GENERAL DE PROMOCIÓN ECONÓMICA"/>
    <s v="COORDINACIÓN GENERAL DE DESARROLLO ECONÓMICO"/>
    <s v="DESARROLLO ECONÓMICO"/>
    <s v="DESPACHO DE LA COORDINACIÓN GENERAL DE D"/>
    <x v="3"/>
    <x v="3"/>
    <x v="25"/>
    <x v="107"/>
    <x v="107"/>
    <s v="27"/>
    <s v="CREDITO A EMPRENDEDORES"/>
    <n v="10164530"/>
    <n v="11964000"/>
    <n v="10000000"/>
  </r>
  <r>
    <x v="2"/>
    <s v="RECURSOS FISCALES 2024"/>
    <x v="0"/>
    <x v="0"/>
    <n v="2"/>
    <x v="2"/>
    <n v="2.5"/>
    <x v="12"/>
    <s v="2.5.1"/>
    <x v="19"/>
    <x v="4"/>
    <x v="4"/>
    <n v="0"/>
    <x v="3"/>
    <s v="10_25"/>
    <x v="5"/>
    <s v="040"/>
    <x v="47"/>
    <s v="031_25"/>
    <s v="DIRECCIÓN GENERAL DE POLÍTICA SOCIAL"/>
    <s v="COORDINACIÓN GENERAL DE CONSTRUCCIÓN DE COMUNIDAD"/>
    <s v="CERCANIA Y CORRESPONSABILIDAD"/>
    <s v="DESPACHO DE LA COORDINACIÓN GENERAL DE C"/>
    <x v="3"/>
    <x v="3"/>
    <x v="24"/>
    <x v="108"/>
    <x v="108"/>
    <s v="00"/>
    <s v="SIN DESCRIPCIÓN PARA DESTINOS 00"/>
    <n v="3489091"/>
    <n v="2394596"/>
    <n v="3900000"/>
  </r>
  <r>
    <x v="2"/>
    <s v="RECURSOS FISCALES 2024"/>
    <x v="0"/>
    <x v="0"/>
    <n v="3"/>
    <x v="1"/>
    <n v="3.2"/>
    <x v="7"/>
    <s v="3.2.1"/>
    <x v="9"/>
    <x v="4"/>
    <x v="4"/>
    <n v="7"/>
    <x v="4"/>
    <s v="12_25"/>
    <x v="6"/>
    <s v="052"/>
    <x v="16"/>
    <s v="035_25"/>
    <s v="DIRECCIÓN GENERAL DE DESARROLLO RURAL"/>
    <s v="COORDINACIÓN GENERAL DE DESARROLLO ECONÓMICO"/>
    <s v="DESARROLLO ECONÓMICO"/>
    <s v="DIRECCÍON GENERAL DE DESARROLLO RURAL"/>
    <x v="3"/>
    <x v="3"/>
    <x v="25"/>
    <x v="109"/>
    <x v="109"/>
    <s v="06"/>
    <s v="PRODUCTORES DE MAIZ"/>
    <n v="429988.8"/>
    <n v="0"/>
    <n v="3500000"/>
  </r>
  <r>
    <x v="2"/>
    <s v="RECURSOS FISCALES 2024"/>
    <x v="0"/>
    <x v="0"/>
    <n v="2"/>
    <x v="2"/>
    <n v="2.7"/>
    <x v="5"/>
    <s v="2.7.1"/>
    <x v="6"/>
    <x v="4"/>
    <x v="4"/>
    <n v="0"/>
    <x v="3"/>
    <s v="10_25"/>
    <x v="5"/>
    <s v="046"/>
    <x v="48"/>
    <s v="031_25"/>
    <s v="DIRECCIÓN GENERAL DE POLÍTICA SOCIAL"/>
    <s v="COORDINACIÓN GENERAL DE CONSTRUCCIÓN DE COMUNIDAD"/>
    <s v="CERCANIA Y CORRESPONSABILIDAD"/>
    <s v="DIRECCIÓN GENERAL DE POLÍTICA SOCIAL"/>
    <x v="3"/>
    <x v="3"/>
    <x v="24"/>
    <x v="105"/>
    <x v="105"/>
    <s v="00"/>
    <s v="SIN DESCRIPCIÓN PARA DESTINOS 00"/>
    <m/>
    <m/>
    <n v="3500000"/>
  </r>
  <r>
    <x v="2"/>
    <s v="RECURSOS FISCALES 2024"/>
    <x v="0"/>
    <x v="0"/>
    <n v="3"/>
    <x v="1"/>
    <n v="3.2"/>
    <x v="7"/>
    <s v="3.2.1"/>
    <x v="9"/>
    <x v="4"/>
    <x v="4"/>
    <n v="7"/>
    <x v="4"/>
    <s v="12_25"/>
    <x v="6"/>
    <s v="052"/>
    <x v="16"/>
    <s v="035_25"/>
    <s v="DIRECCIÓN GENERAL DE DESARROLLO RURAL"/>
    <s v="COORDINACIÓN GENERAL DE DESARROLLO ECONÓMICO"/>
    <s v="DESARROLLO ECONÓMICO"/>
    <s v="DIRECCÍON GENERAL DE DESARROLLO RURAL"/>
    <x v="3"/>
    <x v="3"/>
    <x v="25"/>
    <x v="109"/>
    <x v="109"/>
    <s v="23"/>
    <s v="CAL AGRICOLA"/>
    <n v="1950000"/>
    <n v="2978400"/>
    <n v="3200000"/>
  </r>
  <r>
    <x v="2"/>
    <s v="RECURSOS FISCALES 2024"/>
    <x v="0"/>
    <x v="0"/>
    <n v="2"/>
    <x v="2"/>
    <n v="2.7"/>
    <x v="5"/>
    <s v="2.7.1"/>
    <x v="6"/>
    <x v="0"/>
    <x v="0"/>
    <n v="4"/>
    <x v="7"/>
    <s v="01_25"/>
    <x v="12"/>
    <s v="001"/>
    <x v="49"/>
    <s v="001_25"/>
    <s v="SECRETARÍA PARTICULAR"/>
    <s v="PRESIDENCIA"/>
    <s v="PRESIDENCIA"/>
    <s v="SECRETARÍA PARTICULAR"/>
    <x v="3"/>
    <x v="3"/>
    <x v="24"/>
    <x v="105"/>
    <x v="105"/>
    <s v="00"/>
    <s v="SIN DESCRIPCIÓN PARA DESTINOS 00"/>
    <n v="3227209"/>
    <n v="1634091.89"/>
    <n v="3799000"/>
  </r>
  <r>
    <x v="2"/>
    <s v="RECURSOS FISCALES 2024"/>
    <x v="0"/>
    <x v="0"/>
    <n v="1"/>
    <x v="0"/>
    <n v="1.3"/>
    <x v="0"/>
    <s v="1.3.4"/>
    <x v="0"/>
    <x v="2"/>
    <x v="2"/>
    <n v="5"/>
    <x v="0"/>
    <s v="04_25"/>
    <x v="1"/>
    <s v="007"/>
    <x v="45"/>
    <s v="005_25"/>
    <s v="DIRECCIÓN GENERAL DE FINANZAS"/>
    <s v="TESORERÍA MUNICIPAL"/>
    <s v="TESORERIA"/>
    <s v="DIRECCIÓN GENERAL DE FINANZAS"/>
    <x v="3"/>
    <x v="3"/>
    <x v="23"/>
    <x v="104"/>
    <x v="104"/>
    <s v="00"/>
    <s v="SIN DESCRIPCIÓN PARA DESTINOS 00"/>
    <n v="2105566.7599999998"/>
    <n v="2105566.7599999998"/>
    <n v="2500000"/>
  </r>
  <r>
    <x v="2"/>
    <s v="RECURSOS FISCALES 2024"/>
    <x v="0"/>
    <x v="0"/>
    <n v="2"/>
    <x v="2"/>
    <n v="2.7"/>
    <x v="5"/>
    <s v="2.7.1"/>
    <x v="6"/>
    <x v="4"/>
    <x v="4"/>
    <n v="0"/>
    <x v="3"/>
    <s v="10_25"/>
    <x v="5"/>
    <s v="042"/>
    <x v="50"/>
    <s v="031_25"/>
    <s v="DIRECCIÓN GENERAL DE POLÍTICA SOCIAL"/>
    <s v="COORDINACIÓN GENERAL DE CONSTRUCCIÓN DE COMUNIDAD"/>
    <s v="CERCANIA Y CORRESPONSABILIDAD"/>
    <s v="DIRECCIÓN GENERAL DE POLÍTICA SOCIAL"/>
    <x v="3"/>
    <x v="3"/>
    <x v="24"/>
    <x v="105"/>
    <x v="105"/>
    <s v="00"/>
    <s v="SIN DESCRIPCIÓN PARA DESTINOS 00"/>
    <m/>
    <m/>
    <n v="0"/>
  </r>
  <r>
    <x v="2"/>
    <s v="RECURSOS FISCALES 2024"/>
    <x v="0"/>
    <x v="0"/>
    <n v="2"/>
    <x v="2"/>
    <n v="2.7"/>
    <x v="5"/>
    <s v="2.7.1"/>
    <x v="6"/>
    <x v="0"/>
    <x v="0"/>
    <n v="4"/>
    <x v="7"/>
    <s v="01_25"/>
    <x v="12"/>
    <s v="001"/>
    <x v="49"/>
    <s v="001_25"/>
    <s v="SECRETARÍA PARTICULAR"/>
    <s v="PRESIDENCIA"/>
    <s v="PRESIDENCIA"/>
    <s v="SECRETARÍA PARTICULAR"/>
    <x v="3"/>
    <x v="3"/>
    <x v="24"/>
    <x v="110"/>
    <x v="110"/>
    <s v="40"/>
    <s v="TELETON"/>
    <n v="1000000"/>
    <n v="0"/>
    <n v="1000000"/>
  </r>
  <r>
    <x v="2"/>
    <s v="RECURSOS FISCALES 2024"/>
    <x v="0"/>
    <x v="0"/>
    <n v="2"/>
    <x v="2"/>
    <n v="2.7"/>
    <x v="5"/>
    <s v="2.7.1"/>
    <x v="6"/>
    <x v="5"/>
    <x v="5"/>
    <n v="4"/>
    <x v="7"/>
    <s v="01_25"/>
    <x v="12"/>
    <s v="002"/>
    <x v="51"/>
    <s v="001_25"/>
    <s v="SECRETARÍA PARTICULAR"/>
    <s v="PRESIDENCIA"/>
    <s v="PRESIDENCIA"/>
    <s v="SECRETARÍA PARTICULAR"/>
    <x v="3"/>
    <x v="3"/>
    <x v="24"/>
    <x v="111"/>
    <x v="111"/>
    <s v="00"/>
    <s v="SIN DESCRIPCIÓN PARA DESTINOS 00"/>
    <n v="1458174.06"/>
    <n v="0"/>
    <n v="1000000"/>
  </r>
  <r>
    <x v="2"/>
    <s v="RECURSOS FISCALES 2024"/>
    <x v="0"/>
    <x v="0"/>
    <n v="2"/>
    <x v="2"/>
    <n v="2.7"/>
    <x v="5"/>
    <s v="2.7.1"/>
    <x v="6"/>
    <x v="0"/>
    <x v="0"/>
    <n v="4"/>
    <x v="7"/>
    <s v="01_25"/>
    <x v="12"/>
    <s v="001"/>
    <x v="49"/>
    <s v="001_25"/>
    <s v="SECRETARÍA PARTICULAR"/>
    <s v="PRESIDENCIA"/>
    <s v="PRESIDENCIA"/>
    <s v="SECRETARÍA PARTICULAR"/>
    <x v="3"/>
    <x v="3"/>
    <x v="24"/>
    <x v="110"/>
    <x v="110"/>
    <s v="00"/>
    <s v="SIN DESCRIPCIÓN PARA DESTINOS 00"/>
    <n v="235000"/>
    <n v="270000"/>
    <n v="910000"/>
  </r>
  <r>
    <x v="2"/>
    <s v="RECURSOS FISCALES 2024"/>
    <x v="0"/>
    <x v="0"/>
    <n v="3"/>
    <x v="1"/>
    <n v="3.1"/>
    <x v="10"/>
    <s v="3.1.1"/>
    <x v="15"/>
    <x v="0"/>
    <x v="0"/>
    <n v="7"/>
    <x v="4"/>
    <s v="12_25"/>
    <x v="6"/>
    <s v="053"/>
    <x v="46"/>
    <s v="036_25"/>
    <s v="DIRECCIÓN GENERAL DE PROMOCIÓN ECONÓMICA"/>
    <s v="COORDINACIÓN GENERAL DE DESARROLLO ECONÓMICO"/>
    <s v="DESARROLLO ECONÓMICO"/>
    <s v="DESPACHO DE LA COORDINACIÓN GENERAL DE D"/>
    <x v="3"/>
    <x v="3"/>
    <x v="25"/>
    <x v="112"/>
    <x v="112"/>
    <s v="26"/>
    <s v="INCUBADORA"/>
    <m/>
    <m/>
    <n v="500000"/>
  </r>
  <r>
    <x v="2"/>
    <s v="RECURSOS FISCALES 2024"/>
    <x v="0"/>
    <x v="0"/>
    <n v="1"/>
    <x v="0"/>
    <n v="1.3"/>
    <x v="0"/>
    <s v="1.3.4"/>
    <x v="0"/>
    <x v="0"/>
    <x v="0"/>
    <n v="5"/>
    <x v="0"/>
    <s v="06_25"/>
    <x v="7"/>
    <s v="014"/>
    <x v="23"/>
    <s v="009_25"/>
    <s v="DESPACHO DE LA JEFATURA DE GABINETE"/>
    <s v="SECRETARÍA GENERAL DEL AYUNTAMIENTO"/>
    <s v="JEFATURA DE GABINETE"/>
    <s v="JEFATURA DE GABINETE"/>
    <x v="3"/>
    <x v="3"/>
    <x v="24"/>
    <x v="110"/>
    <x v="110"/>
    <s v="37"/>
    <s v="FIL"/>
    <n v="500000"/>
    <n v="0"/>
    <n v="500000"/>
  </r>
  <r>
    <x v="2"/>
    <s v="RECURSOS FISCALES 2024"/>
    <x v="0"/>
    <x v="0"/>
    <n v="3"/>
    <x v="1"/>
    <n v="3.2"/>
    <x v="7"/>
    <s v="3.2.1"/>
    <x v="9"/>
    <x v="4"/>
    <x v="4"/>
    <n v="7"/>
    <x v="4"/>
    <s v="12_25"/>
    <x v="6"/>
    <s v="052"/>
    <x v="16"/>
    <s v="035_25"/>
    <s v="DIRECCIÓN GENERAL DE DESARROLLO RURAL"/>
    <s v="COORDINACIÓN GENERAL DE DESARROLLO ECONÓMICO"/>
    <s v="DESARROLLO ECONÓMICO"/>
    <s v="DIRECCÍON GENERAL DE DESARROLLO RURAL"/>
    <x v="3"/>
    <x v="3"/>
    <x v="25"/>
    <x v="109"/>
    <x v="109"/>
    <s v="24"/>
    <s v="INDEMNIZACIÓN AL PRODUCTOR GANADERO"/>
    <n v="295000"/>
    <n v="345000"/>
    <n v="350000"/>
  </r>
  <r>
    <x v="2"/>
    <s v="RECURSOS FISCALES 2024"/>
    <x v="0"/>
    <x v="0"/>
    <n v="2"/>
    <x v="2"/>
    <n v="2.7"/>
    <x v="5"/>
    <s v="2.7.1"/>
    <x v="6"/>
    <x v="0"/>
    <x v="0"/>
    <n v="3"/>
    <x v="5"/>
    <s v="11_25"/>
    <x v="8"/>
    <s v="047"/>
    <x v="21"/>
    <s v="032_25"/>
    <s v="DIRECCIÓN DE ECOLOGÍA Y PROTECCIÓN AMBIENTAL"/>
    <s v="COORDINACIÓN GENERAL DE GESTIÓN INTEGRAL DE LA CIUDAD"/>
    <s v="TERRITORIO Y OBRAS PUBLICAS"/>
    <s v="DIRECCIÓN DE PROYECTOS ESTRATEGICOS"/>
    <x v="3"/>
    <x v="3"/>
    <x v="24"/>
    <x v="105"/>
    <x v="105"/>
    <s v="28"/>
    <s v="PROGRAMA DE APOYO A LADRILLEROS"/>
    <n v="166298.76"/>
    <n v="287797.15999999997"/>
    <n v="300000"/>
  </r>
  <r>
    <x v="2"/>
    <s v="RECURSOS FISCALES 2024"/>
    <x v="0"/>
    <x v="0"/>
    <n v="2"/>
    <x v="2"/>
    <n v="2.7"/>
    <x v="5"/>
    <s v="2.7.1"/>
    <x v="6"/>
    <x v="0"/>
    <x v="0"/>
    <n v="4"/>
    <x v="7"/>
    <s v="01_25"/>
    <x v="12"/>
    <s v="001"/>
    <x v="49"/>
    <s v="001_25"/>
    <s v="SECRETARÍA PARTICULAR"/>
    <s v="PRESIDENCIA"/>
    <s v="PRESIDENCIA"/>
    <s v="SECRETARÍA PARTICULAR"/>
    <x v="3"/>
    <x v="3"/>
    <x v="24"/>
    <x v="110"/>
    <x v="110"/>
    <s v="39"/>
    <s v="FESTIVAL DEL CINE EN GUADALAJARA"/>
    <n v="0"/>
    <n v="0"/>
    <n v="300000"/>
  </r>
  <r>
    <x v="2"/>
    <s v="RECURSOS FISCALES 2024"/>
    <x v="0"/>
    <x v="0"/>
    <n v="2"/>
    <x v="2"/>
    <n v="2.7"/>
    <x v="5"/>
    <s v="2.7.1"/>
    <x v="6"/>
    <x v="0"/>
    <x v="0"/>
    <n v="3"/>
    <x v="5"/>
    <s v="11_25"/>
    <x v="8"/>
    <s v="047"/>
    <x v="21"/>
    <s v="032_25"/>
    <s v="DIRECCIÓN DE ECOLOGÍA Y PROTECCIÓN AMBIENTAL"/>
    <s v="COORDINACIÓN GENERAL DE GESTIÓN INTEGRAL DE LA CIUDAD"/>
    <s v="TERRITORIO Y OBRAS PUBLICAS"/>
    <s v="DIRECCIÓN DE PROYECTOS ESTRATEGICOS"/>
    <x v="3"/>
    <x v="3"/>
    <x v="23"/>
    <x v="104"/>
    <x v="104"/>
    <s v="00"/>
    <s v="SIN DESCRIPCIÓN PARA DESTINOS 00"/>
    <n v="398400"/>
    <n v="0"/>
    <n v="200000"/>
  </r>
  <r>
    <x v="2"/>
    <s v="RECURSOS FISCALES 2024"/>
    <x v="0"/>
    <x v="0"/>
    <n v="3"/>
    <x v="1"/>
    <n v="3.2"/>
    <x v="7"/>
    <s v="3.2.1"/>
    <x v="9"/>
    <x v="4"/>
    <x v="4"/>
    <n v="7"/>
    <x v="4"/>
    <s v="12_25"/>
    <x v="6"/>
    <s v="052"/>
    <x v="16"/>
    <s v="035_25"/>
    <s v="DIRECCIÓN GENERAL DE DESARROLLO RURAL"/>
    <s v="COORDINACIÓN GENERAL DE DESARROLLO ECONÓMICO"/>
    <s v="DESARROLLO ECONÓMICO"/>
    <s v="DESPACHO DE LA COORDINACIÓN GENERAL DE D"/>
    <x v="3"/>
    <x v="3"/>
    <x v="25"/>
    <x v="109"/>
    <x v="109"/>
    <s v="25"/>
    <s v="PESCADORES"/>
    <n v="106000"/>
    <n v="0"/>
    <n v="200000"/>
  </r>
  <r>
    <x v="2"/>
    <s v="RECURSOS FISCALES 2024"/>
    <x v="0"/>
    <x v="0"/>
    <n v="2"/>
    <x v="2"/>
    <n v="2.7"/>
    <x v="5"/>
    <s v="2.7.1"/>
    <x v="6"/>
    <x v="4"/>
    <x v="4"/>
    <n v="0"/>
    <x v="3"/>
    <s v="10_25"/>
    <x v="5"/>
    <s v="043"/>
    <x v="52"/>
    <s v="031_25"/>
    <s v="DIRECCIÓN GENERAL DE POLÍTICA SOCIAL"/>
    <s v="COORDINACIÓN GENERAL DE CONSTRUCCIÓN DE COMUNIDAD"/>
    <s v="CERCANIA Y CORRESPONSABILIDAD"/>
    <s v="DESPACHO DE LA COORDINACIÓN GENERAL DE C"/>
    <x v="3"/>
    <x v="3"/>
    <x v="24"/>
    <x v="113"/>
    <x v="113"/>
    <s v="00"/>
    <s v="SIN DESCRIPCIÓN PARA DESTINOS 00"/>
    <n v="200000"/>
    <n v="124000"/>
    <n v="200000"/>
  </r>
  <r>
    <x v="2"/>
    <s v="RECURSOS FISCALES 2024"/>
    <x v="0"/>
    <x v="0"/>
    <n v="2"/>
    <x v="2"/>
    <n v="2.7"/>
    <x v="5"/>
    <s v="2.7.1"/>
    <x v="6"/>
    <x v="0"/>
    <x v="0"/>
    <n v="4"/>
    <x v="7"/>
    <s v="01_25"/>
    <x v="12"/>
    <s v="001"/>
    <x v="49"/>
    <s v="001_25"/>
    <s v="SECRETARÍA PARTICULAR"/>
    <s v="PRESIDENCIA"/>
    <s v="PRESIDENCIA"/>
    <s v="SECRETARÍA PARTICULAR"/>
    <x v="3"/>
    <x v="3"/>
    <x v="24"/>
    <x v="110"/>
    <x v="110"/>
    <s v="38"/>
    <s v="ALDEA PASITOS"/>
    <n v="165000"/>
    <n v="135000"/>
    <n v="180000"/>
  </r>
  <r>
    <x v="2"/>
    <s v="RECURSOS FISCALES 2024"/>
    <x v="0"/>
    <x v="0"/>
    <n v="3"/>
    <x v="1"/>
    <n v="3.7"/>
    <x v="6"/>
    <s v="3.7.1"/>
    <x v="7"/>
    <x v="0"/>
    <x v="0"/>
    <n v="7"/>
    <x v="4"/>
    <s v="12_25"/>
    <x v="6"/>
    <s v="054"/>
    <x v="13"/>
    <s v="037_25"/>
    <s v="DIRECCIÓN GENERAL DE TURISMO Y PROMOCIÓN A LAS TRADICIONES"/>
    <s v="COORDINACIÓN GENERAL DE DESARROLLO ECONÓMICO"/>
    <s v="DESARROLLO ECONÓMICO"/>
    <s v="DIRECCIÓN GENERAL DE TURISMO Y PROMOCIÓN"/>
    <x v="3"/>
    <x v="3"/>
    <x v="24"/>
    <x v="105"/>
    <x v="105"/>
    <s v="36"/>
    <s v="APOYO A LAS TRADICIONES"/>
    <n v="50000"/>
    <n v="100000"/>
    <n v="100000"/>
  </r>
  <r>
    <x v="2"/>
    <s v="RECURSOS FISCALES 2024"/>
    <x v="1"/>
    <x v="0"/>
    <n v="1"/>
    <x v="0"/>
    <n v="1.3"/>
    <x v="0"/>
    <s v="1.3.4"/>
    <x v="0"/>
    <x v="0"/>
    <x v="0"/>
    <n v="5"/>
    <x v="0"/>
    <s v="05_25"/>
    <x v="0"/>
    <s v="009"/>
    <x v="3"/>
    <s v="007_25"/>
    <s v="DIRECCIÓN GENERAL DE ADMINISTRACIÓN"/>
    <s v="OFICIALÍA MAYOR"/>
    <s v="OFICIALIA"/>
    <s v="DIRECCIÓN GENERAL DE ADMINISTRACIÓN"/>
    <x v="4"/>
    <x v="4"/>
    <x v="26"/>
    <x v="114"/>
    <x v="114"/>
    <s v="00"/>
    <s v="SIN DESCRIPCIÓN PARA DESTINOS 00"/>
    <n v="621837.72"/>
    <n v="83901.2"/>
    <n v="1500000"/>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6"/>
    <x v="114"/>
    <x v="114"/>
    <s v="00"/>
    <s v="SIN DESCRIPCIÓN PARA DESTINOS 00"/>
    <n v="162539.20000000001"/>
    <n v="0"/>
    <n v="500000"/>
  </r>
  <r>
    <x v="2"/>
    <s v="RECURSOS FISCALES 2024"/>
    <x v="1"/>
    <x v="0"/>
    <n v="1"/>
    <x v="0"/>
    <n v="1.3"/>
    <x v="0"/>
    <s v="1.3.4"/>
    <x v="0"/>
    <x v="0"/>
    <x v="0"/>
    <n v="5"/>
    <x v="0"/>
    <s v="02_25"/>
    <x v="11"/>
    <s v="003"/>
    <x v="32"/>
    <s v="002_25"/>
    <s v="DIRECCIÓN GENERAL DE LA SECRETARÍA TÉCNICA"/>
    <s v="SECRETARÍA GENERAL DEL AYUNTAMIENTO"/>
    <s v="SECRETARIA"/>
    <s v="DIRECCIÓN DE LA SECRETARÍA GENERAL"/>
    <x v="4"/>
    <x v="4"/>
    <x v="26"/>
    <x v="114"/>
    <x v="114"/>
    <s v="41"/>
    <s v="EQUIPAMIENTO DEL ARCHIVO MUNICIPAL"/>
    <m/>
    <m/>
    <n v="4000000"/>
  </r>
  <r>
    <x v="2"/>
    <s v="RECURSOS FISCALES 2024"/>
    <x v="1"/>
    <x v="0"/>
    <n v="1"/>
    <x v="0"/>
    <n v="1.3"/>
    <x v="0"/>
    <s v="1.3.4"/>
    <x v="0"/>
    <x v="0"/>
    <x v="0"/>
    <n v="5"/>
    <x v="0"/>
    <s v="06_25"/>
    <x v="7"/>
    <s v="016"/>
    <x v="14"/>
    <s v="011_25"/>
    <s v="DIRECCIÓN GENERAL DE RELACIONES PÚBLICAS"/>
    <s v="PRESIDENCIA"/>
    <s v="JEFATURA DE GABINETE"/>
    <s v="DIRECCIÓN GENERAL DE RELACIONES PÚBLICAS"/>
    <x v="4"/>
    <x v="4"/>
    <x v="26"/>
    <x v="115"/>
    <x v="115"/>
    <s v="00"/>
    <s v="SIN DESCRIPCIÓN PARA DESTINOS 00"/>
    <n v="0"/>
    <n v="0"/>
    <n v="500000"/>
  </r>
  <r>
    <x v="2"/>
    <s v="RECURSOS FISCALES 2024"/>
    <x v="1"/>
    <x v="0"/>
    <n v="1"/>
    <x v="0"/>
    <n v="1.3"/>
    <x v="0"/>
    <s v="1.3.4"/>
    <x v="0"/>
    <x v="0"/>
    <x v="0"/>
    <n v="5"/>
    <x v="0"/>
    <s v="05_25"/>
    <x v="0"/>
    <s v="009"/>
    <x v="3"/>
    <s v="007_25"/>
    <s v="DIRECCIÓN GENERAL DE ADMINISTRACIÓN"/>
    <s v="OFICIALÍA MAYOR"/>
    <s v="OFICIALIA"/>
    <s v="DIRECCIÓN GENERAL DE ADMINISTRACIÓN"/>
    <x v="4"/>
    <x v="4"/>
    <x v="26"/>
    <x v="115"/>
    <x v="115"/>
    <s v="00"/>
    <s v="SIN DESCRIPCIÓN PARA DESTINOS 00"/>
    <n v="0"/>
    <n v="122022.72"/>
    <n v="200000"/>
  </r>
  <r>
    <x v="2"/>
    <s v="RECURSOS FISCALES 2024"/>
    <x v="1"/>
    <x v="0"/>
    <n v="1"/>
    <x v="0"/>
    <n v="1.3"/>
    <x v="0"/>
    <s v="1.3.4"/>
    <x v="0"/>
    <x v="2"/>
    <x v="2"/>
    <n v="5"/>
    <x v="0"/>
    <s v="04_25"/>
    <x v="1"/>
    <s v="005"/>
    <x v="2"/>
    <s v="004_25"/>
    <s v="DIRECCIÓN DE PROCESOS ADMINISTRATIVOS Y PROYECTOS"/>
    <s v="TESORERÍA MUNICIPAL"/>
    <s v="TESORERIA"/>
    <s v="DIRECCIÓN DE PROCESOS ADMINISTRATIVOS Y"/>
    <x v="4"/>
    <x v="4"/>
    <x v="26"/>
    <x v="116"/>
    <x v="116"/>
    <s v="00"/>
    <s v="SIN DESCRIPCIÓN PARA DESTINOS 00"/>
    <n v="3852.81"/>
    <n v="0"/>
    <n v="1000000"/>
  </r>
  <r>
    <x v="2"/>
    <s v="RECURSOS FISCALES 2024"/>
    <x v="1"/>
    <x v="0"/>
    <n v="1"/>
    <x v="0"/>
    <n v="1.3"/>
    <x v="0"/>
    <s v="1.3.4"/>
    <x v="0"/>
    <x v="0"/>
    <x v="0"/>
    <n v="5"/>
    <x v="0"/>
    <s v="05_25"/>
    <x v="0"/>
    <s v="009"/>
    <x v="3"/>
    <s v="007_25"/>
    <s v="DIRECCIÓN GENERAL DE ADMINISTRACIÓN"/>
    <s v="OFICIALÍA MAYOR"/>
    <s v="OFICIALIA"/>
    <s v="DIRECCIÓN GENERAL DE ADMINISTRACIÓN"/>
    <x v="4"/>
    <x v="4"/>
    <x v="26"/>
    <x v="117"/>
    <x v="117"/>
    <s v="00"/>
    <s v="SIN DESCRIPCIÓN PARA DESTINOS 00"/>
    <n v="0"/>
    <n v="35517.79"/>
    <n v="50000"/>
  </r>
  <r>
    <x v="2"/>
    <s v="RECURSOS FISCALES 2024"/>
    <x v="1"/>
    <x v="0"/>
    <n v="2"/>
    <x v="2"/>
    <n v="2.1"/>
    <x v="3"/>
    <s v="2.1.5"/>
    <x v="8"/>
    <x v="1"/>
    <x v="1"/>
    <n v="3"/>
    <x v="5"/>
    <s v="09_25"/>
    <x v="4"/>
    <s v="030"/>
    <x v="15"/>
    <s v="022_25"/>
    <s v="UNIDAD DE ACOPIO Y SALUD ANIMAL TLAJOMULCO (UNASAM)"/>
    <s v="UNIDAD DE ACOPIO Y SALUD ANIMAL MUNICIPAL (UNASAM)"/>
    <s v="SERVICIOS PUBLICOS"/>
    <s v="UNIDAD DE ACOPIO Y SALUD ANIMAL MUNICIPA"/>
    <x v="4"/>
    <x v="4"/>
    <x v="26"/>
    <x v="117"/>
    <x v="117"/>
    <s v="00"/>
    <s v="SIN DESCRIPCIÓN PARA DESTINOS 00"/>
    <n v="0"/>
    <n v="29889.72"/>
    <n v="30000"/>
  </r>
  <r>
    <x v="2"/>
    <s v="RECURSOS FISCALES 2024"/>
    <x v="1"/>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4"/>
    <x v="4"/>
    <x v="26"/>
    <x v="117"/>
    <x v="117"/>
    <s v="00"/>
    <s v="SIN DESCRIPCIÓN PARA DESTINOS 00"/>
    <n v="0"/>
    <n v="0"/>
    <n v="450000"/>
  </r>
  <r>
    <x v="2"/>
    <s v="RECURSOS FISCALES 2024"/>
    <x v="1"/>
    <x v="0"/>
    <n v="1"/>
    <x v="0"/>
    <n v="1.3"/>
    <x v="0"/>
    <s v="1.3.4"/>
    <x v="0"/>
    <x v="0"/>
    <x v="0"/>
    <n v="5"/>
    <x v="0"/>
    <s v="13_25"/>
    <x v="13"/>
    <s v="055"/>
    <x v="53"/>
    <s v="038_25"/>
    <s v="DIRECCION DE ENLACE DE PASAPORTES"/>
    <s v="COORDINACIÓN GENERAL DE GOBIERNO INTELIGENTE E INNOVACIÓN GUBERNAMENTAL"/>
    <s v="TRAMITES DE SERVICIOS "/>
    <s v="DESPACHO DE LA COORDINACIÓN GENERAL DE G"/>
    <x v="4"/>
    <x v="4"/>
    <x v="26"/>
    <x v="117"/>
    <x v="117"/>
    <s v="42"/>
    <s v="EXPEDICION DE PASAPORTES"/>
    <n v="0"/>
    <n v="173420"/>
    <n v="4000000"/>
  </r>
  <r>
    <x v="2"/>
    <s v="RECURSOS FISCALES 2024"/>
    <x v="1"/>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4"/>
    <x v="4"/>
    <x v="27"/>
    <x v="118"/>
    <x v="118"/>
    <s v="00"/>
    <s v="SIN DESCRIPCIÓN PARA DESTINOS 00"/>
    <n v="0"/>
    <n v="0"/>
    <n v="1000000"/>
  </r>
  <r>
    <x v="2"/>
    <s v="RECURSOS FISCALES 2024"/>
    <x v="1"/>
    <x v="0"/>
    <n v="3"/>
    <x v="1"/>
    <n v="3.7"/>
    <x v="6"/>
    <s v="3.7.1"/>
    <x v="7"/>
    <x v="0"/>
    <x v="0"/>
    <n v="7"/>
    <x v="4"/>
    <s v="12_25"/>
    <x v="6"/>
    <s v="054"/>
    <x v="13"/>
    <s v="037_25"/>
    <s v="DIRECCIÓN GENERAL DE TURISMO Y PROMOCIÓN A LAS TRADICIONES"/>
    <s v="COORDINACIÓN GENERAL DE DESARROLLO ECONÓMICO"/>
    <s v="DESARROLLO ECONÓMICO"/>
    <s v="DESPACHO DE LA COORDINACIÓN GENERAL DE D"/>
    <x v="4"/>
    <x v="4"/>
    <x v="27"/>
    <x v="119"/>
    <x v="119"/>
    <s v="00"/>
    <s v="SIN DESCRIPCIÓN PARA DESTINOS 00"/>
    <n v="0"/>
    <n v="0"/>
    <n v="50000"/>
  </r>
  <r>
    <x v="2"/>
    <s v="RECURSOS FISCALES 2024"/>
    <x v="1"/>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4"/>
    <x v="4"/>
    <x v="27"/>
    <x v="119"/>
    <x v="119"/>
    <s v="00"/>
    <s v="SIN DESCRIPCIÓN PARA DESTINOS 00"/>
    <n v="0"/>
    <n v="0"/>
    <n v="200000"/>
  </r>
  <r>
    <x v="2"/>
    <s v="RECURSOS FISCALES 2024"/>
    <x v="1"/>
    <x v="0"/>
    <n v="2"/>
    <x v="2"/>
    <n v="2.1"/>
    <x v="3"/>
    <s v="2.1.5"/>
    <x v="8"/>
    <x v="1"/>
    <x v="1"/>
    <n v="3"/>
    <x v="5"/>
    <s v="09_25"/>
    <x v="4"/>
    <s v="030"/>
    <x v="15"/>
    <s v="022_25"/>
    <s v="UNIDAD DE ACOPIO Y SALUD ANIMAL TLAJOMULCO (UNASAM)"/>
    <s v="UNIDAD DE ACOPIO Y SALUD ANIMAL MUNICIPAL (UNASAM)"/>
    <s v="SERVICIOS PUBLICOS"/>
    <s v="UNIDAD DE ACOPIO Y SALUD ANIMAL MUNICIPA"/>
    <x v="4"/>
    <x v="4"/>
    <x v="28"/>
    <x v="120"/>
    <x v="120"/>
    <s v="00"/>
    <s v="SIN DESCRIPCIÓN PARA DESTINOS 00"/>
    <n v="73486"/>
    <n v="224576"/>
    <n v="500000"/>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8"/>
    <x v="120"/>
    <x v="120"/>
    <s v="00"/>
    <s v="SIN DESCRIPCIÓN PARA DESTINOS 00"/>
    <n v="3746086.21"/>
    <n v="1869164.84"/>
    <n v="4000000"/>
  </r>
  <r>
    <x v="2"/>
    <s v="RECURSOS FISCALES 2024"/>
    <x v="1"/>
    <x v="0"/>
    <n v="3"/>
    <x v="1"/>
    <n v="3.2"/>
    <x v="7"/>
    <s v="3.2.1"/>
    <x v="9"/>
    <x v="4"/>
    <x v="4"/>
    <n v="7"/>
    <x v="4"/>
    <s v="12_25"/>
    <x v="6"/>
    <s v="052"/>
    <x v="16"/>
    <s v="035_25"/>
    <s v="DIRECCIÓN GENERAL DE DESARROLLO RURAL"/>
    <s v="COORDINACIÓN GENERAL DE DESARROLLO ECONÓMICO"/>
    <s v="DESARROLLO ECONÓMICO"/>
    <s v="DESPACHO DE LA COORDINACIÓN GENERAL DE D"/>
    <x v="4"/>
    <x v="4"/>
    <x v="28"/>
    <x v="120"/>
    <x v="120"/>
    <s v="00"/>
    <s v="SIN DESCRIPCIÓN PARA DESTINOS 00"/>
    <n v="187410.41"/>
    <n v="143414.79999999999"/>
    <n v="150000"/>
  </r>
  <r>
    <x v="2"/>
    <s v="RECURSOS FISCALES 2024"/>
    <x v="1"/>
    <x v="0"/>
    <n v="2"/>
    <x v="2"/>
    <n v="2.1"/>
    <x v="3"/>
    <s v="2.1.5"/>
    <x v="8"/>
    <x v="1"/>
    <x v="1"/>
    <n v="3"/>
    <x v="5"/>
    <s v="09_25"/>
    <x v="4"/>
    <s v="030"/>
    <x v="15"/>
    <s v="022_25"/>
    <s v="UNIDAD DE ACOPIO Y SALUD ANIMAL TLAJOMULCO (UNASAM)"/>
    <s v="UNIDAD DE ACOPIO Y SALUD ANIMAL MUNICIPAL (UNASAM)"/>
    <s v="SERVICIOS PUBLICOS"/>
    <s v="UNIDAD DE ACOPIO Y SALUD ANIMAL MUNICIPA"/>
    <x v="4"/>
    <x v="4"/>
    <x v="28"/>
    <x v="121"/>
    <x v="121"/>
    <s v="00"/>
    <s v="SIN DESCRIPCIÓN PARA DESTINOS 00"/>
    <n v="3677.2"/>
    <n v="7492.01"/>
    <n v="100000"/>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8"/>
    <x v="121"/>
    <x v="121"/>
    <s v="00"/>
    <s v="SIN DESCRIPCIÓN PARA DESTINOS 00"/>
    <n v="656038.77"/>
    <n v="384304.52"/>
    <n v="1000000"/>
  </r>
  <r>
    <x v="2"/>
    <s v="RECURSOS FISCALES 2024"/>
    <x v="1"/>
    <x v="0"/>
    <n v="1"/>
    <x v="0"/>
    <n v="1.3"/>
    <x v="0"/>
    <s v="1.3.4"/>
    <x v="0"/>
    <x v="0"/>
    <x v="0"/>
    <n v="2"/>
    <x v="2"/>
    <s v="09_25"/>
    <x v="4"/>
    <s v="025"/>
    <x v="6"/>
    <s v="017_25"/>
    <s v="DIRECCIÓN ADMINISTRATIVA"/>
    <s v="GABINETE INTEGRAL DE INFRAESTRUCTURA Y SERVICIOS PÚBLICOS"/>
    <s v="SERVICIOS PUBLICOS"/>
    <s v="DIRECCIÓN ADMINISTRATIVA DE INFRAESTRUCT"/>
    <x v="4"/>
    <x v="4"/>
    <x v="29"/>
    <x v="122"/>
    <x v="122"/>
    <s v="00"/>
    <s v="SIN DESCRIPCIÓN PARA DESTINOS 00"/>
    <n v="102605.1"/>
    <n v="34442.42"/>
    <n v="196000"/>
  </r>
  <r>
    <x v="2"/>
    <s v="RECURSOS FISCALES 2024"/>
    <x v="1"/>
    <x v="0"/>
    <n v="1"/>
    <x v="0"/>
    <n v="1.3"/>
    <x v="0"/>
    <s v="1.3.4"/>
    <x v="0"/>
    <x v="0"/>
    <x v="0"/>
    <n v="2"/>
    <x v="2"/>
    <s v="09_25"/>
    <x v="4"/>
    <s v="028"/>
    <x v="7"/>
    <s v="020_25"/>
    <s v="DIRECCIÓN DE RASTROS MUNICIPALES"/>
    <s v="COORDINACIÓN GENERAL DE DESARROLLO ECONÓMICO"/>
    <s v="SERVICIOS PUBLICOS"/>
    <s v="DIRECCIÓN DE RASTRO MUNICIPAL"/>
    <x v="4"/>
    <x v="4"/>
    <x v="29"/>
    <x v="123"/>
    <x v="123"/>
    <s v="00"/>
    <s v="SIN DESCRIPCIÓN PARA DESTINOS 00"/>
    <n v="0"/>
    <n v="0"/>
    <n v="200000"/>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9"/>
    <x v="124"/>
    <x v="124"/>
    <s v="00"/>
    <s v="SIN DESCRIPCIÓN PARA DESTINOS 00"/>
    <n v="176842"/>
    <n v="26448"/>
    <n v="100000"/>
  </r>
  <r>
    <x v="2"/>
    <s v="RECURSOS FISCALES 2024"/>
    <x v="1"/>
    <x v="0"/>
    <n v="1"/>
    <x v="0"/>
    <n v="1.3"/>
    <x v="0"/>
    <s v="1.3.4"/>
    <x v="0"/>
    <x v="0"/>
    <x v="0"/>
    <n v="5"/>
    <x v="0"/>
    <s v="05_25"/>
    <x v="0"/>
    <s v="009"/>
    <x v="3"/>
    <s v="007_25"/>
    <s v="DIRECCIÓN GENERAL DE ADMINISTRACIÓN"/>
    <s v="OFICIALÍA MAYOR"/>
    <s v="OFICIALIA"/>
    <s v="DIRECCIÓN GENERAL DE ADMINISTRACIÓN"/>
    <x v="4"/>
    <x v="4"/>
    <x v="29"/>
    <x v="124"/>
    <x v="124"/>
    <s v="00"/>
    <s v="SIN DESCRIPCIÓN PARA DESTINOS 00"/>
    <n v="78913.64"/>
    <n v="123839.98"/>
    <n v="150000"/>
  </r>
  <r>
    <x v="2"/>
    <s v="RECURSOS FISCALES 2024"/>
    <x v="1"/>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4"/>
    <x v="4"/>
    <x v="29"/>
    <x v="125"/>
    <x v="125"/>
    <s v="00"/>
    <s v="SIN DESCRIPCIÓN PARA DESTINOS 00"/>
    <n v="0"/>
    <n v="2994482.07"/>
    <n v="112250.88"/>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9"/>
    <x v="126"/>
    <x v="126"/>
    <s v="00"/>
    <s v="SIN DESCRIPCIÓN PARA DESTINOS 00"/>
    <n v="27747.200000000001"/>
    <n v="0"/>
    <n v="500000"/>
  </r>
  <r>
    <x v="2"/>
    <s v="RECURSOS FISCALES 2024"/>
    <x v="1"/>
    <x v="0"/>
    <n v="1"/>
    <x v="0"/>
    <n v="1.3"/>
    <x v="0"/>
    <s v="1.3.4"/>
    <x v="0"/>
    <x v="0"/>
    <x v="0"/>
    <n v="2"/>
    <x v="2"/>
    <s v="09_25"/>
    <x v="4"/>
    <s v="025"/>
    <x v="6"/>
    <s v="017_25"/>
    <s v="DIRECCIÓN ADMINISTRATIVA"/>
    <s v="GABINETE INTEGRAL DE INFRAESTRUCTURA Y SERVICIOS PÚBLICOS"/>
    <s v="SERVICIOS PUBLICOS"/>
    <s v="DIRECCIÓN ADMINISTRATIVA DE INFRAESTRUCT"/>
    <x v="4"/>
    <x v="4"/>
    <x v="29"/>
    <x v="127"/>
    <x v="127"/>
    <s v="00"/>
    <s v="SIN DESCRIPCIÓN PARA DESTINOS 00"/>
    <n v="1890309.48"/>
    <n v="883586.88"/>
    <n v="2300000"/>
  </r>
  <r>
    <x v="2"/>
    <s v="RECURSOS FISCALES 2024"/>
    <x v="1"/>
    <x v="0"/>
    <n v="2"/>
    <x v="2"/>
    <n v="2.7"/>
    <x v="5"/>
    <s v="2.7.1"/>
    <x v="6"/>
    <x v="3"/>
    <x v="3"/>
    <n v="0"/>
    <x v="3"/>
    <s v="10_25"/>
    <x v="5"/>
    <s v="036"/>
    <x v="10"/>
    <s v="028_25"/>
    <s v="DIRECCIÓN DE RED DE BASES"/>
    <s v="SECRETARÍA GENERAL DEL AYUNTAMIENTO"/>
    <s v="CERCANIA Y CORRESPONSABILIDAD"/>
    <s v="DIRECCIÓN GENERAL DE CULTURA DE LA PAZ Y"/>
    <x v="4"/>
    <x v="4"/>
    <x v="29"/>
    <x v="127"/>
    <x v="127"/>
    <s v="00"/>
    <s v="SIN DESCRIPCIÓN PARA DESTINOS 00"/>
    <n v="0"/>
    <n v="63892.800000000003"/>
    <n v="50000"/>
  </r>
  <r>
    <x v="2"/>
    <s v="RECURSOS FISCALES 2024"/>
    <x v="1"/>
    <x v="0"/>
    <n v="3"/>
    <x v="1"/>
    <n v="3.1"/>
    <x v="10"/>
    <s v="3.1.1"/>
    <x v="15"/>
    <x v="0"/>
    <x v="0"/>
    <n v="7"/>
    <x v="4"/>
    <s v="12_25"/>
    <x v="6"/>
    <s v="051"/>
    <x v="36"/>
    <s v="034_25"/>
    <s v="DESPACHO DE LA COORDINACIÓN DE POTENCIA ECONÓMICA"/>
    <s v="COORDINACIÓN GENERAL DE DESARROLLO ECONÓMICO"/>
    <s v="DESARROLLO ECONÓMICO"/>
    <s v="DESPACHO DE LA COORDINACIÓN GENERAL DE D"/>
    <x v="4"/>
    <x v="4"/>
    <x v="29"/>
    <x v="127"/>
    <x v="127"/>
    <s v="00"/>
    <s v="SIN DESCRIPCIÓN PARA DESTINOS 00"/>
    <n v="148480"/>
    <n v="167040"/>
    <n v="170000"/>
  </r>
  <r>
    <x v="2"/>
    <s v="RECURSOS FISCALES 2024"/>
    <x v="1"/>
    <x v="0"/>
    <n v="2"/>
    <x v="2"/>
    <n v="2.5"/>
    <x v="12"/>
    <s v="2.5.1"/>
    <x v="19"/>
    <x v="4"/>
    <x v="4"/>
    <n v="0"/>
    <x v="3"/>
    <s v="10_25"/>
    <x v="5"/>
    <s v="040"/>
    <x v="47"/>
    <s v="031_25"/>
    <s v="DIRECCIÓN GENERAL DE POLÍTICA SOCIAL"/>
    <s v="COORDINACIÓN GENERAL DE CONSTRUCCIÓN DE COMUNIDAD"/>
    <s v="CERCANIA Y CORRESPONSABILIDAD"/>
    <s v="DESPACHO DE LA COORDINACIÓN GENERAL DE C"/>
    <x v="4"/>
    <x v="4"/>
    <x v="29"/>
    <x v="127"/>
    <x v="127"/>
    <s v="00"/>
    <s v="SIN DESCRIPCIÓN PARA DESTINOS 00"/>
    <n v="186600"/>
    <n v="58777.55"/>
    <n v="500000"/>
  </r>
  <r>
    <x v="2"/>
    <s v="RECURSOS FISCALES 2024"/>
    <x v="1"/>
    <x v="0"/>
    <n v="1"/>
    <x v="0"/>
    <n v="1.7"/>
    <x v="1"/>
    <s v="1.7.2"/>
    <x v="2"/>
    <x v="0"/>
    <x v="0"/>
    <n v="6"/>
    <x v="1"/>
    <s v="08_25"/>
    <x v="2"/>
    <s v="022"/>
    <x v="19"/>
    <s v="015_25"/>
    <s v="DIRECCIÓN GENERAL DE PROTECCIÓN CIVIL Y BOMBEROS"/>
    <s v="SECRETARÍA GENERAL DEL AYUNTAMIENTO"/>
    <s v="PREVENCIÓN Y PROTECCIÓN CIUDADANA"/>
    <s v="DIRECCIÓN GENERAL ADJUNTA DE PROTECCIÓN"/>
    <x v="4"/>
    <x v="4"/>
    <x v="29"/>
    <x v="128"/>
    <x v="128"/>
    <s v="00"/>
    <s v="SIN DESCRIPCIÓN PARA DESTINOS 00"/>
    <n v="1581950"/>
    <n v="739807.05"/>
    <n v="2000000"/>
  </r>
  <r>
    <x v="2"/>
    <s v="RECURSOS FISCALES 2024"/>
    <x v="1"/>
    <x v="0"/>
    <n v="2"/>
    <x v="2"/>
    <n v="2.2999999999999998"/>
    <x v="4"/>
    <s v="2.3.1"/>
    <x v="5"/>
    <x v="0"/>
    <x v="0"/>
    <n v="2"/>
    <x v="2"/>
    <s v="08_25"/>
    <x v="2"/>
    <s v="024"/>
    <x v="9"/>
    <s v="016_25"/>
    <s v="DIRECCIÓN GENERAL DE SALUD PÚBLICA"/>
    <s v="GABINETE INTEGRAL DE INFRAESTRUCTURA Y SERVICIOS PÚBLICOS"/>
    <s v="PREVENCIÓN Y PROTECCIÓN CIUDADANA"/>
    <s v="DIRECCIÓN GENERAL DE SALUD PÚBLICA"/>
    <x v="4"/>
    <x v="4"/>
    <x v="29"/>
    <x v="128"/>
    <x v="128"/>
    <s v="00"/>
    <s v="SIN DESCRIPCIÓN PARA DESTINOS 00"/>
    <n v="66575.839999999997"/>
    <n v="31320"/>
    <n v="50000"/>
  </r>
  <r>
    <x v="2"/>
    <s v="RECURSOS FISCALES 2024"/>
    <x v="1"/>
    <x v="0"/>
    <n v="2"/>
    <x v="2"/>
    <n v="2.1"/>
    <x v="3"/>
    <s v="2.1.5"/>
    <x v="8"/>
    <x v="1"/>
    <x v="1"/>
    <n v="3"/>
    <x v="5"/>
    <s v="09_25"/>
    <x v="4"/>
    <s v="030"/>
    <x v="15"/>
    <s v="022_25"/>
    <s v="UNIDAD DE ACOPIO Y SALUD ANIMAL TLAJOMULCO (UNASAM)"/>
    <s v="UNIDAD DE ACOPIO Y SALUD ANIMAL MUNICIPAL (UNASAM)"/>
    <s v="SERVICIOS PUBLICOS"/>
    <s v="UNIDAD DE ACOPIO Y SALUD ANIMAL MUNICIPA"/>
    <x v="4"/>
    <x v="4"/>
    <x v="29"/>
    <x v="128"/>
    <x v="128"/>
    <s v="00"/>
    <s v="SIN DESCRIPCIÓN PARA DESTINOS 00"/>
    <n v="0"/>
    <n v="0"/>
    <n v="200000"/>
  </r>
  <r>
    <x v="2"/>
    <s v="RECURSOS FISCALES 2024"/>
    <x v="1"/>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4"/>
    <x v="4"/>
    <x v="29"/>
    <x v="128"/>
    <x v="128"/>
    <s v="00"/>
    <s v="SIN DESCRIPCIÓN PARA DESTINOS 00"/>
    <n v="0"/>
    <n v="0"/>
    <n v="250000"/>
  </r>
  <r>
    <x v="2"/>
    <s v="RECURSOS FISCALES 2024"/>
    <x v="1"/>
    <x v="0"/>
    <n v="2"/>
    <x v="2"/>
    <n v="2.7"/>
    <x v="5"/>
    <s v="2.7.1"/>
    <x v="6"/>
    <x v="0"/>
    <x v="0"/>
    <n v="3"/>
    <x v="5"/>
    <s v="11_25"/>
    <x v="8"/>
    <s v="047"/>
    <x v="21"/>
    <s v="032_25"/>
    <s v="DIRECCIÓN DE ECOLOGÍA Y PROTECCIÓN AMBIENTAL"/>
    <s v="COORDINACIÓN GENERAL DE GESTIÓN INTEGRAL DE LA CIUDAD"/>
    <s v="TERRITORIO Y OBRAS PUBLICAS"/>
    <s v="DIRECCIÓN DE PROYECTOS ESTRATEGICOS"/>
    <x v="4"/>
    <x v="4"/>
    <x v="30"/>
    <x v="129"/>
    <x v="129"/>
    <s v="00"/>
    <s v="SIN DESCRIPCIÓN PARA DESTINOS 00"/>
    <n v="0"/>
    <n v="0"/>
    <n v="200000"/>
  </r>
  <r>
    <x v="2"/>
    <s v="RECURSOS FISCALES 2024"/>
    <x v="1"/>
    <x v="0"/>
    <n v="1"/>
    <x v="0"/>
    <n v="1.3"/>
    <x v="0"/>
    <s v="1.3.4"/>
    <x v="0"/>
    <x v="0"/>
    <x v="0"/>
    <n v="5"/>
    <x v="0"/>
    <s v="02_25"/>
    <x v="11"/>
    <s v="003"/>
    <x v="32"/>
    <s v="002_25"/>
    <s v="DIRECCIÓN GENERAL DE LA SECRETARÍA TÉCNICA"/>
    <s v="SECRETARÍA GENERAL DEL AYUNTAMIENTO"/>
    <s v="SECRETARIA"/>
    <s v="DIRECCIÓN DE LA SECRETARÍA GENERAL"/>
    <x v="4"/>
    <x v="4"/>
    <x v="31"/>
    <x v="130"/>
    <x v="130"/>
    <s v="00"/>
    <s v="SIN DESCRIPCIÓN PARA DESTINOS 00"/>
    <n v="30202068.09"/>
    <n v="0"/>
    <n v="10000000"/>
  </r>
  <r>
    <x v="2"/>
    <s v="RECURSOS FISCALES 2024"/>
    <x v="1"/>
    <x v="0"/>
    <n v="1"/>
    <x v="0"/>
    <n v="1.3"/>
    <x v="0"/>
    <s v="1.3.4"/>
    <x v="0"/>
    <x v="2"/>
    <x v="2"/>
    <n v="5"/>
    <x v="0"/>
    <s v="04_25"/>
    <x v="1"/>
    <s v="005"/>
    <x v="2"/>
    <s v="004_25"/>
    <s v="DIRECCIÓN DE PROCESOS ADMINISTRATIVOS Y PROYECTOS"/>
    <s v="TESORERÍA MUNICIPAL"/>
    <s v="TESORERIA"/>
    <s v="DIRECCIÓN DE PROCESOS ADMINISTRATIVOS Y"/>
    <x v="4"/>
    <x v="4"/>
    <x v="32"/>
    <x v="131"/>
    <x v="131"/>
    <s v="00"/>
    <s v="SIN DESCRIPCIÓN PARA DESTINOS 00"/>
    <n v="7540"/>
    <n v="0"/>
    <n v="2008000"/>
  </r>
  <r>
    <x v="2"/>
    <s v="RECURSOS FISCALES 2024"/>
    <x v="1"/>
    <x v="0"/>
    <n v="3"/>
    <x v="1"/>
    <n v="3.8"/>
    <x v="2"/>
    <s v="3.8.4"/>
    <x v="3"/>
    <x v="0"/>
    <x v="0"/>
    <n v="5"/>
    <x v="0"/>
    <s v="14_25"/>
    <x v="3"/>
    <s v="056"/>
    <x v="5"/>
    <s v="039_25"/>
    <s v="DESPACHO DE LA COORDINACIÓN DE INTELIGENCIA E INNOVACIÓN SOCIAL"/>
    <s v="COORDINACIÓN GENERAL DE GOBIERNO INTELIGENTE E INNOVACIÓN GUBERNAMENTAL"/>
    <s v="INNOVACION SOCIAL"/>
    <s v="DESPACHO DE LA COORDINACIÓN GENERAL DE G"/>
    <x v="4"/>
    <x v="4"/>
    <x v="32"/>
    <x v="131"/>
    <x v="131"/>
    <s v="00"/>
    <s v="SIN DESCRIPCIÓN PARA DESTINOS 00"/>
    <n v="3239497.2"/>
    <n v="0"/>
    <n v="32724441.25"/>
  </r>
  <r>
    <x v="2"/>
    <s v="RECURSOS FISCALES 2024"/>
    <x v="1"/>
    <x v="0"/>
    <n v="3"/>
    <x v="1"/>
    <n v="3.8"/>
    <x v="2"/>
    <s v="3.8.4"/>
    <x v="3"/>
    <x v="0"/>
    <x v="0"/>
    <n v="5"/>
    <x v="0"/>
    <s v="14_25"/>
    <x v="3"/>
    <s v="057"/>
    <x v="25"/>
    <s v="039_25"/>
    <s v="DESPACHO DE LA COORDINACIÓN DE INTELIGENCIA E INNOVACIÓN SOCIAL"/>
    <s v="COORDINACIÓN GENERAL DE GOBIERNO INTELIGENTE E INNOVACIÓN GUBERNAMENTAL"/>
    <s v="INNOVACION SOCIAL"/>
    <s v="DESPACHO DE LA COORDINACIÓN GENERAL DE G"/>
    <x v="4"/>
    <x v="4"/>
    <x v="32"/>
    <x v="132"/>
    <x v="132"/>
    <s v="00"/>
    <s v="SIN DESCRIPCIÓN PARA DESTINOS 00"/>
    <n v="8047461.0199999996"/>
    <n v="12949426.93"/>
    <n v="4217741.4000000004"/>
  </r>
  <r>
    <x v="2"/>
    <s v="RECURSOS FISCALES 2024"/>
    <x v="1"/>
    <x v="0"/>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3"/>
    <x v="133"/>
    <s v="00"/>
    <s v="SIN DESCRIPCIÓN PARA DESTINOS 00"/>
    <m/>
    <m/>
    <n v="131280727.16"/>
  </r>
  <r>
    <x v="2"/>
    <s v="RECURSOS FISCALES 2024"/>
    <x v="1"/>
    <x v="0"/>
    <n v="1"/>
    <x v="0"/>
    <n v="1.3"/>
    <x v="0"/>
    <s v="1.3.4"/>
    <x v="0"/>
    <x v="6"/>
    <x v="6"/>
    <n v="2"/>
    <x v="2"/>
    <s v="11_25"/>
    <x v="8"/>
    <s v="048"/>
    <x v="55"/>
    <s v="033_25"/>
    <s v="DIRECCIÓN GENERAL DE OBRAS PÚBLICAS"/>
    <s v="GABINETE INTEGRAL DE INFRAESTRUCTURA Y SERVICIOS PÚBLICOS"/>
    <s v="TERRITORIO Y OBRAS PUBLICAS"/>
    <s v="DIRECCIÓN GENERAL DE OBRAS PÚBLICAS"/>
    <x v="5"/>
    <x v="5"/>
    <x v="33"/>
    <x v="133"/>
    <x v="133"/>
    <s v="00"/>
    <s v="SIN DESCRIPCIÓN PARA DESTINOS 00"/>
    <m/>
    <m/>
    <n v="140000000"/>
  </r>
  <r>
    <x v="2"/>
    <s v="RECURSOS FISCALES 2024"/>
    <x v="1"/>
    <x v="0"/>
    <n v="1"/>
    <x v="0"/>
    <n v="1.3"/>
    <x v="0"/>
    <s v="1.3.4"/>
    <x v="0"/>
    <x v="6"/>
    <x v="6"/>
    <n v="2"/>
    <x v="2"/>
    <s v="11_25"/>
    <x v="8"/>
    <s v="049"/>
    <x v="56"/>
    <s v="033_25"/>
    <s v="DIRECCIÓN GENERAL DE OBRAS PÚBLICAS"/>
    <s v="GABINETE INTEGRAL DE INFRAESTRUCTURA Y SERVICIOS PÚBLICOS"/>
    <s v="TERRITORIO Y OBRAS PUBLICAS"/>
    <s v="DIRECCIÓN GENERAL DE OBRAS PÚBLICAS"/>
    <x v="5"/>
    <x v="5"/>
    <x v="33"/>
    <x v="133"/>
    <x v="133"/>
    <s v="00"/>
    <s v="SIN DESCRIPCIÓN PARA DESTINOS 00"/>
    <n v="17500470.329999998"/>
    <n v="3089669.74"/>
    <n v="45325115.149999999"/>
  </r>
  <r>
    <x v="3"/>
    <s v="FONDO DE APORTACIÓN AL FORTALECIMIENTO MUNICIPAL 2024 (FORTAMUN)"/>
    <x v="1"/>
    <x v="1"/>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4"/>
    <x v="134"/>
    <s v="00"/>
    <s v="SIN DESCRIPCIÓN PARA DESTINOS 00"/>
    <n v="65612734.740000002"/>
    <n v="72762970.400000006"/>
    <n v="19604161.300000001"/>
  </r>
  <r>
    <x v="4"/>
    <s v="FONDO DE APORTACIÓN A LA INFRAESTRUCTURA SOCIAL MUNICIPAL 2024 (FAISM-DF)"/>
    <x v="1"/>
    <x v="1"/>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4"/>
    <x v="134"/>
    <s v="00"/>
    <s v="SIN DESCRIPCIÓN PARA DESTINOS 00"/>
    <n v="67705780.049999997"/>
    <n v="67544886.430000007"/>
    <n v="37975438.600000001"/>
  </r>
  <r>
    <x v="2"/>
    <s v="RECURSOS FISCALES 2024"/>
    <x v="1"/>
    <x v="0"/>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4"/>
    <x v="134"/>
    <s v="00"/>
    <s v="SIN DESCRIPCIÓN PARA DESTINOS 00"/>
    <m/>
    <m/>
    <n v="56576707.990000002"/>
  </r>
  <r>
    <x v="2"/>
    <s v="RECURSOS FISCALES 2024"/>
    <x v="1"/>
    <x v="0"/>
    <n v="1"/>
    <x v="0"/>
    <n v="1.3"/>
    <x v="0"/>
    <s v="1.3.4"/>
    <x v="0"/>
    <x v="6"/>
    <x v="6"/>
    <n v="2"/>
    <x v="2"/>
    <s v="11_25"/>
    <x v="8"/>
    <s v="048"/>
    <x v="55"/>
    <s v="033_25"/>
    <s v="DIRECCIÓN GENERAL DE OBRAS PÚBLICAS"/>
    <s v="GABINETE INTEGRAL DE INFRAESTRUCTURA Y SERVICIOS PÚBLICOS"/>
    <s v="TERRITORIO Y OBRAS PUBLICAS"/>
    <s v="DIRECCIÓN GENERAL DE OBRAS PÚBLICAS"/>
    <x v="5"/>
    <x v="5"/>
    <x v="33"/>
    <x v="134"/>
    <x v="134"/>
    <s v="00"/>
    <s v="SIN DESCRIPCIÓN PARA DESTINOS 00"/>
    <m/>
    <m/>
    <n v="16670000"/>
  </r>
  <r>
    <x v="3"/>
    <s v="FONDO DE APORTACIÓN AL FORTALECIMIENTO MUNICIPAL 2024 (FORTAMUN)"/>
    <x v="1"/>
    <x v="1"/>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5"/>
    <x v="135"/>
    <s v="00"/>
    <s v="SIN DESCRIPCIÓN PARA DESTINOS 00"/>
    <n v="65612734.740000002"/>
    <n v="72762970.400000006"/>
    <n v="106767595.7"/>
  </r>
  <r>
    <x v="4"/>
    <s v="FONDO DE APORTACIÓN A LA INFRAESTRUCTURA SOCIAL MUNICIPAL 2024 (FAISM-DF)"/>
    <x v="1"/>
    <x v="1"/>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5"/>
    <x v="135"/>
    <s v="00"/>
    <s v="SIN DESCRIPCIÓN PARA DESTINOS 00"/>
    <n v="67705780.049999997"/>
    <n v="67544886.430000007"/>
    <n v="74687600.400000006"/>
  </r>
  <r>
    <x v="2"/>
    <s v="RECURSOS FISCALES 2024"/>
    <x v="1"/>
    <x v="0"/>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3"/>
    <x v="135"/>
    <x v="135"/>
    <s v="00"/>
    <s v="SIN DESCRIPCIÓN PARA DESTINOS 00"/>
    <m/>
    <m/>
    <n v="158055132.84999999"/>
  </r>
  <r>
    <x v="2"/>
    <s v="RECURSOS FISCALES 2024"/>
    <x v="1"/>
    <x v="0"/>
    <n v="1"/>
    <x v="0"/>
    <n v="1.3"/>
    <x v="0"/>
    <s v="1.3.4"/>
    <x v="0"/>
    <x v="6"/>
    <x v="6"/>
    <n v="2"/>
    <x v="2"/>
    <s v="11_25"/>
    <x v="8"/>
    <s v="048"/>
    <x v="55"/>
    <s v="033_25"/>
    <s v="DIRECCIÓN GENERAL DE OBRAS PÚBLICAS"/>
    <s v="GABINETE INTEGRAL DE INFRAESTRUCTURA Y SERVICIOS PÚBLICOS"/>
    <s v="TERRITORIO Y OBRAS PUBLICAS"/>
    <s v="DIRECCIÓN GENERAL DE OBRAS PÚBLICAS"/>
    <x v="5"/>
    <x v="5"/>
    <x v="33"/>
    <x v="135"/>
    <x v="135"/>
    <s v="00"/>
    <s v="SIN DESCRIPCIÓN PARA DESTINOS 00"/>
    <m/>
    <m/>
    <n v="176660000"/>
  </r>
  <r>
    <x v="2"/>
    <s v="RECURSOS FISCALES 2024"/>
    <x v="1"/>
    <x v="0"/>
    <n v="1"/>
    <x v="0"/>
    <n v="1.3"/>
    <x v="0"/>
    <s v="1.3.4"/>
    <x v="0"/>
    <x v="6"/>
    <x v="6"/>
    <n v="2"/>
    <x v="2"/>
    <s v="11_25"/>
    <x v="8"/>
    <s v="049"/>
    <x v="56"/>
    <s v="033_25"/>
    <s v="DIRECCIÓN GENERAL DE OBRAS PÚBLICAS"/>
    <s v="GABINETE INTEGRAL DE INFRAESTRUCTURA Y SERVICIOS PÚBLICOS"/>
    <s v="TERRITORIO Y OBRAS PUBLICAS"/>
    <s v="DIRECCIÓN GENERAL DE OBRAS PÚBLICAS"/>
    <x v="5"/>
    <x v="5"/>
    <x v="33"/>
    <x v="135"/>
    <x v="135"/>
    <s v="00"/>
    <s v="SIN DESCRIPCIÓN PARA DESTINOS 00"/>
    <n v="17500470.329999998"/>
    <n v="3089669.74"/>
    <n v="28397520.850000001"/>
  </r>
  <r>
    <x v="2"/>
    <s v="RECURSOS FISCALES 2024"/>
    <x v="1"/>
    <x v="0"/>
    <n v="1"/>
    <x v="0"/>
    <n v="1.3"/>
    <x v="0"/>
    <s v="1.3.4"/>
    <x v="0"/>
    <x v="2"/>
    <x v="2"/>
    <n v="5"/>
    <x v="0"/>
    <s v="04_25"/>
    <x v="1"/>
    <s v="005"/>
    <x v="2"/>
    <s v="004_25"/>
    <s v="DIRECCIÓN DE PROCESOS ADMINISTRATIVOS Y PROYECTOS"/>
    <s v="TESORERÍA MUNICIPAL"/>
    <s v="TESORERIA"/>
    <s v="DIRECCIÓN DE PROCESOS ADMINISTRATIVOS Y"/>
    <x v="5"/>
    <x v="5"/>
    <x v="34"/>
    <x v="136"/>
    <x v="136"/>
    <s v="10"/>
    <s v="CAT"/>
    <n v="74178870.290000007"/>
    <n v="57987586.920000002"/>
    <n v="85600000"/>
  </r>
  <r>
    <x v="2"/>
    <s v="RECURSOS FISCALES 2024"/>
    <x v="1"/>
    <x v="0"/>
    <n v="1"/>
    <x v="0"/>
    <n v="1.3"/>
    <x v="0"/>
    <s v="1.3.4"/>
    <x v="0"/>
    <x v="6"/>
    <x v="6"/>
    <n v="2"/>
    <x v="2"/>
    <s v="11_25"/>
    <x v="8"/>
    <s v="050"/>
    <x v="54"/>
    <s v="033_25"/>
    <s v="DIRECCIÓN GENERAL DE OBRAS PÚBLICAS"/>
    <s v="GABINETE INTEGRAL DE INFRAESTRUCTURA Y SERVICIOS PÚBLICOS"/>
    <s v="TERRITORIO Y OBRAS PUBLICAS"/>
    <s v="DIRECCIÓN GENERAL DE OBRAS PÚBLICAS"/>
    <x v="5"/>
    <x v="5"/>
    <x v="34"/>
    <x v="136"/>
    <x v="136"/>
    <s v="00"/>
    <s v="SIN DESCRIPCIÓN PARA DESTINOS 00"/>
    <m/>
    <m/>
    <n v="8000000"/>
  </r>
  <r>
    <x v="2"/>
    <s v="RECURSOS FISCALES 2024"/>
    <x v="1"/>
    <x v="0"/>
    <n v="1"/>
    <x v="0"/>
    <n v="1.3"/>
    <x v="0"/>
    <s v="1.3.4"/>
    <x v="0"/>
    <x v="2"/>
    <x v="2"/>
    <n v="5"/>
    <x v="0"/>
    <s v="04_25"/>
    <x v="1"/>
    <s v="005"/>
    <x v="2"/>
    <s v="004_25"/>
    <s v="DIRECCIÓN DE PROCESOS ADMINISTRATIVOS Y PROYECTOS"/>
    <s v="TESORERÍA MUNICIPAL"/>
    <s v="TESORERIA"/>
    <s v="DIRECCIÓN DE PROCESOS ADMINISTRATIVOS Y"/>
    <x v="5"/>
    <x v="5"/>
    <x v="34"/>
    <x v="136"/>
    <x v="136"/>
    <s v="44"/>
    <s v="PLANTAS DE TRATAMIENTO"/>
    <n v="21615330"/>
    <n v="19650300"/>
    <n v="23580360"/>
  </r>
  <r>
    <x v="0"/>
    <s v="PARTICIPACIONES FEDERALES 2024"/>
    <x v="2"/>
    <x v="0"/>
    <n v="1"/>
    <x v="0"/>
    <n v="1.3"/>
    <x v="0"/>
    <s v="1.3.4"/>
    <x v="0"/>
    <x v="2"/>
    <x v="2"/>
    <n v="5"/>
    <x v="0"/>
    <s v="04_25"/>
    <x v="1"/>
    <s v="007"/>
    <x v="45"/>
    <s v="005_25"/>
    <s v="DIRECCIÓN GENERAL DE FINANZAS"/>
    <s v="TESORERÍA MUNICIPAL"/>
    <s v="TESORERIA"/>
    <s v="DIRECCIÓN GENERAL DE FINANZAS"/>
    <x v="6"/>
    <x v="6"/>
    <x v="35"/>
    <x v="137"/>
    <x v="137"/>
    <s v="00"/>
    <s v="SIN DESCRIPCIÓN PARA DESTINOS 00"/>
    <n v="15141504.83"/>
    <n v="32329227.809999999"/>
    <n v="38364867"/>
  </r>
  <r>
    <x v="0"/>
    <s v="PARTICIPACIONES FEDERALES 2024"/>
    <x v="2"/>
    <x v="0"/>
    <n v="1"/>
    <x v="0"/>
    <n v="1.3"/>
    <x v="0"/>
    <s v="1.3.4"/>
    <x v="0"/>
    <x v="2"/>
    <x v="2"/>
    <n v="5"/>
    <x v="0"/>
    <s v="04_25"/>
    <x v="1"/>
    <s v="007"/>
    <x v="45"/>
    <s v="005_25"/>
    <s v="DIRECCIÓN GENERAL DE FINANZAS"/>
    <s v="TESORERÍA MUNICIPAL"/>
    <s v="TESORERIA"/>
    <s v="DIRECCIÓN GENERAL DE FINANZAS"/>
    <x v="6"/>
    <x v="6"/>
    <x v="36"/>
    <x v="138"/>
    <x v="138"/>
    <s v="00"/>
    <s v="SIN DESCRIPCIÓN PARA DESTINOS 00"/>
    <n v="7990511.0300000003"/>
    <n v="13583826.539999999"/>
    <n v="1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3467DA-E278-49FF-B170-F32596D1EF09}" name="TablaDinámica5" cacheId="16"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B42" firstHeaderRow="2" firstDataRow="2" firstDataCol="1"/>
  <pivotFields count="33">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sortType="ascending" defaultSubtotal="0">
      <items count="37">
        <item x="0"/>
        <item x="1"/>
        <item x="2"/>
        <item x="3"/>
        <item x="4"/>
        <item x="5"/>
        <item x="6"/>
        <item x="7"/>
        <item x="8"/>
        <item x="9"/>
        <item x="10"/>
        <item x="11"/>
        <item x="12"/>
        <item x="13"/>
        <item x="14"/>
        <item x="15"/>
        <item x="16"/>
        <item x="17"/>
        <item x="18"/>
        <item x="19"/>
        <item x="20"/>
        <item x="21"/>
        <item x="22"/>
        <item x="23"/>
        <item x="25"/>
        <item x="24"/>
        <item x="26"/>
        <item x="27"/>
        <item x="28"/>
        <item x="29"/>
        <item x="30"/>
        <item x="31"/>
        <item x="32"/>
        <item x="33"/>
        <item x="34"/>
        <item x="35"/>
        <item x="36"/>
      </items>
    </pivotField>
    <pivotField compact="0" outline="0" showAll="0"/>
    <pivotField compact="0" outline="0" showAll="0"/>
    <pivotField compact="0" outline="0" showAll="0" defaultSubtotal="0"/>
    <pivotField compact="0" outline="0" showAll="0" defaultSubtotal="0"/>
    <pivotField compact="0" outline="0" showAll="0"/>
    <pivotField compact="0" outline="0" showAll="0"/>
    <pivotField dataField="1" compact="0" numFmtId="4" outline="0" showAll="0"/>
  </pivotFields>
  <rowFields count="1">
    <field x="25"/>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Items count="1">
    <i/>
  </colItems>
  <dataFields count="1">
    <dataField name="Suma de Propuesta 2025" fld="32"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273B9C-C5DD-4460-9F4F-559619C431B0}" name="TablaDinámica1" cacheId="1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6" firstHeaderRow="1" firstDataRow="1" firstDataCol="1"/>
  <pivotFields count="34">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1"/>
        <item x="2"/>
        <item x="3"/>
        <item x="4"/>
        <item x="5"/>
        <item x="6"/>
        <item t="default"/>
      </items>
    </pivotField>
    <pivotField showAll="0"/>
    <pivotField showAll="0"/>
    <pivotField showAll="0"/>
    <pivotField showAll="0"/>
    <pivotField showAll="0"/>
    <pivotField showAll="0"/>
    <pivotField showAll="0"/>
    <pivotField showAll="0"/>
    <pivotField dataField="1" numFmtId="4" showAll="0"/>
    <pivotField showAll="0"/>
  </pivotFields>
  <rowFields count="2">
    <field x="3"/>
    <field x="23"/>
  </rowFields>
  <rowItems count="13">
    <i>
      <x/>
    </i>
    <i r="1">
      <x/>
    </i>
    <i r="1">
      <x v="1"/>
    </i>
    <i r="1">
      <x v="2"/>
    </i>
    <i r="1">
      <x v="3"/>
    </i>
    <i r="1">
      <x v="4"/>
    </i>
    <i r="1">
      <x v="5"/>
    </i>
    <i r="1">
      <x v="6"/>
    </i>
    <i>
      <x v="1"/>
    </i>
    <i r="1">
      <x v="1"/>
    </i>
    <i r="1">
      <x v="2"/>
    </i>
    <i r="1">
      <x v="5"/>
    </i>
    <i t="grand">
      <x/>
    </i>
  </rowItems>
  <colItems count="1">
    <i/>
  </colItems>
  <dataFields count="1">
    <dataField name="Suma de Propuesta 2025" fld="32"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8E7461-DDFC-4D88-AEE7-9792EC88D297}"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 / Proyecto">
  <location ref="A3:B29" firstHeaderRow="1" firstDataRow="1" firstDataCol="1" rowPageCount="1" colPageCount="1"/>
  <pivotFields count="33">
    <pivotField showAll="0">
      <items count="8">
        <item m="1" x="6"/>
        <item x="3"/>
        <item x="1"/>
        <item x="0"/>
        <item x="2"/>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5"/>
        <item x="3"/>
        <item x="4"/>
        <item x="6"/>
        <item x="0"/>
        <item x="2"/>
        <item x="1"/>
        <item x="7"/>
        <item m="1" x="8"/>
        <item t="default"/>
      </items>
    </pivotField>
    <pivotField showAll="0"/>
    <pivotField showAll="0"/>
    <pivotField showAll="0"/>
    <pivotField axis="axisRow" showAll="0">
      <items count="66">
        <item x="42"/>
        <item m="1" x="57"/>
        <item x="4"/>
        <item x="47"/>
        <item x="37"/>
        <item x="49"/>
        <item x="14"/>
        <item x="40"/>
        <item x="53"/>
        <item x="41"/>
        <item x="3"/>
        <item x="30"/>
        <item x="26"/>
        <item x="15"/>
        <item m="1" x="58"/>
        <item x="28"/>
        <item x="16"/>
        <item x="24"/>
        <item x="32"/>
        <item x="2"/>
        <item x="1"/>
        <item x="22"/>
        <item x="11"/>
        <item x="19"/>
        <item x="51"/>
        <item x="5"/>
        <item x="35"/>
        <item m="1" x="64"/>
        <item x="33"/>
        <item x="54"/>
        <item x="21"/>
        <item x="20"/>
        <item x="56"/>
        <item x="34"/>
        <item m="1" x="63"/>
        <item x="52"/>
        <item m="1" x="62"/>
        <item x="38"/>
        <item x="13"/>
        <item x="46"/>
        <item x="45"/>
        <item m="1" x="60"/>
        <item x="8"/>
        <item x="12"/>
        <item x="10"/>
        <item x="7"/>
        <item x="23"/>
        <item x="18"/>
        <item x="6"/>
        <item x="27"/>
        <item x="9"/>
        <item x="0"/>
        <item x="39"/>
        <item x="25"/>
        <item x="17"/>
        <item x="31"/>
        <item x="48"/>
        <item m="1" x="61"/>
        <item x="43"/>
        <item x="44"/>
        <item x="50"/>
        <item m="1" x="59"/>
        <item x="55"/>
        <item x="29"/>
        <item x="36"/>
        <item t="default"/>
      </items>
    </pivotField>
    <pivotField showAll="0"/>
    <pivotField showAll="0"/>
    <pivotField showAll="0"/>
    <pivotField showAll="0"/>
    <pivotField showAll="0"/>
    <pivotField axis="axisPage" multipleItemSelectionAllowed="1" showAll="0">
      <items count="8">
        <item h="1" x="0"/>
        <item h="1" x="1"/>
        <item h="1" x="2"/>
        <item x="3"/>
        <item h="1" x="4"/>
        <item h="1" x="5"/>
        <item h="1" x="6"/>
        <item t="default"/>
      </items>
    </pivotField>
    <pivotField showAll="0"/>
    <pivotField showAll="0"/>
    <pivotField showAll="0"/>
    <pivotField showAll="0"/>
    <pivotField showAll="0"/>
    <pivotField showAll="0"/>
    <pivotField showAll="0"/>
    <pivotField showAll="0"/>
    <pivotField dataField="1" numFmtId="4" showAll="0"/>
  </pivotFields>
  <rowFields count="2">
    <field x="13"/>
    <field x="17"/>
  </rowFields>
  <rowItems count="26">
    <i>
      <x/>
    </i>
    <i r="1">
      <x v="30"/>
    </i>
    <i>
      <x v="1"/>
    </i>
    <i r="1">
      <x v="3"/>
    </i>
    <i r="1">
      <x v="7"/>
    </i>
    <i r="1">
      <x v="9"/>
    </i>
    <i r="1">
      <x v="35"/>
    </i>
    <i r="1">
      <x v="52"/>
    </i>
    <i r="1">
      <x v="55"/>
    </i>
    <i r="1">
      <x v="56"/>
    </i>
    <i r="1">
      <x v="58"/>
    </i>
    <i r="1">
      <x v="59"/>
    </i>
    <i r="1">
      <x v="60"/>
    </i>
    <i>
      <x v="2"/>
    </i>
    <i r="1">
      <x v="16"/>
    </i>
    <i r="1">
      <x v="38"/>
    </i>
    <i r="1">
      <x v="39"/>
    </i>
    <i>
      <x v="4"/>
    </i>
    <i r="1">
      <x v="40"/>
    </i>
    <i r="1">
      <x v="46"/>
    </i>
    <i>
      <x v="7"/>
    </i>
    <i r="1">
      <x/>
    </i>
    <i r="1">
      <x v="5"/>
    </i>
    <i r="1">
      <x v="24"/>
    </i>
    <i r="1">
      <x v="37"/>
    </i>
    <i t="grand">
      <x/>
    </i>
  </rowItems>
  <colItems count="1">
    <i/>
  </colItems>
  <pageFields count="1">
    <pageField fld="23" hier="-1"/>
  </pageFields>
  <dataFields count="1">
    <dataField name="Presupuesto 2025" fld="32" baseField="0" baseItem="0" numFmtId="4"/>
  </dataFields>
  <formats count="36">
    <format dxfId="2139">
      <pivotArea dataOnly="0" labelOnly="1" grandRow="1" outline="0" fieldPosition="0"/>
    </format>
    <format dxfId="2138">
      <pivotArea grandRow="1" outline="0" collapsedLevelsAreSubtotals="1" fieldPosition="0"/>
    </format>
    <format dxfId="2137">
      <pivotArea dataOnly="0" labelOnly="1" grandRow="1" outline="0" fieldPosition="0"/>
    </format>
    <format dxfId="2136">
      <pivotArea grandRow="1" outline="0" collapsedLevelsAreSubtotals="1" fieldPosition="0"/>
    </format>
    <format dxfId="2135">
      <pivotArea field="0" type="button" dataOnly="0" labelOnly="1" outline="0"/>
    </format>
    <format dxfId="2134">
      <pivotArea dataOnly="0" labelOnly="1" outline="0" axis="axisValues" fieldPosition="0"/>
    </format>
    <format dxfId="2133">
      <pivotArea grandRow="1" outline="0" collapsedLevelsAreSubtotals="1" fieldPosition="0"/>
    </format>
    <format dxfId="2132">
      <pivotArea field="0" type="button" dataOnly="0" labelOnly="1" outline="0"/>
    </format>
    <format dxfId="2131">
      <pivotArea dataOnly="0" labelOnly="1" outline="0" axis="axisValues" fieldPosition="0"/>
    </format>
    <format dxfId="2130">
      <pivotArea dataOnly="0" labelOnly="1" outline="0" axis="axisValues" fieldPosition="0"/>
    </format>
    <format dxfId="2129">
      <pivotArea field="0" type="button" dataOnly="0" labelOnly="1" outline="0"/>
    </format>
    <format dxfId="2128">
      <pivotArea dataOnly="0" labelOnly="1" outline="0" axis="axisValues" fieldPosition="0"/>
    </format>
    <format dxfId="2127">
      <pivotArea field="0" type="button" dataOnly="0" labelOnly="1" outline="0"/>
    </format>
    <format dxfId="2126">
      <pivotArea grandRow="1" outline="0" collapsedLevelsAreSubtotals="1" fieldPosition="0"/>
    </format>
    <format dxfId="2125">
      <pivotArea dataOnly="0" labelOnly="1" fieldPosition="0">
        <references count="1">
          <reference field="17" count="0"/>
        </references>
      </pivotArea>
    </format>
    <format dxfId="2124">
      <pivotArea collapsedLevelsAreSubtotals="1" fieldPosition="0">
        <references count="1">
          <reference field="13" count="1">
            <x v="0"/>
          </reference>
        </references>
      </pivotArea>
    </format>
    <format dxfId="2123">
      <pivotArea collapsedLevelsAreSubtotals="1" fieldPosition="0">
        <references count="2">
          <reference field="13" count="1" selected="0">
            <x v="0"/>
          </reference>
          <reference field="17" count="1">
            <x v="30"/>
          </reference>
        </references>
      </pivotArea>
    </format>
    <format dxfId="2122">
      <pivotArea collapsedLevelsAreSubtotals="1" fieldPosition="0">
        <references count="1">
          <reference field="13" count="1">
            <x v="1"/>
          </reference>
        </references>
      </pivotArea>
    </format>
    <format dxfId="2121">
      <pivotArea collapsedLevelsAreSubtotals="1" fieldPosition="0">
        <references count="2">
          <reference field="13" count="1" selected="0">
            <x v="1"/>
          </reference>
          <reference field="17" count="7">
            <x v="3"/>
            <x v="7"/>
            <x v="9"/>
            <x v="35"/>
            <x v="36"/>
            <x v="41"/>
            <x v="52"/>
          </reference>
        </references>
      </pivotArea>
    </format>
    <format dxfId="2120">
      <pivotArea collapsedLevelsAreSubtotals="1" fieldPosition="0">
        <references count="1">
          <reference field="13" count="1">
            <x v="2"/>
          </reference>
        </references>
      </pivotArea>
    </format>
    <format dxfId="2119">
      <pivotArea collapsedLevelsAreSubtotals="1" fieldPosition="0">
        <references count="2">
          <reference field="13" count="1" selected="0">
            <x v="2"/>
          </reference>
          <reference field="17" count="3">
            <x v="16"/>
            <x v="38"/>
            <x v="39"/>
          </reference>
        </references>
      </pivotArea>
    </format>
    <format dxfId="2118">
      <pivotArea collapsedLevelsAreSubtotals="1" fieldPosition="0">
        <references count="1">
          <reference field="13" count="1">
            <x v="4"/>
          </reference>
        </references>
      </pivotArea>
    </format>
    <format dxfId="2117">
      <pivotArea collapsedLevelsAreSubtotals="1" fieldPosition="0">
        <references count="2">
          <reference field="13" count="1" selected="0">
            <x v="4"/>
          </reference>
          <reference field="17" count="2">
            <x v="40"/>
            <x v="46"/>
          </reference>
        </references>
      </pivotArea>
    </format>
    <format dxfId="2116">
      <pivotArea collapsedLevelsAreSubtotals="1" fieldPosition="0">
        <references count="1">
          <reference field="13" count="1">
            <x v="7"/>
          </reference>
        </references>
      </pivotArea>
    </format>
    <format dxfId="2115">
      <pivotArea collapsedLevelsAreSubtotals="1" fieldPosition="0">
        <references count="2">
          <reference field="13" count="1" selected="0">
            <x v="7"/>
          </reference>
          <reference field="17" count="4">
            <x v="0"/>
            <x v="5"/>
            <x v="24"/>
            <x v="37"/>
          </reference>
        </references>
      </pivotArea>
    </format>
    <format dxfId="2114">
      <pivotArea type="all" dataOnly="0" outline="0" fieldPosition="0"/>
    </format>
    <format dxfId="2113">
      <pivotArea outline="0" collapsedLevelsAreSubtotals="1" fieldPosition="0"/>
    </format>
    <format dxfId="2112">
      <pivotArea field="13" type="button" dataOnly="0" labelOnly="1" outline="0" axis="axisRow" fieldPosition="0"/>
    </format>
    <format dxfId="2111">
      <pivotArea dataOnly="0" labelOnly="1" fieldPosition="0">
        <references count="1">
          <reference field="13" count="5">
            <x v="0"/>
            <x v="1"/>
            <x v="2"/>
            <x v="4"/>
            <x v="7"/>
          </reference>
        </references>
      </pivotArea>
    </format>
    <format dxfId="2110">
      <pivotArea dataOnly="0" labelOnly="1" grandRow="1" outline="0" fieldPosition="0"/>
    </format>
    <format dxfId="2109">
      <pivotArea dataOnly="0" labelOnly="1" fieldPosition="0">
        <references count="2">
          <reference field="13" count="1" selected="0">
            <x v="0"/>
          </reference>
          <reference field="17" count="1">
            <x v="30"/>
          </reference>
        </references>
      </pivotArea>
    </format>
    <format dxfId="2108">
      <pivotArea dataOnly="0" labelOnly="1" fieldPosition="0">
        <references count="2">
          <reference field="13" count="1" selected="0">
            <x v="1"/>
          </reference>
          <reference field="17" count="10">
            <x v="3"/>
            <x v="7"/>
            <x v="9"/>
            <x v="35"/>
            <x v="52"/>
            <x v="55"/>
            <x v="56"/>
            <x v="58"/>
            <x v="59"/>
            <x v="60"/>
          </reference>
        </references>
      </pivotArea>
    </format>
    <format dxfId="2107">
      <pivotArea dataOnly="0" labelOnly="1" fieldPosition="0">
        <references count="2">
          <reference field="13" count="1" selected="0">
            <x v="2"/>
          </reference>
          <reference field="17" count="3">
            <x v="16"/>
            <x v="38"/>
            <x v="39"/>
          </reference>
        </references>
      </pivotArea>
    </format>
    <format dxfId="2106">
      <pivotArea dataOnly="0" labelOnly="1" fieldPosition="0">
        <references count="2">
          <reference field="13" count="1" selected="0">
            <x v="4"/>
          </reference>
          <reference field="17" count="2">
            <x v="40"/>
            <x v="46"/>
          </reference>
        </references>
      </pivotArea>
    </format>
    <format dxfId="2105">
      <pivotArea dataOnly="0" labelOnly="1" fieldPosition="0">
        <references count="2">
          <reference field="13" count="1" selected="0">
            <x v="7"/>
          </reference>
          <reference field="17" count="4">
            <x v="0"/>
            <x v="5"/>
            <x v="24"/>
            <x v="37"/>
          </reference>
        </references>
      </pivotArea>
    </format>
    <format dxfId="2104">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A43AA2-178D-4A8B-AF10-90EBD9CBB578}"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 Fuente de Financiamiento">
  <location ref="A3:B9" firstHeaderRow="1" firstDataRow="1" firstDataCol="1"/>
  <pivotFields count="33">
    <pivotField axis="axisRow" showAll="0">
      <items count="8">
        <item m="1" x="6"/>
        <item x="3"/>
        <item x="1"/>
        <item x="0"/>
        <item x="2"/>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s>
  <rowFields count="1">
    <field x="0"/>
  </rowFields>
  <rowItems count="6">
    <i>
      <x v="1"/>
    </i>
    <i>
      <x v="2"/>
    </i>
    <i>
      <x v="3"/>
    </i>
    <i>
      <x v="4"/>
    </i>
    <i>
      <x v="5"/>
    </i>
    <i t="grand">
      <x/>
    </i>
  </rowItems>
  <colItems count="1">
    <i/>
  </colItems>
  <dataFields count="1">
    <dataField name="Presupuesto 2025" fld="32" baseField="0" baseItem="0" numFmtId="4"/>
  </dataFields>
  <formats count="25">
    <format dxfId="2103">
      <pivotArea dataOnly="0" labelOnly="1" fieldPosition="0">
        <references count="1">
          <reference field="0" count="0"/>
        </references>
      </pivotArea>
    </format>
    <format dxfId="2102">
      <pivotArea collapsedLevelsAreSubtotals="1" fieldPosition="0">
        <references count="1">
          <reference field="0" count="0"/>
        </references>
      </pivotArea>
    </format>
    <format dxfId="2101">
      <pivotArea dataOnly="0" labelOnly="1" fieldPosition="0">
        <references count="1">
          <reference field="0" count="0"/>
        </references>
      </pivotArea>
    </format>
    <format dxfId="2100">
      <pivotArea dataOnly="0" labelOnly="1" grandRow="1" outline="0" fieldPosition="0"/>
    </format>
    <format dxfId="2099">
      <pivotArea grandRow="1" outline="0" collapsedLevelsAreSubtotals="1" fieldPosition="0"/>
    </format>
    <format dxfId="2098">
      <pivotArea dataOnly="0" labelOnly="1" grandRow="1" outline="0" fieldPosition="0"/>
    </format>
    <format dxfId="2097">
      <pivotArea grandRow="1" outline="0" collapsedLevelsAreSubtotals="1" fieldPosition="0"/>
    </format>
    <format dxfId="2096">
      <pivotArea field="0" type="button" dataOnly="0" labelOnly="1" outline="0" axis="axisRow" fieldPosition="0"/>
    </format>
    <format dxfId="2095">
      <pivotArea dataOnly="0" labelOnly="1" outline="0" axis="axisValues" fieldPosition="0"/>
    </format>
    <format dxfId="2094">
      <pivotArea grandRow="1" outline="0" collapsedLevelsAreSubtotals="1" fieldPosition="0"/>
    </format>
    <format dxfId="2093">
      <pivotArea field="0" type="button" dataOnly="0" labelOnly="1" outline="0" axis="axisRow" fieldPosition="0"/>
    </format>
    <format dxfId="2092">
      <pivotArea dataOnly="0" labelOnly="1" outline="0" axis="axisValues" fieldPosition="0"/>
    </format>
    <format dxfId="2091">
      <pivotArea dataOnly="0" labelOnly="1" outline="0" axis="axisValues" fieldPosition="0"/>
    </format>
    <format dxfId="2090">
      <pivotArea field="0" type="button" dataOnly="0" labelOnly="1" outline="0" axis="axisRow" fieldPosition="0"/>
    </format>
    <format dxfId="2089">
      <pivotArea dataOnly="0" labelOnly="1" outline="0" axis="axisValues" fieldPosition="0"/>
    </format>
    <format dxfId="2088">
      <pivotArea grandRow="1" outline="0" collapsedLevelsAreSubtotals="1" fieldPosition="0"/>
    </format>
    <format dxfId="2087">
      <pivotArea type="all" dataOnly="0" outline="0" fieldPosition="0"/>
    </format>
    <format dxfId="2086">
      <pivotArea outline="0" collapsedLevelsAreSubtotals="1" fieldPosition="0"/>
    </format>
    <format dxfId="2085">
      <pivotArea field="0" type="button" dataOnly="0" labelOnly="1" outline="0" axis="axisRow" fieldPosition="0"/>
    </format>
    <format dxfId="2084">
      <pivotArea dataOnly="0" labelOnly="1" fieldPosition="0">
        <references count="1">
          <reference field="0" count="0"/>
        </references>
      </pivotArea>
    </format>
    <format dxfId="2083">
      <pivotArea dataOnly="0" labelOnly="1" grandRow="1" outline="0" fieldPosition="0"/>
    </format>
    <format dxfId="2082">
      <pivotArea dataOnly="0" labelOnly="1" outline="0" axis="axisValues" fieldPosition="0"/>
    </format>
    <format dxfId="2081">
      <pivotArea collapsedLevelsAreSubtotals="1" fieldPosition="0">
        <references count="1">
          <reference field="0" count="0"/>
        </references>
      </pivotArea>
    </format>
    <format dxfId="2080">
      <pivotArea dataOnly="0" labelOnly="1" fieldPosition="0">
        <references count="1">
          <reference field="0" count="0"/>
        </references>
      </pivotArea>
    </format>
    <format dxfId="2079">
      <pivotArea collapsedLevelsAreSubtotals="1" fieldPosition="0">
        <references count="1">
          <reference field="0" count="0"/>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70498C3-9132-457F-B735-C8A52DFA4900}"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 Fuente de Financiamiento">
  <location ref="A3:C11" firstHeaderRow="1" firstDataRow="1" firstDataCol="2"/>
  <pivotFields count="33">
    <pivotField compact="0" outline="0" showAll="0" defaultSubtotal="0">
      <items count="7">
        <item m="1" x="6"/>
        <item x="3"/>
        <item x="1"/>
        <item x="0"/>
        <item x="2"/>
        <item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 axis="axisRow" compact="0" outline="0" showAll="0" defaultSubtotal="0">
      <items count="7">
        <item x="0"/>
        <item x="1"/>
        <item x="2"/>
        <item x="3"/>
        <item x="4"/>
        <item x="5"/>
        <item x="6"/>
      </items>
    </pivotField>
    <pivotField axis="axisRow" compact="0" outline="0" showAll="0" defaultSubtotal="0">
      <items count="8">
        <item x="4"/>
        <item x="6"/>
        <item x="5"/>
        <item x="1"/>
        <item x="2"/>
        <item x="0"/>
        <item x="3"/>
        <item m="1" x="7"/>
      </items>
    </pivotField>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s>
  <rowFields count="2">
    <field x="23"/>
    <field x="24"/>
  </rowFields>
  <rowItems count="8">
    <i>
      <x/>
      <x v="5"/>
    </i>
    <i>
      <x v="1"/>
      <x v="3"/>
    </i>
    <i>
      <x v="2"/>
      <x v="4"/>
    </i>
    <i>
      <x v="3"/>
      <x v="6"/>
    </i>
    <i>
      <x v="4"/>
      <x/>
    </i>
    <i>
      <x v="5"/>
      <x v="2"/>
    </i>
    <i>
      <x v="6"/>
      <x v="1"/>
    </i>
    <i t="grand">
      <x/>
    </i>
  </rowItems>
  <colItems count="1">
    <i/>
  </colItems>
  <dataFields count="1">
    <dataField name="Presupuesto 2025" fld="32" baseField="0" baseItem="0" numFmtId="4"/>
  </dataFields>
  <formats count="25">
    <format dxfId="2078">
      <pivotArea dataOnly="0" labelOnly="1" grandRow="1" outline="0" fieldPosition="0"/>
    </format>
    <format dxfId="2077">
      <pivotArea grandRow="1" outline="0" collapsedLevelsAreSubtotals="1" fieldPosition="0"/>
    </format>
    <format dxfId="2076">
      <pivotArea dataOnly="0" labelOnly="1" grandRow="1" outline="0" fieldPosition="0"/>
    </format>
    <format dxfId="2075">
      <pivotArea grandRow="1" outline="0" collapsedLevelsAreSubtotals="1" fieldPosition="0"/>
    </format>
    <format dxfId="2074">
      <pivotArea field="0" type="button" dataOnly="0" labelOnly="1" outline="0"/>
    </format>
    <format dxfId="2073">
      <pivotArea dataOnly="0" labelOnly="1" outline="0" axis="axisValues" fieldPosition="0"/>
    </format>
    <format dxfId="2072">
      <pivotArea grandRow="1" outline="0" collapsedLevelsAreSubtotals="1" fieldPosition="0"/>
    </format>
    <format dxfId="2071">
      <pivotArea field="0" type="button" dataOnly="0" labelOnly="1" outline="0"/>
    </format>
    <format dxfId="2070">
      <pivotArea dataOnly="0" labelOnly="1" outline="0" axis="axisValues" fieldPosition="0"/>
    </format>
    <format dxfId="2069">
      <pivotArea dataOnly="0" labelOnly="1" outline="0" axis="axisValues" fieldPosition="0"/>
    </format>
    <format dxfId="2068">
      <pivotArea field="0" type="button" dataOnly="0" labelOnly="1" outline="0"/>
    </format>
    <format dxfId="2067">
      <pivotArea dataOnly="0" labelOnly="1" outline="0" axis="axisValues" fieldPosition="0"/>
    </format>
    <format dxfId="2066">
      <pivotArea type="all" dataOnly="0" outline="0" fieldPosition="0"/>
    </format>
    <format dxfId="2065">
      <pivotArea outline="0" collapsedLevelsAreSubtotals="1" fieldPosition="0"/>
    </format>
    <format dxfId="2064">
      <pivotArea field="23" type="button" dataOnly="0" labelOnly="1" outline="0" axis="axisRow" fieldPosition="0"/>
    </format>
    <format dxfId="2063">
      <pivotArea dataOnly="0" labelOnly="1" fieldPosition="0">
        <references count="1">
          <reference field="23" count="0"/>
        </references>
      </pivotArea>
    </format>
    <format dxfId="2062">
      <pivotArea dataOnly="0" labelOnly="1" grandRow="1" outline="0" fieldPosition="0"/>
    </format>
    <format dxfId="2061">
      <pivotArea dataOnly="0" labelOnly="1" fieldPosition="0">
        <references count="2">
          <reference field="23" count="1" selected="0">
            <x v="0"/>
          </reference>
          <reference field="24" count="1">
            <x v="5"/>
          </reference>
        </references>
      </pivotArea>
    </format>
    <format dxfId="2060">
      <pivotArea dataOnly="0" labelOnly="1" fieldPosition="0">
        <references count="2">
          <reference field="23" count="1" selected="0">
            <x v="1"/>
          </reference>
          <reference field="24" count="1">
            <x v="3"/>
          </reference>
        </references>
      </pivotArea>
    </format>
    <format dxfId="2059">
      <pivotArea dataOnly="0" labelOnly="1" fieldPosition="0">
        <references count="2">
          <reference field="23" count="1" selected="0">
            <x v="2"/>
          </reference>
          <reference field="24" count="1">
            <x v="4"/>
          </reference>
        </references>
      </pivotArea>
    </format>
    <format dxfId="2058">
      <pivotArea dataOnly="0" labelOnly="1" fieldPosition="0">
        <references count="2">
          <reference field="23" count="1" selected="0">
            <x v="3"/>
          </reference>
          <reference field="24" count="1">
            <x v="6"/>
          </reference>
        </references>
      </pivotArea>
    </format>
    <format dxfId="2057">
      <pivotArea dataOnly="0" labelOnly="1" fieldPosition="0">
        <references count="2">
          <reference field="23" count="1" selected="0">
            <x v="4"/>
          </reference>
          <reference field="24" count="1">
            <x v="0"/>
          </reference>
        </references>
      </pivotArea>
    </format>
    <format dxfId="2056">
      <pivotArea dataOnly="0" labelOnly="1" fieldPosition="0">
        <references count="2">
          <reference field="23" count="1" selected="0">
            <x v="5"/>
          </reference>
          <reference field="24" count="1">
            <x v="2"/>
          </reference>
        </references>
      </pivotArea>
    </format>
    <format dxfId="2055">
      <pivotArea dataOnly="0" labelOnly="1" fieldPosition="0">
        <references count="2">
          <reference field="23" count="1" selected="0">
            <x v="6"/>
          </reference>
          <reference field="24" count="1">
            <x v="1"/>
          </reference>
        </references>
      </pivotArea>
    </format>
    <format dxfId="2054">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D20115B-C90B-48FA-AFE0-B31E5F94593A}"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 Fuente de Financiamiento">
  <location ref="A3:B18" firstHeaderRow="1" firstDataRow="1" firstDataCol="1"/>
  <pivotFields count="33">
    <pivotField compact="0" outline="0" showAll="0" defaultSubtotal="0">
      <items count="7">
        <item m="1" x="6"/>
        <item x="3"/>
        <item x="1"/>
        <item x="0"/>
        <item x="2"/>
        <item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2">
        <item m="1" x="29"/>
        <item m="1" x="30"/>
        <item m="1" x="25"/>
        <item m="1" x="16"/>
        <item m="1" x="24"/>
        <item m="1" x="17"/>
        <item m="1" x="15"/>
        <item m="1" x="14"/>
        <item x="5"/>
        <item m="1" x="22"/>
        <item x="8"/>
        <item x="3"/>
        <item x="6"/>
        <item x="2"/>
        <item x="4"/>
        <item m="1" x="18"/>
        <item x="13"/>
        <item m="1" x="27"/>
        <item m="1" x="28"/>
        <item x="7"/>
        <item m="1" x="20"/>
        <item x="0"/>
        <item x="10"/>
        <item x="12"/>
        <item x="11"/>
        <item m="1" x="19"/>
        <item x="9"/>
        <item m="1" x="31"/>
        <item m="1" x="21"/>
        <item x="1"/>
        <item m="1" x="23"/>
        <item m="1" x="2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 compact="0" outline="0" showAll="0" defaultSubtotal="0">
      <items count="7">
        <item x="0"/>
        <item x="1"/>
        <item x="2"/>
        <item x="3"/>
        <item x="4"/>
        <item x="5"/>
        <item x="6"/>
      </items>
    </pivotField>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s>
  <rowFields count="1">
    <field x="15"/>
  </rowFields>
  <rowItems count="15">
    <i>
      <x v="8"/>
    </i>
    <i>
      <x v="10"/>
    </i>
    <i>
      <x v="11"/>
    </i>
    <i>
      <x v="12"/>
    </i>
    <i>
      <x v="13"/>
    </i>
    <i>
      <x v="14"/>
    </i>
    <i>
      <x v="16"/>
    </i>
    <i>
      <x v="19"/>
    </i>
    <i>
      <x v="21"/>
    </i>
    <i>
      <x v="22"/>
    </i>
    <i>
      <x v="23"/>
    </i>
    <i>
      <x v="24"/>
    </i>
    <i>
      <x v="26"/>
    </i>
    <i>
      <x v="29"/>
    </i>
    <i t="grand">
      <x/>
    </i>
  </rowItems>
  <colItems count="1">
    <i/>
  </colItems>
  <dataFields count="1">
    <dataField name="Presupuesto 2025" fld="32" baseField="0" baseItem="0" numFmtId="4"/>
  </dataFields>
  <formats count="17">
    <format dxfId="2053">
      <pivotArea dataOnly="0" labelOnly="1" grandRow="1" outline="0" fieldPosition="0"/>
    </format>
    <format dxfId="2052">
      <pivotArea grandRow="1" outline="0" collapsedLevelsAreSubtotals="1" fieldPosition="0"/>
    </format>
    <format dxfId="2051">
      <pivotArea dataOnly="0" labelOnly="1" grandRow="1" outline="0" fieldPosition="0"/>
    </format>
    <format dxfId="2050">
      <pivotArea grandRow="1" outline="0" collapsedLevelsAreSubtotals="1" fieldPosition="0"/>
    </format>
    <format dxfId="2049">
      <pivotArea field="0" type="button" dataOnly="0" labelOnly="1" outline="0"/>
    </format>
    <format dxfId="2048">
      <pivotArea dataOnly="0" labelOnly="1" outline="0" axis="axisValues" fieldPosition="0"/>
    </format>
    <format dxfId="2047">
      <pivotArea grandRow="1" outline="0" collapsedLevelsAreSubtotals="1" fieldPosition="0"/>
    </format>
    <format dxfId="2046">
      <pivotArea field="0" type="button" dataOnly="0" labelOnly="1" outline="0"/>
    </format>
    <format dxfId="2045">
      <pivotArea dataOnly="0" labelOnly="1" outline="0" axis="axisValues" fieldPosition="0"/>
    </format>
    <format dxfId="2044">
      <pivotArea dataOnly="0" labelOnly="1" outline="0" axis="axisValues" fieldPosition="0"/>
    </format>
    <format dxfId="2043">
      <pivotArea field="0" type="button" dataOnly="0" labelOnly="1" outline="0"/>
    </format>
    <format dxfId="2042">
      <pivotArea dataOnly="0" labelOnly="1" outline="0" axis="axisValues" fieldPosition="0"/>
    </format>
    <format dxfId="2041">
      <pivotArea type="all" dataOnly="0" outline="0" fieldPosition="0"/>
    </format>
    <format dxfId="2040">
      <pivotArea outline="0" collapsedLevelsAreSubtotals="1" fieldPosition="0"/>
    </format>
    <format dxfId="2039">
      <pivotArea field="23" type="button" dataOnly="0" labelOnly="1" outline="0"/>
    </format>
    <format dxfId="2038">
      <pivotArea dataOnly="0" labelOnly="1" grandRow="1" outline="0" fieldPosition="0"/>
    </format>
    <format dxfId="203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0B467B8-CA81-4CCB-9C96-B44434366482}"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rowHeaderCaption=" Fuente de Financiamiento">
  <location ref="A3:F12" firstHeaderRow="1" firstDataRow="2" firstDataCol="2"/>
  <pivotFields count="33">
    <pivotField compact="0" outline="0" showAll="0">
      <items count="8">
        <item m="1" x="6"/>
        <item x="3"/>
        <item x="1"/>
        <item x="0"/>
        <item x="2"/>
        <item x="4"/>
        <item m="1" x="5"/>
        <item t="default"/>
      </items>
    </pivotField>
    <pivotField compact="0" outline="0" showAll="0"/>
    <pivotField axis="axisCol" compact="0" outline="0" showAll="0">
      <items count="5">
        <item x="2"/>
        <item x="0"/>
        <item x="1"/>
        <item m="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Capitulo" axis="axisRow" compact="0" outline="0" showAll="0" defaultSubtotal="0">
      <items count="7">
        <item x="0"/>
        <item x="1"/>
        <item x="2"/>
        <item x="3"/>
        <item x="4"/>
        <item x="5"/>
        <item x="6"/>
      </items>
    </pivotField>
    <pivotField axis="axisRow" compact="0" outline="0" showAll="0">
      <items count="9">
        <item x="4"/>
        <item x="6"/>
        <item x="5"/>
        <item x="1"/>
        <item x="2"/>
        <item x="0"/>
        <item x="3"/>
        <item m="1"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4" outline="0" showAll="0"/>
  </pivotFields>
  <rowFields count="2">
    <field x="23"/>
    <field x="24"/>
  </rowFields>
  <rowItems count="8">
    <i>
      <x/>
      <x v="5"/>
    </i>
    <i>
      <x v="1"/>
      <x v="3"/>
    </i>
    <i>
      <x v="2"/>
      <x v="4"/>
    </i>
    <i>
      <x v="3"/>
      <x v="6"/>
    </i>
    <i>
      <x v="4"/>
      <x/>
    </i>
    <i>
      <x v="5"/>
      <x v="2"/>
    </i>
    <i>
      <x v="6"/>
      <x v="1"/>
    </i>
    <i t="grand">
      <x/>
    </i>
  </rowItems>
  <colFields count="1">
    <field x="2"/>
  </colFields>
  <colItems count="4">
    <i>
      <x/>
    </i>
    <i>
      <x v="1"/>
    </i>
    <i>
      <x v="2"/>
    </i>
    <i t="grand">
      <x/>
    </i>
  </colItems>
  <dataFields count="1">
    <dataField name="Suma de Propuesta 2025" fld="32" baseField="0" baseItem="0" numFmtId="4"/>
  </dataFields>
  <formats count="88">
    <format dxfId="2036">
      <pivotArea dataOnly="0" labelOnly="1" grandRow="1" outline="0" fieldPosition="0"/>
    </format>
    <format dxfId="2035">
      <pivotArea grandRow="1" outline="0" collapsedLevelsAreSubtotals="1" fieldPosition="0"/>
    </format>
    <format dxfId="2034">
      <pivotArea dataOnly="0" labelOnly="1" grandRow="1" outline="0" fieldPosition="0"/>
    </format>
    <format dxfId="2033">
      <pivotArea grandRow="1" outline="0" collapsedLevelsAreSubtotals="1" fieldPosition="0"/>
    </format>
    <format dxfId="2032">
      <pivotArea field="0" type="button" dataOnly="0" labelOnly="1" outline="0"/>
    </format>
    <format dxfId="2031">
      <pivotArea dataOnly="0" labelOnly="1" outline="0" axis="axisValues" fieldPosition="0"/>
    </format>
    <format dxfId="2030">
      <pivotArea field="0" type="button" dataOnly="0" labelOnly="1" outline="0"/>
    </format>
    <format dxfId="2029">
      <pivotArea dataOnly="0" labelOnly="1" outline="0" axis="axisValues" fieldPosition="0"/>
    </format>
    <format dxfId="2028">
      <pivotArea dataOnly="0" labelOnly="1" outline="0" axis="axisValues" fieldPosition="0"/>
    </format>
    <format dxfId="2027">
      <pivotArea field="0" type="button" dataOnly="0" labelOnly="1" outline="0"/>
    </format>
    <format dxfId="2026">
      <pivotArea dataOnly="0" labelOnly="1" outline="0" axis="axisValues" fieldPosition="0"/>
    </format>
    <format dxfId="2025">
      <pivotArea field="0" type="button" dataOnly="0" labelOnly="1" outline="0"/>
    </format>
    <format dxfId="2024">
      <pivotArea dataOnly="0" labelOnly="1" outline="0" axis="axisValues" fieldPosition="0"/>
    </format>
    <format dxfId="2023">
      <pivotArea dataOnly="0" outline="0" fieldPosition="0">
        <references count="1">
          <reference field="23" count="0"/>
        </references>
      </pivotArea>
    </format>
    <format dxfId="2022">
      <pivotArea dataOnly="0" labelOnly="1" outline="0" fieldPosition="0">
        <references count="2">
          <reference field="23" count="1" selected="0">
            <x v="3"/>
          </reference>
          <reference field="24" count="1">
            <x v="6"/>
          </reference>
        </references>
      </pivotArea>
    </format>
    <format dxfId="2021">
      <pivotArea dataOnly="0" labelOnly="1" outline="0" fieldPosition="0">
        <references count="1">
          <reference field="2" count="1">
            <x v="0"/>
          </reference>
        </references>
      </pivotArea>
    </format>
    <format dxfId="2020">
      <pivotArea field="23" type="button" dataOnly="0" labelOnly="1" outline="0" axis="axisRow" fieldPosition="0"/>
    </format>
    <format dxfId="2019">
      <pivotArea field="24" type="button" dataOnly="0" labelOnly="1" outline="0" axis="axisRow" fieldPosition="1"/>
    </format>
    <format dxfId="2018">
      <pivotArea dataOnly="0" labelOnly="1" outline="0" fieldPosition="0">
        <references count="1">
          <reference field="2" count="0"/>
        </references>
      </pivotArea>
    </format>
    <format dxfId="2017">
      <pivotArea dataOnly="0" labelOnly="1" grandCol="1" outline="0" fieldPosition="0"/>
    </format>
    <format dxfId="2016">
      <pivotArea field="23" type="button" dataOnly="0" labelOnly="1" outline="0" axis="axisRow" fieldPosition="0"/>
    </format>
    <format dxfId="2015">
      <pivotArea field="24" type="button" dataOnly="0" labelOnly="1" outline="0" axis="axisRow" fieldPosition="1"/>
    </format>
    <format dxfId="2014">
      <pivotArea dataOnly="0" labelOnly="1" outline="0" fieldPosition="0">
        <references count="1">
          <reference field="2" count="0"/>
        </references>
      </pivotArea>
    </format>
    <format dxfId="2013">
      <pivotArea dataOnly="0" labelOnly="1" grandCol="1" outline="0" fieldPosition="0"/>
    </format>
    <format dxfId="2012">
      <pivotArea dataOnly="0" labelOnly="1" outline="0" fieldPosition="0">
        <references count="1">
          <reference field="2" count="1">
            <x v="0"/>
          </reference>
        </references>
      </pivotArea>
    </format>
    <format dxfId="2011">
      <pivotArea dataOnly="0" labelOnly="1" outline="0" fieldPosition="0">
        <references count="2">
          <reference field="23" count="1" selected="0">
            <x v="4"/>
          </reference>
          <reference field="24" count="1">
            <x v="0"/>
          </reference>
        </references>
      </pivotArea>
    </format>
    <format dxfId="2010">
      <pivotArea dataOnly="0" labelOnly="1" outline="0" fieldPosition="0">
        <references count="1">
          <reference field="23" count="0"/>
        </references>
      </pivotArea>
    </format>
    <format dxfId="2009">
      <pivotArea dataOnly="0" labelOnly="1" outline="0" fieldPosition="0">
        <references count="2">
          <reference field="23" count="1" selected="0">
            <x v="0"/>
          </reference>
          <reference field="24" count="1">
            <x v="5"/>
          </reference>
        </references>
      </pivotArea>
    </format>
    <format dxfId="2008">
      <pivotArea dataOnly="0" labelOnly="1" outline="0" fieldPosition="0">
        <references count="2">
          <reference field="23" count="1" selected="0">
            <x v="1"/>
          </reference>
          <reference field="24" count="1">
            <x v="3"/>
          </reference>
        </references>
      </pivotArea>
    </format>
    <format dxfId="2007">
      <pivotArea dataOnly="0" labelOnly="1" outline="0" fieldPosition="0">
        <references count="2">
          <reference field="23" count="1" selected="0">
            <x v="2"/>
          </reference>
          <reference field="24" count="1">
            <x v="4"/>
          </reference>
        </references>
      </pivotArea>
    </format>
    <format dxfId="2006">
      <pivotArea dataOnly="0" labelOnly="1" outline="0" fieldPosition="0">
        <references count="2">
          <reference field="23" count="1" selected="0">
            <x v="3"/>
          </reference>
          <reference field="24" count="1">
            <x v="6"/>
          </reference>
        </references>
      </pivotArea>
    </format>
    <format dxfId="2005">
      <pivotArea dataOnly="0" labelOnly="1" outline="0" fieldPosition="0">
        <references count="2">
          <reference field="23" count="1" selected="0">
            <x v="4"/>
          </reference>
          <reference field="24" count="1">
            <x v="0"/>
          </reference>
        </references>
      </pivotArea>
    </format>
    <format dxfId="2004">
      <pivotArea dataOnly="0" labelOnly="1" outline="0" fieldPosition="0">
        <references count="2">
          <reference field="23" count="1" selected="0">
            <x v="5"/>
          </reference>
          <reference field="24" count="1">
            <x v="2"/>
          </reference>
        </references>
      </pivotArea>
    </format>
    <format dxfId="2003">
      <pivotArea dataOnly="0" labelOnly="1" outline="0" fieldPosition="0">
        <references count="2">
          <reference field="23" count="1" selected="0">
            <x v="6"/>
          </reference>
          <reference field="24" count="1">
            <x v="1"/>
          </reference>
        </references>
      </pivotArea>
    </format>
    <format dxfId="2002">
      <pivotArea outline="0" fieldPosition="0">
        <references count="2">
          <reference field="23" count="0" selected="0"/>
          <reference field="24" count="0" selected="0"/>
        </references>
      </pivotArea>
    </format>
    <format dxfId="2001">
      <pivotArea type="origin" dataOnly="0" labelOnly="1" outline="0" fieldPosition="0"/>
    </format>
    <format dxfId="2000">
      <pivotArea field="2" type="button" dataOnly="0" labelOnly="1" outline="0" axis="axisCol" fieldPosition="0"/>
    </format>
    <format dxfId="1999">
      <pivotArea type="topRight" dataOnly="0" labelOnly="1" outline="0" fieldPosition="0"/>
    </format>
    <format dxfId="1998">
      <pivotArea field="2" type="button" dataOnly="0" labelOnly="1" outline="0" axis="axisCol" fieldPosition="0"/>
    </format>
    <format dxfId="1997">
      <pivotArea outline="0" fieldPosition="0">
        <references count="2">
          <reference field="23" count="0" selected="0"/>
          <reference field="24" count="0" selected="0"/>
        </references>
      </pivotArea>
    </format>
    <format dxfId="1996">
      <pivotArea dataOnly="0" labelOnly="1" outline="0" fieldPosition="0">
        <references count="1">
          <reference field="23" count="0"/>
        </references>
      </pivotArea>
    </format>
    <format dxfId="1995">
      <pivotArea dataOnly="0" labelOnly="1" outline="0" fieldPosition="0">
        <references count="2">
          <reference field="23" count="1" selected="0">
            <x v="0"/>
          </reference>
          <reference field="24" count="1">
            <x v="5"/>
          </reference>
        </references>
      </pivotArea>
    </format>
    <format dxfId="1994">
      <pivotArea dataOnly="0" labelOnly="1" outline="0" fieldPosition="0">
        <references count="2">
          <reference field="23" count="1" selected="0">
            <x v="1"/>
          </reference>
          <reference field="24" count="1">
            <x v="3"/>
          </reference>
        </references>
      </pivotArea>
    </format>
    <format dxfId="1993">
      <pivotArea dataOnly="0" labelOnly="1" outline="0" fieldPosition="0">
        <references count="2">
          <reference field="23" count="1" selected="0">
            <x v="2"/>
          </reference>
          <reference field="24" count="1">
            <x v="4"/>
          </reference>
        </references>
      </pivotArea>
    </format>
    <format dxfId="1992">
      <pivotArea dataOnly="0" labelOnly="1" outline="0" fieldPosition="0">
        <references count="2">
          <reference field="23" count="1" selected="0">
            <x v="3"/>
          </reference>
          <reference field="24" count="1">
            <x v="6"/>
          </reference>
        </references>
      </pivotArea>
    </format>
    <format dxfId="1991">
      <pivotArea dataOnly="0" labelOnly="1" outline="0" fieldPosition="0">
        <references count="2">
          <reference field="23" count="1" selected="0">
            <x v="4"/>
          </reference>
          <reference field="24" count="1">
            <x v="0"/>
          </reference>
        </references>
      </pivotArea>
    </format>
    <format dxfId="1990">
      <pivotArea dataOnly="0" labelOnly="1" outline="0" fieldPosition="0">
        <references count="2">
          <reference field="23" count="1" selected="0">
            <x v="5"/>
          </reference>
          <reference field="24" count="1">
            <x v="2"/>
          </reference>
        </references>
      </pivotArea>
    </format>
    <format dxfId="1989">
      <pivotArea dataOnly="0" labelOnly="1" outline="0" fieldPosition="0">
        <references count="2">
          <reference field="23" count="1" selected="0">
            <x v="6"/>
          </reference>
          <reference field="24" count="1">
            <x v="1"/>
          </reference>
        </references>
      </pivotArea>
    </format>
    <format dxfId="1988">
      <pivotArea outline="0" fieldPosition="0">
        <references count="2">
          <reference field="23" count="0" selected="0"/>
          <reference field="24" count="0" selected="0"/>
        </references>
      </pivotArea>
    </format>
    <format dxfId="1987">
      <pivotArea outline="0" collapsedLevelsAreSubtotals="1" fieldPosition="0"/>
    </format>
    <format dxfId="1986">
      <pivotArea field="23" type="button" dataOnly="0" labelOnly="1" outline="0" axis="axisRow" fieldPosition="0"/>
    </format>
    <format dxfId="1985">
      <pivotArea field="24" type="button" dataOnly="0" labelOnly="1" outline="0" axis="axisRow" fieldPosition="1"/>
    </format>
    <format dxfId="1984">
      <pivotArea dataOnly="0" labelOnly="1" outline="0" fieldPosition="0">
        <references count="1">
          <reference field="23" count="0"/>
        </references>
      </pivotArea>
    </format>
    <format dxfId="1983">
      <pivotArea dataOnly="0" labelOnly="1" outline="0" fieldPosition="0">
        <references count="2">
          <reference field="23" count="1" selected="0">
            <x v="0"/>
          </reference>
          <reference field="24" count="1">
            <x v="5"/>
          </reference>
        </references>
      </pivotArea>
    </format>
    <format dxfId="1982">
      <pivotArea dataOnly="0" labelOnly="1" outline="0" fieldPosition="0">
        <references count="2">
          <reference field="23" count="1" selected="0">
            <x v="1"/>
          </reference>
          <reference field="24" count="1">
            <x v="3"/>
          </reference>
        </references>
      </pivotArea>
    </format>
    <format dxfId="1981">
      <pivotArea dataOnly="0" labelOnly="1" outline="0" fieldPosition="0">
        <references count="2">
          <reference field="23" count="1" selected="0">
            <x v="2"/>
          </reference>
          <reference field="24" count="1">
            <x v="4"/>
          </reference>
        </references>
      </pivotArea>
    </format>
    <format dxfId="1980">
      <pivotArea dataOnly="0" labelOnly="1" outline="0" fieldPosition="0">
        <references count="2">
          <reference field="23" count="1" selected="0">
            <x v="3"/>
          </reference>
          <reference field="24" count="1">
            <x v="6"/>
          </reference>
        </references>
      </pivotArea>
    </format>
    <format dxfId="1979">
      <pivotArea dataOnly="0" labelOnly="1" outline="0" fieldPosition="0">
        <references count="2">
          <reference field="23" count="1" selected="0">
            <x v="4"/>
          </reference>
          <reference field="24" count="1">
            <x v="0"/>
          </reference>
        </references>
      </pivotArea>
    </format>
    <format dxfId="1978">
      <pivotArea dataOnly="0" labelOnly="1" outline="0" fieldPosition="0">
        <references count="2">
          <reference field="23" count="1" selected="0">
            <x v="5"/>
          </reference>
          <reference field="24" count="1">
            <x v="2"/>
          </reference>
        </references>
      </pivotArea>
    </format>
    <format dxfId="1977">
      <pivotArea dataOnly="0" labelOnly="1" outline="0" fieldPosition="0">
        <references count="2">
          <reference field="23" count="1" selected="0">
            <x v="6"/>
          </reference>
          <reference field="24" count="1">
            <x v="1"/>
          </reference>
        </references>
      </pivotArea>
    </format>
    <format dxfId="1976">
      <pivotArea dataOnly="0" labelOnly="1" outline="0" fieldPosition="0">
        <references count="1">
          <reference field="2" count="0"/>
        </references>
      </pivotArea>
    </format>
    <format dxfId="1975">
      <pivotArea dataOnly="0" labelOnly="1" grandCol="1" outline="0" fieldPosition="0"/>
    </format>
    <format dxfId="1974">
      <pivotArea field="23" type="button" dataOnly="0" labelOnly="1" outline="0" axis="axisRow" fieldPosition="0"/>
    </format>
    <format dxfId="1973">
      <pivotArea field="24" type="button" dataOnly="0" labelOnly="1" outline="0" axis="axisRow" fieldPosition="1"/>
    </format>
    <format dxfId="1972">
      <pivotArea dataOnly="0" labelOnly="1" outline="0" fieldPosition="0">
        <references count="1">
          <reference field="2" count="0"/>
        </references>
      </pivotArea>
    </format>
    <format dxfId="1971">
      <pivotArea dataOnly="0" labelOnly="1" grandCol="1" outline="0" fieldPosition="0"/>
    </format>
    <format dxfId="1970">
      <pivotArea dataOnly="0" labelOnly="1" outline="0" fieldPosition="0">
        <references count="1">
          <reference field="23" count="0"/>
        </references>
      </pivotArea>
    </format>
    <format dxfId="1969">
      <pivotArea dataOnly="0" labelOnly="1" outline="0" fieldPosition="0">
        <references count="2">
          <reference field="23" count="1" selected="0">
            <x v="0"/>
          </reference>
          <reference field="24" count="1">
            <x v="5"/>
          </reference>
        </references>
      </pivotArea>
    </format>
    <format dxfId="1968">
      <pivotArea dataOnly="0" labelOnly="1" outline="0" fieldPosition="0">
        <references count="2">
          <reference field="23" count="1" selected="0">
            <x v="1"/>
          </reference>
          <reference field="24" count="1">
            <x v="3"/>
          </reference>
        </references>
      </pivotArea>
    </format>
    <format dxfId="1967">
      <pivotArea dataOnly="0" labelOnly="1" outline="0" fieldPosition="0">
        <references count="2">
          <reference field="23" count="1" selected="0">
            <x v="2"/>
          </reference>
          <reference field="24" count="1">
            <x v="4"/>
          </reference>
        </references>
      </pivotArea>
    </format>
    <format dxfId="1966">
      <pivotArea dataOnly="0" labelOnly="1" outline="0" fieldPosition="0">
        <references count="2">
          <reference field="23" count="1" selected="0">
            <x v="3"/>
          </reference>
          <reference field="24" count="1">
            <x v="6"/>
          </reference>
        </references>
      </pivotArea>
    </format>
    <format dxfId="1965">
      <pivotArea dataOnly="0" labelOnly="1" outline="0" fieldPosition="0">
        <references count="2">
          <reference field="23" count="1" selected="0">
            <x v="4"/>
          </reference>
          <reference field="24" count="1">
            <x v="0"/>
          </reference>
        </references>
      </pivotArea>
    </format>
    <format dxfId="1964">
      <pivotArea dataOnly="0" labelOnly="1" outline="0" fieldPosition="0">
        <references count="2">
          <reference field="23" count="1" selected="0">
            <x v="5"/>
          </reference>
          <reference field="24" count="1">
            <x v="2"/>
          </reference>
        </references>
      </pivotArea>
    </format>
    <format dxfId="1963">
      <pivotArea dataOnly="0" labelOnly="1" outline="0" fieldPosition="0">
        <references count="2">
          <reference field="23" count="1" selected="0">
            <x v="6"/>
          </reference>
          <reference field="24" count="1">
            <x v="1"/>
          </reference>
        </references>
      </pivotArea>
    </format>
    <format dxfId="1962">
      <pivotArea grandRow="1" outline="0" collapsedLevelsAreSubtotals="1" fieldPosition="0"/>
    </format>
    <format dxfId="1961">
      <pivotArea dataOnly="0" labelOnly="1" grandRow="1" outline="0" fieldPosition="0"/>
    </format>
    <format dxfId="1960">
      <pivotArea field="23" type="button" dataOnly="0" labelOnly="1" outline="0" axis="axisRow" fieldPosition="0"/>
    </format>
    <format dxfId="1959">
      <pivotArea field="24" type="button" dataOnly="0" labelOnly="1" outline="0" axis="axisRow" fieldPosition="1"/>
    </format>
    <format dxfId="1958">
      <pivotArea dataOnly="0" labelOnly="1" outline="0" fieldPosition="0">
        <references count="1">
          <reference field="2" count="0"/>
        </references>
      </pivotArea>
    </format>
    <format dxfId="1957">
      <pivotArea dataOnly="0" labelOnly="1" grandCol="1" outline="0" fieldPosition="0"/>
    </format>
    <format dxfId="1956">
      <pivotArea grandRow="1" outline="0" collapsedLevelsAreSubtotals="1" fieldPosition="0"/>
    </format>
    <format dxfId="1955">
      <pivotArea dataOnly="0" labelOnly="1" grandRow="1" outline="0" fieldPosition="0"/>
    </format>
    <format dxfId="1954">
      <pivotArea field="23" type="button" dataOnly="0" labelOnly="1" outline="0" axis="axisRow" fieldPosition="0"/>
    </format>
    <format dxfId="1953">
      <pivotArea field="24" type="button" dataOnly="0" labelOnly="1" outline="0" axis="axisRow" fieldPosition="1"/>
    </format>
    <format dxfId="1952">
      <pivotArea dataOnly="0" labelOnly="1" outline="0" fieldPosition="0">
        <references count="1">
          <reference field="2" count="0"/>
        </references>
      </pivotArea>
    </format>
    <format dxfId="1951">
      <pivotArea dataOnly="0" labelOnly="1" grandCol="1" outline="0" fieldPosition="0"/>
    </format>
    <format dxfId="1950">
      <pivotArea grandRow="1" outline="0" collapsedLevelsAreSubtotals="1" fieldPosition="0"/>
    </format>
    <format dxfId="1949">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42854B70-8B48-4B41-B77E-9C4E620AB51A}"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Finalidad / Función / Subfunción">
  <location ref="A3:B40" firstHeaderRow="1" firstDataRow="1" firstDataCol="1"/>
  <pivotFields count="33">
    <pivotField showAll="0">
      <items count="8">
        <item m="1" x="6"/>
        <item x="3"/>
        <item x="1"/>
        <item x="0"/>
        <item x="2"/>
        <item x="4"/>
        <item m="1" x="5"/>
        <item t="default"/>
      </items>
    </pivotField>
    <pivotField showAll="0"/>
    <pivotField showAll="0"/>
    <pivotField showAll="0"/>
    <pivotField showAll="0"/>
    <pivotField axis="axisRow" showAll="0">
      <items count="5">
        <item x="1"/>
        <item x="2"/>
        <item x="0"/>
        <item m="1" x="3"/>
        <item t="default"/>
      </items>
    </pivotField>
    <pivotField showAll="0"/>
    <pivotField axis="axisRow" showAll="0">
      <items count="15">
        <item x="1"/>
        <item x="10"/>
        <item x="2"/>
        <item x="0"/>
        <item x="5"/>
        <item x="3"/>
        <item x="11"/>
        <item x="9"/>
        <item x="4"/>
        <item x="6"/>
        <item x="8"/>
        <item m="1" x="13"/>
        <item x="12"/>
        <item x="7"/>
        <item t="default"/>
      </items>
    </pivotField>
    <pivotField showAll="0"/>
    <pivotField axis="axisRow" showAll="0">
      <items count="22">
        <item x="11"/>
        <item x="15"/>
        <item x="14"/>
        <item x="12"/>
        <item x="18"/>
        <item x="10"/>
        <item x="16"/>
        <item x="0"/>
        <item x="3"/>
        <item x="4"/>
        <item x="13"/>
        <item x="6"/>
        <item x="17"/>
        <item x="1"/>
        <item x="5"/>
        <item x="2"/>
        <item x="8"/>
        <item x="7"/>
        <item m="1" x="20"/>
        <item x="19"/>
        <item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s>
  <rowFields count="3">
    <field x="5"/>
    <field x="7"/>
    <field x="9"/>
  </rowFields>
  <rowItems count="37">
    <i>
      <x/>
    </i>
    <i r="1">
      <x v="1"/>
    </i>
    <i r="2">
      <x v="1"/>
    </i>
    <i r="1">
      <x v="2"/>
    </i>
    <i r="2">
      <x v="8"/>
    </i>
    <i r="1">
      <x v="9"/>
    </i>
    <i r="2">
      <x v="17"/>
    </i>
    <i r="1">
      <x v="13"/>
    </i>
    <i r="2">
      <x v="20"/>
    </i>
    <i>
      <x v="1"/>
    </i>
    <i r="1">
      <x v="4"/>
    </i>
    <i r="2">
      <x v="11"/>
    </i>
    <i r="1">
      <x v="5"/>
    </i>
    <i r="2">
      <x v="9"/>
    </i>
    <i r="2">
      <x v="16"/>
    </i>
    <i r="1">
      <x v="6"/>
    </i>
    <i r="2">
      <x v="6"/>
    </i>
    <i r="2">
      <x v="12"/>
    </i>
    <i r="1">
      <x v="7"/>
    </i>
    <i r="2">
      <x v="3"/>
    </i>
    <i r="2">
      <x v="4"/>
    </i>
    <i r="1">
      <x v="8"/>
    </i>
    <i r="2">
      <x v="14"/>
    </i>
    <i r="1">
      <x v="10"/>
    </i>
    <i r="2">
      <x/>
    </i>
    <i r="2">
      <x v="5"/>
    </i>
    <i r="1">
      <x v="12"/>
    </i>
    <i r="2">
      <x v="19"/>
    </i>
    <i>
      <x v="2"/>
    </i>
    <i r="1">
      <x/>
    </i>
    <i r="2">
      <x v="10"/>
    </i>
    <i r="2">
      <x v="13"/>
    </i>
    <i r="2">
      <x v="15"/>
    </i>
    <i r="1">
      <x v="3"/>
    </i>
    <i r="2">
      <x v="2"/>
    </i>
    <i r="2">
      <x v="7"/>
    </i>
    <i t="grand">
      <x/>
    </i>
  </rowItems>
  <colItems count="1">
    <i/>
  </colItems>
  <dataFields count="1">
    <dataField name="Presupuesto 2025" fld="32" baseField="0" baseItem="0" numFmtId="4"/>
  </dataFields>
  <formats count="20">
    <format dxfId="1948">
      <pivotArea dataOnly="0" labelOnly="1" grandRow="1" outline="0" fieldPosition="0"/>
    </format>
    <format dxfId="1947">
      <pivotArea grandRow="1" outline="0" collapsedLevelsAreSubtotals="1" fieldPosition="0"/>
    </format>
    <format dxfId="1946">
      <pivotArea dataOnly="0" labelOnly="1" grandRow="1" outline="0" fieldPosition="0"/>
    </format>
    <format dxfId="1945">
      <pivotArea grandRow="1" outline="0" collapsedLevelsAreSubtotals="1" fieldPosition="0"/>
    </format>
    <format dxfId="1944">
      <pivotArea field="0" type="button" dataOnly="0" labelOnly="1" outline="0"/>
    </format>
    <format dxfId="1943">
      <pivotArea dataOnly="0" labelOnly="1" outline="0" axis="axisValues" fieldPosition="0"/>
    </format>
    <format dxfId="1942">
      <pivotArea grandRow="1" outline="0" collapsedLevelsAreSubtotals="1" fieldPosition="0"/>
    </format>
    <format dxfId="1941">
      <pivotArea dataOnly="0" labelOnly="1" grandRow="1" outline="0" fieldPosition="0"/>
    </format>
    <format dxfId="1940">
      <pivotArea field="0" type="button" dataOnly="0" labelOnly="1" outline="0"/>
    </format>
    <format dxfId="1939">
      <pivotArea dataOnly="0" labelOnly="1" outline="0" axis="axisValues" fieldPosition="0"/>
    </format>
    <format dxfId="1938">
      <pivotArea dataOnly="0" labelOnly="1" outline="0" axis="axisValues" fieldPosition="0"/>
    </format>
    <format dxfId="1937">
      <pivotArea field="0" type="button" dataOnly="0" labelOnly="1" outline="0"/>
    </format>
    <format dxfId="1936">
      <pivotArea dataOnly="0" labelOnly="1" outline="0" axis="axisValues" fieldPosition="0"/>
    </format>
    <format dxfId="1935">
      <pivotArea field="0" type="button" dataOnly="0" labelOnly="1" outline="0"/>
    </format>
    <format dxfId="1934">
      <pivotArea grandRow="1" outline="0" collapsedLevelsAreSubtotals="1" fieldPosition="0"/>
    </format>
    <format dxfId="1933">
      <pivotArea dataOnly="0" labelOnly="1" grandRow="1" outline="0" fieldPosition="0"/>
    </format>
    <format dxfId="1932">
      <pivotArea field="5" type="button" dataOnly="0" labelOnly="1" outline="0" axis="axisRow" fieldPosition="0"/>
    </format>
    <format dxfId="1931">
      <pivotArea dataOnly="0" labelOnly="1" outline="0" axis="axisValues" fieldPosition="0"/>
    </format>
    <format dxfId="1930">
      <pivotArea grandRow="1" outline="0" collapsedLevelsAreSubtotals="1" fieldPosition="0"/>
    </format>
    <format dxfId="1929">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B012CCFC-8F71-4AE3-8EC7-0534153F7A72}"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 Fuente de Financiamiento">
  <location ref="A1:C141" firstHeaderRow="1" firstDataRow="1" firstDataCol="2"/>
  <pivotFields count="33">
    <pivotField compact="0" outline="0" showAll="0" defaultSubtotal="0">
      <items count="7">
        <item m="1" x="6"/>
        <item x="3"/>
        <item x="1"/>
        <item x="0"/>
        <item x="2"/>
        <item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apitulo " compact="0" outline="0" showAll="0" defaultSubtotal="0">
      <items count="7">
        <item x="0"/>
        <item x="1"/>
        <item x="2"/>
        <item x="3"/>
        <item x="4"/>
        <item x="5"/>
        <item x="6"/>
      </items>
    </pivotField>
    <pivotField compact="0" outline="0" showAll="0" defaultSubtotal="0"/>
    <pivotField compact="0" outline="0" subtotalTop="0" showAll="0" defaultSubtotal="0"/>
    <pivotField axis="axisRow" compact="0" outline="0" showAll="0" defaultSubtotal="0">
      <items count="1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6"/>
        <item x="109"/>
        <item x="105"/>
        <item x="113"/>
        <item x="108"/>
        <item x="110"/>
        <item x="111"/>
        <item x="114"/>
        <item x="115"/>
        <item x="116"/>
        <item x="117"/>
        <item x="118"/>
        <item x="119"/>
        <item x="120"/>
        <item x="121"/>
        <item x="122"/>
        <item x="123"/>
        <item x="124"/>
        <item x="125"/>
        <item x="126"/>
        <item x="127"/>
        <item x="128"/>
        <item x="129"/>
        <item x="130"/>
        <item x="131"/>
        <item x="132"/>
        <item x="133"/>
        <item x="134"/>
        <item x="135"/>
        <item x="136"/>
        <item x="137"/>
        <item x="138"/>
        <item m="1" x="139"/>
        <item x="107"/>
        <item x="112"/>
      </items>
    </pivotField>
    <pivotField axis="axisRow" compact="0" outline="0" showAll="0" defaultSubtotal="0">
      <items count="141">
        <item x="137"/>
        <item x="12"/>
        <item x="11"/>
        <item x="13"/>
        <item x="129"/>
        <item x="64"/>
        <item x="60"/>
        <item x="62"/>
        <item x="63"/>
        <item x="61"/>
        <item x="45"/>
        <item x="32"/>
        <item x="111"/>
        <item x="108"/>
        <item x="110"/>
        <item x="105"/>
        <item x="113"/>
        <item x="119"/>
        <item x="28"/>
        <item x="42"/>
        <item x="79"/>
        <item x="8"/>
        <item x="80"/>
        <item x="134"/>
        <item x="135"/>
        <item x="9"/>
        <item x="10"/>
        <item x="0"/>
        <item x="88"/>
        <item x="101"/>
        <item x="103"/>
        <item x="133"/>
        <item x="136"/>
        <item x="55"/>
        <item x="116"/>
        <item x="125"/>
        <item x="126"/>
        <item x="120"/>
        <item x="118"/>
        <item x="97"/>
        <item x="36"/>
        <item x="40"/>
        <item x="96"/>
        <item x="6"/>
        <item x="48"/>
        <item x="127"/>
        <item x="54"/>
        <item x="2"/>
        <item x="7"/>
        <item x="99"/>
        <item x="14"/>
        <item x="82"/>
        <item x="83"/>
        <item x="86"/>
        <item x="81"/>
        <item x="121"/>
        <item x="138"/>
        <item x="132"/>
        <item x="29"/>
        <item x="122"/>
        <item x="123"/>
        <item x="19"/>
        <item x="31"/>
        <item x="17"/>
        <item x="33"/>
        <item x="21"/>
        <item x="20"/>
        <item x="39"/>
        <item x="38"/>
        <item x="16"/>
        <item x="18"/>
        <item x="46"/>
        <item x="37"/>
        <item x="114"/>
        <item x="115"/>
        <item x="15"/>
        <item x="65"/>
        <item x="128"/>
        <item x="102"/>
        <item x="34"/>
        <item x="117"/>
        <item x="26"/>
        <item x="41"/>
        <item x="95"/>
        <item x="92"/>
        <item x="93"/>
        <item x="47"/>
        <item x="44"/>
        <item x="5"/>
        <item x="23"/>
        <item x="22"/>
        <item x="27"/>
        <item x="35"/>
        <item x="25"/>
        <item x="49"/>
        <item x="51"/>
        <item x="52"/>
        <item x="53"/>
        <item x="50"/>
        <item x="85"/>
        <item x="84"/>
        <item x="4"/>
        <item x="78"/>
        <item x="77"/>
        <item x="100"/>
        <item x="91"/>
        <item x="58"/>
        <item x="71"/>
        <item x="69"/>
        <item x="76"/>
        <item x="68"/>
        <item x="89"/>
        <item x="67"/>
        <item x="70"/>
        <item x="90"/>
        <item x="87"/>
        <item x="72"/>
        <item x="57"/>
        <item x="73"/>
        <item x="75"/>
        <item x="98"/>
        <item x="66"/>
        <item x="59"/>
        <item x="74"/>
        <item x="124"/>
        <item x="131"/>
        <item x="109"/>
        <item x="1"/>
        <item x="3"/>
        <item x="56"/>
        <item x="130"/>
        <item x="106"/>
        <item x="104"/>
        <item x="24"/>
        <item x="43"/>
        <item x="94"/>
        <item x="30"/>
        <item m="1" x="140"/>
        <item m="1" x="139"/>
        <item x="107"/>
        <item x="112"/>
      </items>
    </pivotField>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s>
  <rowFields count="2">
    <field x="26"/>
    <field x="27"/>
  </rowFields>
  <rowItems count="140">
    <i>
      <x/>
      <x v="27"/>
    </i>
    <i>
      <x v="1"/>
      <x v="127"/>
    </i>
    <i>
      <x v="2"/>
      <x v="47"/>
    </i>
    <i>
      <x v="3"/>
      <x v="128"/>
    </i>
    <i>
      <x v="4"/>
      <x v="101"/>
    </i>
    <i>
      <x v="5"/>
      <x v="88"/>
    </i>
    <i>
      <x v="6"/>
      <x v="43"/>
    </i>
    <i>
      <x v="7"/>
      <x v="48"/>
    </i>
    <i>
      <x v="8"/>
      <x v="21"/>
    </i>
    <i>
      <x v="9"/>
      <x v="25"/>
    </i>
    <i>
      <x v="10"/>
      <x v="26"/>
    </i>
    <i>
      <x v="11"/>
      <x v="2"/>
    </i>
    <i>
      <x v="12"/>
      <x v="1"/>
    </i>
    <i>
      <x v="13"/>
      <x v="3"/>
    </i>
    <i>
      <x v="14"/>
      <x v="50"/>
    </i>
    <i>
      <x v="15"/>
      <x v="75"/>
    </i>
    <i>
      <x v="16"/>
      <x v="69"/>
    </i>
    <i>
      <x v="17"/>
      <x v="63"/>
    </i>
    <i>
      <x v="18"/>
      <x v="70"/>
    </i>
    <i>
      <x v="19"/>
      <x v="61"/>
    </i>
    <i>
      <x v="20"/>
      <x v="66"/>
    </i>
    <i>
      <x v="21"/>
      <x v="65"/>
    </i>
    <i>
      <x v="22"/>
      <x v="90"/>
    </i>
    <i>
      <x v="23"/>
      <x v="89"/>
    </i>
    <i>
      <x v="24"/>
      <x v="133"/>
    </i>
    <i>
      <x v="25"/>
      <x v="93"/>
    </i>
    <i>
      <x v="26"/>
      <x v="81"/>
    </i>
    <i>
      <x v="27"/>
      <x v="91"/>
    </i>
    <i>
      <x v="28"/>
      <x v="18"/>
    </i>
    <i>
      <x v="29"/>
      <x v="58"/>
    </i>
    <i>
      <x v="30"/>
      <x v="136"/>
    </i>
    <i>
      <x v="31"/>
      <x v="62"/>
    </i>
    <i>
      <x v="32"/>
      <x v="11"/>
    </i>
    <i>
      <x v="33"/>
      <x v="64"/>
    </i>
    <i>
      <x v="34"/>
      <x v="79"/>
    </i>
    <i>
      <x v="35"/>
      <x v="92"/>
    </i>
    <i>
      <x v="36"/>
      <x v="40"/>
    </i>
    <i>
      <x v="37"/>
      <x v="72"/>
    </i>
    <i>
      <x v="38"/>
      <x v="68"/>
    </i>
    <i>
      <x v="39"/>
      <x v="67"/>
    </i>
    <i>
      <x v="40"/>
      <x v="41"/>
    </i>
    <i>
      <x v="41"/>
      <x v="82"/>
    </i>
    <i>
      <x v="42"/>
      <x v="19"/>
    </i>
    <i>
      <x v="43"/>
      <x v="134"/>
    </i>
    <i>
      <x v="44"/>
      <x v="87"/>
    </i>
    <i>
      <x v="45"/>
      <x v="10"/>
    </i>
    <i>
      <x v="46"/>
      <x v="71"/>
    </i>
    <i>
      <x v="47"/>
      <x v="86"/>
    </i>
    <i>
      <x v="48"/>
      <x v="44"/>
    </i>
    <i>
      <x v="49"/>
      <x v="94"/>
    </i>
    <i>
      <x v="50"/>
      <x v="98"/>
    </i>
    <i>
      <x v="51"/>
      <x v="95"/>
    </i>
    <i>
      <x v="52"/>
      <x v="96"/>
    </i>
    <i>
      <x v="53"/>
      <x v="97"/>
    </i>
    <i>
      <x v="54"/>
      <x v="46"/>
    </i>
    <i>
      <x v="55"/>
      <x v="33"/>
    </i>
    <i>
      <x v="56"/>
      <x v="129"/>
    </i>
    <i>
      <x v="57"/>
      <x v="117"/>
    </i>
    <i>
      <x v="58"/>
      <x v="106"/>
    </i>
    <i>
      <x v="59"/>
      <x v="122"/>
    </i>
    <i>
      <x v="60"/>
      <x v="6"/>
    </i>
    <i>
      <x v="61"/>
      <x v="9"/>
    </i>
    <i>
      <x v="62"/>
      <x v="7"/>
    </i>
    <i>
      <x v="63"/>
      <x v="8"/>
    </i>
    <i>
      <x v="64"/>
      <x v="5"/>
    </i>
    <i>
      <x v="65"/>
      <x v="76"/>
    </i>
    <i>
      <x v="66"/>
      <x v="121"/>
    </i>
    <i>
      <x v="67"/>
      <x v="112"/>
    </i>
    <i>
      <x v="68"/>
      <x v="110"/>
    </i>
    <i>
      <x v="69"/>
      <x v="108"/>
    </i>
    <i>
      <x v="70"/>
      <x v="113"/>
    </i>
    <i>
      <x v="71"/>
      <x v="107"/>
    </i>
    <i>
      <x v="72"/>
      <x v="116"/>
    </i>
    <i>
      <x v="73"/>
      <x v="118"/>
    </i>
    <i>
      <x v="74"/>
      <x v="123"/>
    </i>
    <i>
      <x v="75"/>
      <x v="119"/>
    </i>
    <i>
      <x v="76"/>
      <x v="109"/>
    </i>
    <i>
      <x v="77"/>
      <x v="103"/>
    </i>
    <i>
      <x v="78"/>
      <x v="102"/>
    </i>
    <i>
      <x v="79"/>
      <x v="20"/>
    </i>
    <i>
      <x v="80"/>
      <x v="22"/>
    </i>
    <i>
      <x v="81"/>
      <x v="54"/>
    </i>
    <i>
      <x v="82"/>
      <x v="51"/>
    </i>
    <i>
      <x v="83"/>
      <x v="52"/>
    </i>
    <i>
      <x v="84"/>
      <x v="100"/>
    </i>
    <i>
      <x v="85"/>
      <x v="99"/>
    </i>
    <i>
      <x v="86"/>
      <x v="53"/>
    </i>
    <i>
      <x v="87"/>
      <x v="115"/>
    </i>
    <i>
      <x v="88"/>
      <x v="28"/>
    </i>
    <i>
      <x v="89"/>
      <x v="111"/>
    </i>
    <i>
      <x v="90"/>
      <x v="114"/>
    </i>
    <i>
      <x v="91"/>
      <x v="105"/>
    </i>
    <i>
      <x v="92"/>
      <x v="84"/>
    </i>
    <i>
      <x v="93"/>
      <x v="85"/>
    </i>
    <i>
      <x v="94"/>
      <x v="135"/>
    </i>
    <i>
      <x v="95"/>
      <x v="83"/>
    </i>
    <i>
      <x v="96"/>
      <x v="42"/>
    </i>
    <i>
      <x v="97"/>
      <x v="39"/>
    </i>
    <i>
      <x v="98"/>
      <x v="120"/>
    </i>
    <i>
      <x v="99"/>
      <x v="49"/>
    </i>
    <i>
      <x v="100"/>
      <x v="104"/>
    </i>
    <i>
      <x v="101"/>
      <x v="29"/>
    </i>
    <i>
      <x v="102"/>
      <x v="78"/>
    </i>
    <i>
      <x v="103"/>
      <x v="30"/>
    </i>
    <i>
      <x v="104"/>
      <x v="132"/>
    </i>
    <i>
      <x v="105"/>
      <x v="131"/>
    </i>
    <i>
      <x v="106"/>
      <x v="126"/>
    </i>
    <i>
      <x v="107"/>
      <x v="15"/>
    </i>
    <i>
      <x v="108"/>
      <x v="16"/>
    </i>
    <i>
      <x v="109"/>
      <x v="13"/>
    </i>
    <i>
      <x v="110"/>
      <x v="14"/>
    </i>
    <i>
      <x v="111"/>
      <x v="12"/>
    </i>
    <i>
      <x v="112"/>
      <x v="73"/>
    </i>
    <i>
      <x v="113"/>
      <x v="74"/>
    </i>
    <i>
      <x v="114"/>
      <x v="34"/>
    </i>
    <i>
      <x v="115"/>
      <x v="80"/>
    </i>
    <i>
      <x v="116"/>
      <x v="38"/>
    </i>
    <i>
      <x v="117"/>
      <x v="17"/>
    </i>
    <i>
      <x v="118"/>
      <x v="37"/>
    </i>
    <i>
      <x v="119"/>
      <x v="55"/>
    </i>
    <i>
      <x v="120"/>
      <x v="59"/>
    </i>
    <i>
      <x v="121"/>
      <x v="60"/>
    </i>
    <i>
      <x v="122"/>
      <x v="124"/>
    </i>
    <i>
      <x v="123"/>
      <x v="35"/>
    </i>
    <i>
      <x v="124"/>
      <x v="36"/>
    </i>
    <i>
      <x v="125"/>
      <x v="45"/>
    </i>
    <i>
      <x v="126"/>
      <x v="77"/>
    </i>
    <i>
      <x v="127"/>
      <x v="4"/>
    </i>
    <i>
      <x v="128"/>
      <x v="130"/>
    </i>
    <i>
      <x v="129"/>
      <x v="125"/>
    </i>
    <i>
      <x v="130"/>
      <x v="57"/>
    </i>
    <i>
      <x v="131"/>
      <x v="31"/>
    </i>
    <i>
      <x v="132"/>
      <x v="23"/>
    </i>
    <i>
      <x v="133"/>
      <x v="24"/>
    </i>
    <i>
      <x v="134"/>
      <x v="32"/>
    </i>
    <i>
      <x v="135"/>
      <x/>
    </i>
    <i>
      <x v="136"/>
      <x v="56"/>
    </i>
    <i>
      <x v="138"/>
      <x v="139"/>
    </i>
    <i>
      <x v="139"/>
      <x v="140"/>
    </i>
    <i t="grand">
      <x/>
    </i>
  </rowItems>
  <colItems count="1">
    <i/>
  </colItems>
  <dataFields count="1">
    <dataField name="Presupuesto 2025" fld="32" baseField="0" baseItem="0" numFmtId="4"/>
  </dataFields>
  <formats count="191">
    <format dxfId="1928">
      <pivotArea dataOnly="0" labelOnly="1" grandRow="1" outline="0" fieldPosition="0"/>
    </format>
    <format dxfId="1927">
      <pivotArea grandRow="1" outline="0" collapsedLevelsAreSubtotals="1" fieldPosition="0"/>
    </format>
    <format dxfId="1926">
      <pivotArea dataOnly="0" labelOnly="1" grandRow="1" outline="0" fieldPosition="0"/>
    </format>
    <format dxfId="1925">
      <pivotArea grandRow="1" outline="0" collapsedLevelsAreSubtotals="1" fieldPosition="0"/>
    </format>
    <format dxfId="1924">
      <pivotArea field="0" type="button" dataOnly="0" labelOnly="1" outline="0"/>
    </format>
    <format dxfId="1923">
      <pivotArea dataOnly="0" labelOnly="1" outline="0" axis="axisValues" fieldPosition="0"/>
    </format>
    <format dxfId="1922">
      <pivotArea grandRow="1" outline="0" collapsedLevelsAreSubtotals="1" fieldPosition="0"/>
    </format>
    <format dxfId="1921">
      <pivotArea field="0" type="button" dataOnly="0" labelOnly="1" outline="0"/>
    </format>
    <format dxfId="1920">
      <pivotArea dataOnly="0" labelOnly="1" outline="0" axis="axisValues" fieldPosition="0"/>
    </format>
    <format dxfId="1919">
      <pivotArea dataOnly="0" labelOnly="1" outline="0" axis="axisValues" fieldPosition="0"/>
    </format>
    <format dxfId="1918">
      <pivotArea field="0" type="button" dataOnly="0" labelOnly="1" outline="0"/>
    </format>
    <format dxfId="1917">
      <pivotArea dataOnly="0" labelOnly="1" outline="0" axis="axisValues" fieldPosition="0"/>
    </format>
    <format dxfId="1916">
      <pivotArea type="all" dataOnly="0" outline="0" fieldPosition="0"/>
    </format>
    <format dxfId="1915">
      <pivotArea outline="0" collapsedLevelsAreSubtotals="1" fieldPosition="0"/>
    </format>
    <format dxfId="1914">
      <pivotArea field="23" type="button" dataOnly="0" labelOnly="1" outline="0"/>
    </format>
    <format dxfId="1913">
      <pivotArea dataOnly="0" labelOnly="1" grandRow="1" outline="0" fieldPosition="0"/>
    </format>
    <format dxfId="1912">
      <pivotArea dataOnly="0" labelOnly="1" outline="0" axis="axisValues" fieldPosition="0"/>
    </format>
    <format dxfId="1911">
      <pivotArea type="all" dataOnly="0" outline="0" fieldPosition="0"/>
    </format>
    <format dxfId="1910">
      <pivotArea outline="0" collapsedLevelsAreSubtotals="1" fieldPosition="0"/>
    </format>
    <format dxfId="1909">
      <pivotArea field="26" type="button" dataOnly="0" labelOnly="1" outline="0" axis="axisRow" fieldPosition="0"/>
    </format>
    <format dxfId="1908">
      <pivotArea field="27" type="button" dataOnly="0" labelOnly="1" outline="0" axis="axisRow" fieldPosition="1"/>
    </format>
    <format dxfId="1907">
      <pivotArea dataOnly="0" labelOnly="1" outline="0" fieldPosition="0">
        <references count="1">
          <reference field="2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906">
      <pivotArea dataOnly="0" labelOnly="1" outline="0" fieldPosition="0">
        <references count="1">
          <reference field="2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905">
      <pivotArea dataOnly="0" labelOnly="1" outline="0" fieldPosition="0">
        <references count="1">
          <reference field="26" count="37">
            <x v="100"/>
            <x v="101"/>
            <x v="102"/>
            <x v="103"/>
            <x v="104"/>
            <x v="105"/>
            <x v="106"/>
            <x v="107"/>
            <x v="108"/>
            <x v="109"/>
            <x v="110"/>
            <x v="111"/>
            <x v="112"/>
            <x v="113"/>
            <x v="114"/>
            <x v="115"/>
            <x v="116"/>
            <x v="117"/>
            <x v="118"/>
            <x v="119"/>
            <x v="120"/>
            <x v="121"/>
            <x v="122"/>
            <x v="123"/>
            <x v="124"/>
            <x v="125"/>
            <x v="126"/>
            <x v="127"/>
            <x v="128"/>
            <x v="129"/>
            <x v="130"/>
            <x v="131"/>
            <x v="132"/>
            <x v="133"/>
            <x v="134"/>
            <x v="135"/>
            <x v="136"/>
          </reference>
        </references>
      </pivotArea>
    </format>
    <format dxfId="1904">
      <pivotArea dataOnly="0" labelOnly="1" grandRow="1" outline="0" fieldPosition="0"/>
    </format>
    <format dxfId="1903">
      <pivotArea dataOnly="0" labelOnly="1" outline="0" fieldPosition="0">
        <references count="2">
          <reference field="26" count="1" selected="0">
            <x v="0"/>
          </reference>
          <reference field="27" count="1">
            <x v="27"/>
          </reference>
        </references>
      </pivotArea>
    </format>
    <format dxfId="1902">
      <pivotArea dataOnly="0" labelOnly="1" outline="0" fieldPosition="0">
        <references count="2">
          <reference field="26" count="1" selected="0">
            <x v="1"/>
          </reference>
          <reference field="27" count="1">
            <x v="127"/>
          </reference>
        </references>
      </pivotArea>
    </format>
    <format dxfId="1901">
      <pivotArea dataOnly="0" labelOnly="1" outline="0" fieldPosition="0">
        <references count="2">
          <reference field="26" count="1" selected="0">
            <x v="2"/>
          </reference>
          <reference field="27" count="1">
            <x v="47"/>
          </reference>
        </references>
      </pivotArea>
    </format>
    <format dxfId="1900">
      <pivotArea dataOnly="0" labelOnly="1" outline="0" fieldPosition="0">
        <references count="2">
          <reference field="26" count="1" selected="0">
            <x v="3"/>
          </reference>
          <reference field="27" count="1">
            <x v="128"/>
          </reference>
        </references>
      </pivotArea>
    </format>
    <format dxfId="1899">
      <pivotArea dataOnly="0" labelOnly="1" outline="0" fieldPosition="0">
        <references count="2">
          <reference field="26" count="1" selected="0">
            <x v="4"/>
          </reference>
          <reference field="27" count="1">
            <x v="101"/>
          </reference>
        </references>
      </pivotArea>
    </format>
    <format dxfId="1898">
      <pivotArea dataOnly="0" labelOnly="1" outline="0" fieldPosition="0">
        <references count="2">
          <reference field="26" count="1" selected="0">
            <x v="5"/>
          </reference>
          <reference field="27" count="1">
            <x v="88"/>
          </reference>
        </references>
      </pivotArea>
    </format>
    <format dxfId="1897">
      <pivotArea dataOnly="0" labelOnly="1" outline="0" fieldPosition="0">
        <references count="2">
          <reference field="26" count="1" selected="0">
            <x v="6"/>
          </reference>
          <reference field="27" count="1">
            <x v="43"/>
          </reference>
        </references>
      </pivotArea>
    </format>
    <format dxfId="1896">
      <pivotArea dataOnly="0" labelOnly="1" outline="0" fieldPosition="0">
        <references count="2">
          <reference field="26" count="1" selected="0">
            <x v="7"/>
          </reference>
          <reference field="27" count="1">
            <x v="48"/>
          </reference>
        </references>
      </pivotArea>
    </format>
    <format dxfId="1895">
      <pivotArea dataOnly="0" labelOnly="1" outline="0" fieldPosition="0">
        <references count="2">
          <reference field="26" count="1" selected="0">
            <x v="8"/>
          </reference>
          <reference field="27" count="1">
            <x v="21"/>
          </reference>
        </references>
      </pivotArea>
    </format>
    <format dxfId="1894">
      <pivotArea dataOnly="0" labelOnly="1" outline="0" fieldPosition="0">
        <references count="2">
          <reference field="26" count="1" selected="0">
            <x v="9"/>
          </reference>
          <reference field="27" count="1">
            <x v="25"/>
          </reference>
        </references>
      </pivotArea>
    </format>
    <format dxfId="1893">
      <pivotArea dataOnly="0" labelOnly="1" outline="0" fieldPosition="0">
        <references count="2">
          <reference field="26" count="1" selected="0">
            <x v="10"/>
          </reference>
          <reference field="27" count="1">
            <x v="26"/>
          </reference>
        </references>
      </pivotArea>
    </format>
    <format dxfId="1892">
      <pivotArea dataOnly="0" labelOnly="1" outline="0" fieldPosition="0">
        <references count="2">
          <reference field="26" count="1" selected="0">
            <x v="11"/>
          </reference>
          <reference field="27" count="1">
            <x v="2"/>
          </reference>
        </references>
      </pivotArea>
    </format>
    <format dxfId="1891">
      <pivotArea dataOnly="0" labelOnly="1" outline="0" fieldPosition="0">
        <references count="2">
          <reference field="26" count="1" selected="0">
            <x v="12"/>
          </reference>
          <reference field="27" count="1">
            <x v="1"/>
          </reference>
        </references>
      </pivotArea>
    </format>
    <format dxfId="1890">
      <pivotArea dataOnly="0" labelOnly="1" outline="0" fieldPosition="0">
        <references count="2">
          <reference field="26" count="1" selected="0">
            <x v="13"/>
          </reference>
          <reference field="27" count="1">
            <x v="3"/>
          </reference>
        </references>
      </pivotArea>
    </format>
    <format dxfId="1889">
      <pivotArea dataOnly="0" labelOnly="1" outline="0" fieldPosition="0">
        <references count="2">
          <reference field="26" count="1" selected="0">
            <x v="14"/>
          </reference>
          <reference field="27" count="1">
            <x v="50"/>
          </reference>
        </references>
      </pivotArea>
    </format>
    <format dxfId="1888">
      <pivotArea dataOnly="0" labelOnly="1" outline="0" fieldPosition="0">
        <references count="2">
          <reference field="26" count="1" selected="0">
            <x v="15"/>
          </reference>
          <reference field="27" count="1">
            <x v="75"/>
          </reference>
        </references>
      </pivotArea>
    </format>
    <format dxfId="1887">
      <pivotArea dataOnly="0" labelOnly="1" outline="0" fieldPosition="0">
        <references count="2">
          <reference field="26" count="1" selected="0">
            <x v="16"/>
          </reference>
          <reference field="27" count="1">
            <x v="69"/>
          </reference>
        </references>
      </pivotArea>
    </format>
    <format dxfId="1886">
      <pivotArea dataOnly="0" labelOnly="1" outline="0" fieldPosition="0">
        <references count="2">
          <reference field="26" count="1" selected="0">
            <x v="17"/>
          </reference>
          <reference field="27" count="1">
            <x v="63"/>
          </reference>
        </references>
      </pivotArea>
    </format>
    <format dxfId="1885">
      <pivotArea dataOnly="0" labelOnly="1" outline="0" fieldPosition="0">
        <references count="2">
          <reference field="26" count="1" selected="0">
            <x v="18"/>
          </reference>
          <reference field="27" count="1">
            <x v="70"/>
          </reference>
        </references>
      </pivotArea>
    </format>
    <format dxfId="1884">
      <pivotArea dataOnly="0" labelOnly="1" outline="0" fieldPosition="0">
        <references count="2">
          <reference field="26" count="1" selected="0">
            <x v="19"/>
          </reference>
          <reference field="27" count="1">
            <x v="61"/>
          </reference>
        </references>
      </pivotArea>
    </format>
    <format dxfId="1883">
      <pivotArea dataOnly="0" labelOnly="1" outline="0" fieldPosition="0">
        <references count="2">
          <reference field="26" count="1" selected="0">
            <x v="20"/>
          </reference>
          <reference field="27" count="1">
            <x v="66"/>
          </reference>
        </references>
      </pivotArea>
    </format>
    <format dxfId="1882">
      <pivotArea dataOnly="0" labelOnly="1" outline="0" fieldPosition="0">
        <references count="2">
          <reference field="26" count="1" selected="0">
            <x v="21"/>
          </reference>
          <reference field="27" count="1">
            <x v="65"/>
          </reference>
        </references>
      </pivotArea>
    </format>
    <format dxfId="1881">
      <pivotArea dataOnly="0" labelOnly="1" outline="0" fieldPosition="0">
        <references count="2">
          <reference field="26" count="1" selected="0">
            <x v="22"/>
          </reference>
          <reference field="27" count="1">
            <x v="90"/>
          </reference>
        </references>
      </pivotArea>
    </format>
    <format dxfId="1880">
      <pivotArea dataOnly="0" labelOnly="1" outline="0" fieldPosition="0">
        <references count="2">
          <reference field="26" count="1" selected="0">
            <x v="23"/>
          </reference>
          <reference field="27" count="1">
            <x v="89"/>
          </reference>
        </references>
      </pivotArea>
    </format>
    <format dxfId="1879">
      <pivotArea dataOnly="0" labelOnly="1" outline="0" fieldPosition="0">
        <references count="2">
          <reference field="26" count="1" selected="0">
            <x v="24"/>
          </reference>
          <reference field="27" count="1">
            <x v="133"/>
          </reference>
        </references>
      </pivotArea>
    </format>
    <format dxfId="1878">
      <pivotArea dataOnly="0" labelOnly="1" outline="0" fieldPosition="0">
        <references count="2">
          <reference field="26" count="1" selected="0">
            <x v="25"/>
          </reference>
          <reference field="27" count="1">
            <x v="93"/>
          </reference>
        </references>
      </pivotArea>
    </format>
    <format dxfId="1877">
      <pivotArea dataOnly="0" labelOnly="1" outline="0" fieldPosition="0">
        <references count="2">
          <reference field="26" count="1" selected="0">
            <x v="26"/>
          </reference>
          <reference field="27" count="1">
            <x v="81"/>
          </reference>
        </references>
      </pivotArea>
    </format>
    <format dxfId="1876">
      <pivotArea dataOnly="0" labelOnly="1" outline="0" fieldPosition="0">
        <references count="2">
          <reference field="26" count="1" selected="0">
            <x v="27"/>
          </reference>
          <reference field="27" count="1">
            <x v="91"/>
          </reference>
        </references>
      </pivotArea>
    </format>
    <format dxfId="1875">
      <pivotArea dataOnly="0" labelOnly="1" outline="0" fieldPosition="0">
        <references count="2">
          <reference field="26" count="1" selected="0">
            <x v="28"/>
          </reference>
          <reference field="27" count="1">
            <x v="18"/>
          </reference>
        </references>
      </pivotArea>
    </format>
    <format dxfId="1874">
      <pivotArea dataOnly="0" labelOnly="1" outline="0" fieldPosition="0">
        <references count="2">
          <reference field="26" count="1" selected="0">
            <x v="29"/>
          </reference>
          <reference field="27" count="1">
            <x v="58"/>
          </reference>
        </references>
      </pivotArea>
    </format>
    <format dxfId="1873">
      <pivotArea dataOnly="0" labelOnly="1" outline="0" fieldPosition="0">
        <references count="2">
          <reference field="26" count="1" selected="0">
            <x v="30"/>
          </reference>
          <reference field="27" count="1">
            <x v="136"/>
          </reference>
        </references>
      </pivotArea>
    </format>
    <format dxfId="1872">
      <pivotArea dataOnly="0" labelOnly="1" outline="0" fieldPosition="0">
        <references count="2">
          <reference field="26" count="1" selected="0">
            <x v="31"/>
          </reference>
          <reference field="27" count="1">
            <x v="62"/>
          </reference>
        </references>
      </pivotArea>
    </format>
    <format dxfId="1871">
      <pivotArea dataOnly="0" labelOnly="1" outline="0" fieldPosition="0">
        <references count="2">
          <reference field="26" count="1" selected="0">
            <x v="32"/>
          </reference>
          <reference field="27" count="1">
            <x v="11"/>
          </reference>
        </references>
      </pivotArea>
    </format>
    <format dxfId="1870">
      <pivotArea dataOnly="0" labelOnly="1" outline="0" fieldPosition="0">
        <references count="2">
          <reference field="26" count="1" selected="0">
            <x v="33"/>
          </reference>
          <reference field="27" count="1">
            <x v="64"/>
          </reference>
        </references>
      </pivotArea>
    </format>
    <format dxfId="1869">
      <pivotArea dataOnly="0" labelOnly="1" outline="0" fieldPosition="0">
        <references count="2">
          <reference field="26" count="1" selected="0">
            <x v="34"/>
          </reference>
          <reference field="27" count="1">
            <x v="79"/>
          </reference>
        </references>
      </pivotArea>
    </format>
    <format dxfId="1868">
      <pivotArea dataOnly="0" labelOnly="1" outline="0" fieldPosition="0">
        <references count="2">
          <reference field="26" count="1" selected="0">
            <x v="35"/>
          </reference>
          <reference field="27" count="1">
            <x v="92"/>
          </reference>
        </references>
      </pivotArea>
    </format>
    <format dxfId="1867">
      <pivotArea dataOnly="0" labelOnly="1" outline="0" fieldPosition="0">
        <references count="2">
          <reference field="26" count="1" selected="0">
            <x v="36"/>
          </reference>
          <reference field="27" count="1">
            <x v="40"/>
          </reference>
        </references>
      </pivotArea>
    </format>
    <format dxfId="1866">
      <pivotArea dataOnly="0" labelOnly="1" outline="0" fieldPosition="0">
        <references count="2">
          <reference field="26" count="1" selected="0">
            <x v="37"/>
          </reference>
          <reference field="27" count="1">
            <x v="72"/>
          </reference>
        </references>
      </pivotArea>
    </format>
    <format dxfId="1865">
      <pivotArea dataOnly="0" labelOnly="1" outline="0" fieldPosition="0">
        <references count="2">
          <reference field="26" count="1" selected="0">
            <x v="38"/>
          </reference>
          <reference field="27" count="1">
            <x v="68"/>
          </reference>
        </references>
      </pivotArea>
    </format>
    <format dxfId="1864">
      <pivotArea dataOnly="0" labelOnly="1" outline="0" fieldPosition="0">
        <references count="2">
          <reference field="26" count="1" selected="0">
            <x v="39"/>
          </reference>
          <reference field="27" count="1">
            <x v="67"/>
          </reference>
        </references>
      </pivotArea>
    </format>
    <format dxfId="1863">
      <pivotArea dataOnly="0" labelOnly="1" outline="0" fieldPosition="0">
        <references count="2">
          <reference field="26" count="1" selected="0">
            <x v="40"/>
          </reference>
          <reference field="27" count="1">
            <x v="41"/>
          </reference>
        </references>
      </pivotArea>
    </format>
    <format dxfId="1862">
      <pivotArea dataOnly="0" labelOnly="1" outline="0" fieldPosition="0">
        <references count="2">
          <reference field="26" count="1" selected="0">
            <x v="41"/>
          </reference>
          <reference field="27" count="1">
            <x v="82"/>
          </reference>
        </references>
      </pivotArea>
    </format>
    <format dxfId="1861">
      <pivotArea dataOnly="0" labelOnly="1" outline="0" fieldPosition="0">
        <references count="2">
          <reference field="26" count="1" selected="0">
            <x v="42"/>
          </reference>
          <reference field="27" count="1">
            <x v="19"/>
          </reference>
        </references>
      </pivotArea>
    </format>
    <format dxfId="1860">
      <pivotArea dataOnly="0" labelOnly="1" outline="0" fieldPosition="0">
        <references count="2">
          <reference field="26" count="1" selected="0">
            <x v="43"/>
          </reference>
          <reference field="27" count="1">
            <x v="134"/>
          </reference>
        </references>
      </pivotArea>
    </format>
    <format dxfId="1859">
      <pivotArea dataOnly="0" labelOnly="1" outline="0" fieldPosition="0">
        <references count="2">
          <reference field="26" count="1" selected="0">
            <x v="44"/>
          </reference>
          <reference field="27" count="1">
            <x v="87"/>
          </reference>
        </references>
      </pivotArea>
    </format>
    <format dxfId="1858">
      <pivotArea dataOnly="0" labelOnly="1" outline="0" fieldPosition="0">
        <references count="2">
          <reference field="26" count="1" selected="0">
            <x v="45"/>
          </reference>
          <reference field="27" count="1">
            <x v="10"/>
          </reference>
        </references>
      </pivotArea>
    </format>
    <format dxfId="1857">
      <pivotArea dataOnly="0" labelOnly="1" outline="0" fieldPosition="0">
        <references count="2">
          <reference field="26" count="1" selected="0">
            <x v="46"/>
          </reference>
          <reference field="27" count="1">
            <x v="71"/>
          </reference>
        </references>
      </pivotArea>
    </format>
    <format dxfId="1856">
      <pivotArea dataOnly="0" labelOnly="1" outline="0" fieldPosition="0">
        <references count="2">
          <reference field="26" count="1" selected="0">
            <x v="47"/>
          </reference>
          <reference field="27" count="1">
            <x v="86"/>
          </reference>
        </references>
      </pivotArea>
    </format>
    <format dxfId="1855">
      <pivotArea dataOnly="0" labelOnly="1" outline="0" fieldPosition="0">
        <references count="2">
          <reference field="26" count="1" selected="0">
            <x v="48"/>
          </reference>
          <reference field="27" count="1">
            <x v="44"/>
          </reference>
        </references>
      </pivotArea>
    </format>
    <format dxfId="1854">
      <pivotArea dataOnly="0" labelOnly="1" outline="0" fieldPosition="0">
        <references count="2">
          <reference field="26" count="1" selected="0">
            <x v="49"/>
          </reference>
          <reference field="27" count="1">
            <x v="94"/>
          </reference>
        </references>
      </pivotArea>
    </format>
    <format dxfId="1853">
      <pivotArea dataOnly="0" labelOnly="1" outline="0" fieldPosition="0">
        <references count="2">
          <reference field="26" count="1" selected="0">
            <x v="50"/>
          </reference>
          <reference field="27" count="1">
            <x v="98"/>
          </reference>
        </references>
      </pivotArea>
    </format>
    <format dxfId="1852">
      <pivotArea dataOnly="0" labelOnly="1" outline="0" fieldPosition="0">
        <references count="2">
          <reference field="26" count="1" selected="0">
            <x v="51"/>
          </reference>
          <reference field="27" count="1">
            <x v="95"/>
          </reference>
        </references>
      </pivotArea>
    </format>
    <format dxfId="1851">
      <pivotArea dataOnly="0" labelOnly="1" outline="0" fieldPosition="0">
        <references count="2">
          <reference field="26" count="1" selected="0">
            <x v="52"/>
          </reference>
          <reference field="27" count="1">
            <x v="96"/>
          </reference>
        </references>
      </pivotArea>
    </format>
    <format dxfId="1850">
      <pivotArea dataOnly="0" labelOnly="1" outline="0" fieldPosition="0">
        <references count="2">
          <reference field="26" count="1" selected="0">
            <x v="53"/>
          </reference>
          <reference field="27" count="1">
            <x v="97"/>
          </reference>
        </references>
      </pivotArea>
    </format>
    <format dxfId="1849">
      <pivotArea dataOnly="0" labelOnly="1" outline="0" fieldPosition="0">
        <references count="2">
          <reference field="26" count="1" selected="0">
            <x v="54"/>
          </reference>
          <reference field="27" count="1">
            <x v="46"/>
          </reference>
        </references>
      </pivotArea>
    </format>
    <format dxfId="1848">
      <pivotArea dataOnly="0" labelOnly="1" outline="0" fieldPosition="0">
        <references count="2">
          <reference field="26" count="1" selected="0">
            <x v="55"/>
          </reference>
          <reference field="27" count="1">
            <x v="33"/>
          </reference>
        </references>
      </pivotArea>
    </format>
    <format dxfId="1847">
      <pivotArea dataOnly="0" labelOnly="1" outline="0" fieldPosition="0">
        <references count="2">
          <reference field="26" count="1" selected="0">
            <x v="56"/>
          </reference>
          <reference field="27" count="1">
            <x v="129"/>
          </reference>
        </references>
      </pivotArea>
    </format>
    <format dxfId="1846">
      <pivotArea dataOnly="0" labelOnly="1" outline="0" fieldPosition="0">
        <references count="2">
          <reference field="26" count="1" selected="0">
            <x v="57"/>
          </reference>
          <reference field="27" count="1">
            <x v="117"/>
          </reference>
        </references>
      </pivotArea>
    </format>
    <format dxfId="1845">
      <pivotArea dataOnly="0" labelOnly="1" outline="0" fieldPosition="0">
        <references count="2">
          <reference field="26" count="1" selected="0">
            <x v="58"/>
          </reference>
          <reference field="27" count="1">
            <x v="106"/>
          </reference>
        </references>
      </pivotArea>
    </format>
    <format dxfId="1844">
      <pivotArea dataOnly="0" labelOnly="1" outline="0" fieldPosition="0">
        <references count="2">
          <reference field="26" count="1" selected="0">
            <x v="59"/>
          </reference>
          <reference field="27" count="1">
            <x v="122"/>
          </reference>
        </references>
      </pivotArea>
    </format>
    <format dxfId="1843">
      <pivotArea dataOnly="0" labelOnly="1" outline="0" fieldPosition="0">
        <references count="2">
          <reference field="26" count="1" selected="0">
            <x v="60"/>
          </reference>
          <reference field="27" count="1">
            <x v="6"/>
          </reference>
        </references>
      </pivotArea>
    </format>
    <format dxfId="1842">
      <pivotArea dataOnly="0" labelOnly="1" outline="0" fieldPosition="0">
        <references count="2">
          <reference field="26" count="1" selected="0">
            <x v="61"/>
          </reference>
          <reference field="27" count="1">
            <x v="9"/>
          </reference>
        </references>
      </pivotArea>
    </format>
    <format dxfId="1841">
      <pivotArea dataOnly="0" labelOnly="1" outline="0" fieldPosition="0">
        <references count="2">
          <reference field="26" count="1" selected="0">
            <x v="62"/>
          </reference>
          <reference field="27" count="1">
            <x v="7"/>
          </reference>
        </references>
      </pivotArea>
    </format>
    <format dxfId="1840">
      <pivotArea dataOnly="0" labelOnly="1" outline="0" fieldPosition="0">
        <references count="2">
          <reference field="26" count="1" selected="0">
            <x v="63"/>
          </reference>
          <reference field="27" count="1">
            <x v="8"/>
          </reference>
        </references>
      </pivotArea>
    </format>
    <format dxfId="1839">
      <pivotArea dataOnly="0" labelOnly="1" outline="0" fieldPosition="0">
        <references count="2">
          <reference field="26" count="1" selected="0">
            <x v="64"/>
          </reference>
          <reference field="27" count="1">
            <x v="5"/>
          </reference>
        </references>
      </pivotArea>
    </format>
    <format dxfId="1838">
      <pivotArea dataOnly="0" labelOnly="1" outline="0" fieldPosition="0">
        <references count="2">
          <reference field="26" count="1" selected="0">
            <x v="65"/>
          </reference>
          <reference field="27" count="1">
            <x v="76"/>
          </reference>
        </references>
      </pivotArea>
    </format>
    <format dxfId="1837">
      <pivotArea dataOnly="0" labelOnly="1" outline="0" fieldPosition="0">
        <references count="2">
          <reference field="26" count="1" selected="0">
            <x v="66"/>
          </reference>
          <reference field="27" count="1">
            <x v="121"/>
          </reference>
        </references>
      </pivotArea>
    </format>
    <format dxfId="1836">
      <pivotArea dataOnly="0" labelOnly="1" outline="0" fieldPosition="0">
        <references count="2">
          <reference field="26" count="1" selected="0">
            <x v="67"/>
          </reference>
          <reference field="27" count="1">
            <x v="112"/>
          </reference>
        </references>
      </pivotArea>
    </format>
    <format dxfId="1835">
      <pivotArea dataOnly="0" labelOnly="1" outline="0" fieldPosition="0">
        <references count="2">
          <reference field="26" count="1" selected="0">
            <x v="68"/>
          </reference>
          <reference field="27" count="1">
            <x v="110"/>
          </reference>
        </references>
      </pivotArea>
    </format>
    <format dxfId="1834">
      <pivotArea dataOnly="0" labelOnly="1" outline="0" fieldPosition="0">
        <references count="2">
          <reference field="26" count="1" selected="0">
            <x v="69"/>
          </reference>
          <reference field="27" count="1">
            <x v="108"/>
          </reference>
        </references>
      </pivotArea>
    </format>
    <format dxfId="1833">
      <pivotArea dataOnly="0" labelOnly="1" outline="0" fieldPosition="0">
        <references count="2">
          <reference field="26" count="1" selected="0">
            <x v="70"/>
          </reference>
          <reference field="27" count="1">
            <x v="113"/>
          </reference>
        </references>
      </pivotArea>
    </format>
    <format dxfId="1832">
      <pivotArea dataOnly="0" labelOnly="1" outline="0" fieldPosition="0">
        <references count="2">
          <reference field="26" count="1" selected="0">
            <x v="71"/>
          </reference>
          <reference field="27" count="1">
            <x v="107"/>
          </reference>
        </references>
      </pivotArea>
    </format>
    <format dxfId="1831">
      <pivotArea dataOnly="0" labelOnly="1" outline="0" fieldPosition="0">
        <references count="2">
          <reference field="26" count="1" selected="0">
            <x v="72"/>
          </reference>
          <reference field="27" count="1">
            <x v="116"/>
          </reference>
        </references>
      </pivotArea>
    </format>
    <format dxfId="1830">
      <pivotArea dataOnly="0" labelOnly="1" outline="0" fieldPosition="0">
        <references count="2">
          <reference field="26" count="1" selected="0">
            <x v="73"/>
          </reference>
          <reference field="27" count="1">
            <x v="118"/>
          </reference>
        </references>
      </pivotArea>
    </format>
    <format dxfId="1829">
      <pivotArea dataOnly="0" labelOnly="1" outline="0" fieldPosition="0">
        <references count="2">
          <reference field="26" count="1" selected="0">
            <x v="74"/>
          </reference>
          <reference field="27" count="1">
            <x v="123"/>
          </reference>
        </references>
      </pivotArea>
    </format>
    <format dxfId="1828">
      <pivotArea dataOnly="0" labelOnly="1" outline="0" fieldPosition="0">
        <references count="2">
          <reference field="26" count="1" selected="0">
            <x v="75"/>
          </reference>
          <reference field="27" count="1">
            <x v="119"/>
          </reference>
        </references>
      </pivotArea>
    </format>
    <format dxfId="1827">
      <pivotArea dataOnly="0" labelOnly="1" outline="0" fieldPosition="0">
        <references count="2">
          <reference field="26" count="1" selected="0">
            <x v="76"/>
          </reference>
          <reference field="27" count="1">
            <x v="109"/>
          </reference>
        </references>
      </pivotArea>
    </format>
    <format dxfId="1826">
      <pivotArea dataOnly="0" labelOnly="1" outline="0" fieldPosition="0">
        <references count="2">
          <reference field="26" count="1" selected="0">
            <x v="77"/>
          </reference>
          <reference field="27" count="1">
            <x v="103"/>
          </reference>
        </references>
      </pivotArea>
    </format>
    <format dxfId="1825">
      <pivotArea dataOnly="0" labelOnly="1" outline="0" fieldPosition="0">
        <references count="2">
          <reference field="26" count="1" selected="0">
            <x v="78"/>
          </reference>
          <reference field="27" count="1">
            <x v="102"/>
          </reference>
        </references>
      </pivotArea>
    </format>
    <format dxfId="1824">
      <pivotArea dataOnly="0" labelOnly="1" outline="0" fieldPosition="0">
        <references count="2">
          <reference field="26" count="1" selected="0">
            <x v="79"/>
          </reference>
          <reference field="27" count="1">
            <x v="20"/>
          </reference>
        </references>
      </pivotArea>
    </format>
    <format dxfId="1823">
      <pivotArea dataOnly="0" labelOnly="1" outline="0" fieldPosition="0">
        <references count="2">
          <reference field="26" count="1" selected="0">
            <x v="80"/>
          </reference>
          <reference field="27" count="1">
            <x v="22"/>
          </reference>
        </references>
      </pivotArea>
    </format>
    <format dxfId="1822">
      <pivotArea dataOnly="0" labelOnly="1" outline="0" fieldPosition="0">
        <references count="2">
          <reference field="26" count="1" selected="0">
            <x v="81"/>
          </reference>
          <reference field="27" count="1">
            <x v="54"/>
          </reference>
        </references>
      </pivotArea>
    </format>
    <format dxfId="1821">
      <pivotArea dataOnly="0" labelOnly="1" outline="0" fieldPosition="0">
        <references count="2">
          <reference field="26" count="1" selected="0">
            <x v="82"/>
          </reference>
          <reference field="27" count="1">
            <x v="51"/>
          </reference>
        </references>
      </pivotArea>
    </format>
    <format dxfId="1820">
      <pivotArea dataOnly="0" labelOnly="1" outline="0" fieldPosition="0">
        <references count="2">
          <reference field="26" count="1" selected="0">
            <x v="83"/>
          </reference>
          <reference field="27" count="1">
            <x v="52"/>
          </reference>
        </references>
      </pivotArea>
    </format>
    <format dxfId="1819">
      <pivotArea dataOnly="0" labelOnly="1" outline="0" fieldPosition="0">
        <references count="2">
          <reference field="26" count="1" selected="0">
            <x v="84"/>
          </reference>
          <reference field="27" count="1">
            <x v="100"/>
          </reference>
        </references>
      </pivotArea>
    </format>
    <format dxfId="1818">
      <pivotArea dataOnly="0" labelOnly="1" outline="0" fieldPosition="0">
        <references count="2">
          <reference field="26" count="1" selected="0">
            <x v="85"/>
          </reference>
          <reference field="27" count="1">
            <x v="99"/>
          </reference>
        </references>
      </pivotArea>
    </format>
    <format dxfId="1817">
      <pivotArea dataOnly="0" labelOnly="1" outline="0" fieldPosition="0">
        <references count="2">
          <reference field="26" count="1" selected="0">
            <x v="86"/>
          </reference>
          <reference field="27" count="1">
            <x v="53"/>
          </reference>
        </references>
      </pivotArea>
    </format>
    <format dxfId="1816">
      <pivotArea dataOnly="0" labelOnly="1" outline="0" fieldPosition="0">
        <references count="2">
          <reference field="26" count="1" selected="0">
            <x v="87"/>
          </reference>
          <reference field="27" count="1">
            <x v="115"/>
          </reference>
        </references>
      </pivotArea>
    </format>
    <format dxfId="1815">
      <pivotArea dataOnly="0" labelOnly="1" outline="0" fieldPosition="0">
        <references count="2">
          <reference field="26" count="1" selected="0">
            <x v="88"/>
          </reference>
          <reference field="27" count="1">
            <x v="28"/>
          </reference>
        </references>
      </pivotArea>
    </format>
    <format dxfId="1814">
      <pivotArea dataOnly="0" labelOnly="1" outline="0" fieldPosition="0">
        <references count="2">
          <reference field="26" count="1" selected="0">
            <x v="89"/>
          </reference>
          <reference field="27" count="1">
            <x v="111"/>
          </reference>
        </references>
      </pivotArea>
    </format>
    <format dxfId="1813">
      <pivotArea dataOnly="0" labelOnly="1" outline="0" fieldPosition="0">
        <references count="2">
          <reference field="26" count="1" selected="0">
            <x v="90"/>
          </reference>
          <reference field="27" count="1">
            <x v="114"/>
          </reference>
        </references>
      </pivotArea>
    </format>
    <format dxfId="1812">
      <pivotArea dataOnly="0" labelOnly="1" outline="0" fieldPosition="0">
        <references count="2">
          <reference field="26" count="1" selected="0">
            <x v="91"/>
          </reference>
          <reference field="27" count="1">
            <x v="105"/>
          </reference>
        </references>
      </pivotArea>
    </format>
    <format dxfId="1811">
      <pivotArea dataOnly="0" labelOnly="1" outline="0" fieldPosition="0">
        <references count="2">
          <reference field="26" count="1" selected="0">
            <x v="92"/>
          </reference>
          <reference field="27" count="1">
            <x v="84"/>
          </reference>
        </references>
      </pivotArea>
    </format>
    <format dxfId="1810">
      <pivotArea dataOnly="0" labelOnly="1" outline="0" fieldPosition="0">
        <references count="2">
          <reference field="26" count="1" selected="0">
            <x v="93"/>
          </reference>
          <reference field="27" count="1">
            <x v="85"/>
          </reference>
        </references>
      </pivotArea>
    </format>
    <format dxfId="1809">
      <pivotArea dataOnly="0" labelOnly="1" outline="0" fieldPosition="0">
        <references count="2">
          <reference field="26" count="1" selected="0">
            <x v="94"/>
          </reference>
          <reference field="27" count="1">
            <x v="135"/>
          </reference>
        </references>
      </pivotArea>
    </format>
    <format dxfId="1808">
      <pivotArea dataOnly="0" labelOnly="1" outline="0" fieldPosition="0">
        <references count="2">
          <reference field="26" count="1" selected="0">
            <x v="95"/>
          </reference>
          <reference field="27" count="1">
            <x v="83"/>
          </reference>
        </references>
      </pivotArea>
    </format>
    <format dxfId="1807">
      <pivotArea dataOnly="0" labelOnly="1" outline="0" fieldPosition="0">
        <references count="2">
          <reference field="26" count="1" selected="0">
            <x v="96"/>
          </reference>
          <reference field="27" count="1">
            <x v="42"/>
          </reference>
        </references>
      </pivotArea>
    </format>
    <format dxfId="1806">
      <pivotArea dataOnly="0" labelOnly="1" outline="0" fieldPosition="0">
        <references count="2">
          <reference field="26" count="1" selected="0">
            <x v="97"/>
          </reference>
          <reference field="27" count="1">
            <x v="39"/>
          </reference>
        </references>
      </pivotArea>
    </format>
    <format dxfId="1805">
      <pivotArea dataOnly="0" labelOnly="1" outline="0" fieldPosition="0">
        <references count="2">
          <reference field="26" count="1" selected="0">
            <x v="98"/>
          </reference>
          <reference field="27" count="1">
            <x v="120"/>
          </reference>
        </references>
      </pivotArea>
    </format>
    <format dxfId="1804">
      <pivotArea dataOnly="0" labelOnly="1" outline="0" fieldPosition="0">
        <references count="2">
          <reference field="26" count="1" selected="0">
            <x v="99"/>
          </reference>
          <reference field="27" count="1">
            <x v="49"/>
          </reference>
        </references>
      </pivotArea>
    </format>
    <format dxfId="1803">
      <pivotArea dataOnly="0" labelOnly="1" outline="0" fieldPosition="0">
        <references count="2">
          <reference field="26" count="1" selected="0">
            <x v="100"/>
          </reference>
          <reference field="27" count="1">
            <x v="104"/>
          </reference>
        </references>
      </pivotArea>
    </format>
    <format dxfId="1802">
      <pivotArea dataOnly="0" labelOnly="1" outline="0" fieldPosition="0">
        <references count="2">
          <reference field="26" count="1" selected="0">
            <x v="101"/>
          </reference>
          <reference field="27" count="1">
            <x v="29"/>
          </reference>
        </references>
      </pivotArea>
    </format>
    <format dxfId="1801">
      <pivotArea dataOnly="0" labelOnly="1" outline="0" fieldPosition="0">
        <references count="2">
          <reference field="26" count="1" selected="0">
            <x v="102"/>
          </reference>
          <reference field="27" count="1">
            <x v="78"/>
          </reference>
        </references>
      </pivotArea>
    </format>
    <format dxfId="1800">
      <pivotArea dataOnly="0" labelOnly="1" outline="0" fieldPosition="0">
        <references count="2">
          <reference field="26" count="1" selected="0">
            <x v="103"/>
          </reference>
          <reference field="27" count="1">
            <x v="30"/>
          </reference>
        </references>
      </pivotArea>
    </format>
    <format dxfId="1799">
      <pivotArea dataOnly="0" labelOnly="1" outline="0" fieldPosition="0">
        <references count="2">
          <reference field="26" count="1" selected="0">
            <x v="104"/>
          </reference>
          <reference field="27" count="1">
            <x v="132"/>
          </reference>
        </references>
      </pivotArea>
    </format>
    <format dxfId="1798">
      <pivotArea dataOnly="0" labelOnly="1" outline="0" fieldPosition="0">
        <references count="2">
          <reference field="26" count="1" selected="0">
            <x v="105"/>
          </reference>
          <reference field="27" count="1">
            <x v="131"/>
          </reference>
        </references>
      </pivotArea>
    </format>
    <format dxfId="1797">
      <pivotArea dataOnly="0" labelOnly="1" outline="0" fieldPosition="0">
        <references count="2">
          <reference field="26" count="1" selected="0">
            <x v="106"/>
          </reference>
          <reference field="27" count="1">
            <x v="126"/>
          </reference>
        </references>
      </pivotArea>
    </format>
    <format dxfId="1796">
      <pivotArea dataOnly="0" labelOnly="1" outline="0" fieldPosition="0">
        <references count="2">
          <reference field="26" count="1" selected="0">
            <x v="107"/>
          </reference>
          <reference field="27" count="1">
            <x v="15"/>
          </reference>
        </references>
      </pivotArea>
    </format>
    <format dxfId="1795">
      <pivotArea dataOnly="0" labelOnly="1" outline="0" fieldPosition="0">
        <references count="2">
          <reference field="26" count="1" selected="0">
            <x v="108"/>
          </reference>
          <reference field="27" count="1">
            <x v="16"/>
          </reference>
        </references>
      </pivotArea>
    </format>
    <format dxfId="1794">
      <pivotArea dataOnly="0" labelOnly="1" outline="0" fieldPosition="0">
        <references count="2">
          <reference field="26" count="1" selected="0">
            <x v="109"/>
          </reference>
          <reference field="27" count="1">
            <x v="13"/>
          </reference>
        </references>
      </pivotArea>
    </format>
    <format dxfId="1793">
      <pivotArea dataOnly="0" labelOnly="1" outline="0" fieldPosition="0">
        <references count="2">
          <reference field="26" count="1" selected="0">
            <x v="110"/>
          </reference>
          <reference field="27" count="1">
            <x v="14"/>
          </reference>
        </references>
      </pivotArea>
    </format>
    <format dxfId="1792">
      <pivotArea dataOnly="0" labelOnly="1" outline="0" fieldPosition="0">
        <references count="2">
          <reference field="26" count="1" selected="0">
            <x v="111"/>
          </reference>
          <reference field="27" count="1">
            <x v="12"/>
          </reference>
        </references>
      </pivotArea>
    </format>
    <format dxfId="1791">
      <pivotArea dataOnly="0" labelOnly="1" outline="0" fieldPosition="0">
        <references count="2">
          <reference field="26" count="1" selected="0">
            <x v="112"/>
          </reference>
          <reference field="27" count="1">
            <x v="73"/>
          </reference>
        </references>
      </pivotArea>
    </format>
    <format dxfId="1790">
      <pivotArea dataOnly="0" labelOnly="1" outline="0" fieldPosition="0">
        <references count="2">
          <reference field="26" count="1" selected="0">
            <x v="113"/>
          </reference>
          <reference field="27" count="1">
            <x v="74"/>
          </reference>
        </references>
      </pivotArea>
    </format>
    <format dxfId="1789">
      <pivotArea dataOnly="0" labelOnly="1" outline="0" fieldPosition="0">
        <references count="2">
          <reference field="26" count="1" selected="0">
            <x v="114"/>
          </reference>
          <reference field="27" count="1">
            <x v="34"/>
          </reference>
        </references>
      </pivotArea>
    </format>
    <format dxfId="1788">
      <pivotArea dataOnly="0" labelOnly="1" outline="0" fieldPosition="0">
        <references count="2">
          <reference field="26" count="1" selected="0">
            <x v="115"/>
          </reference>
          <reference field="27" count="1">
            <x v="80"/>
          </reference>
        </references>
      </pivotArea>
    </format>
    <format dxfId="1787">
      <pivotArea dataOnly="0" labelOnly="1" outline="0" fieldPosition="0">
        <references count="2">
          <reference field="26" count="1" selected="0">
            <x v="116"/>
          </reference>
          <reference field="27" count="1">
            <x v="38"/>
          </reference>
        </references>
      </pivotArea>
    </format>
    <format dxfId="1786">
      <pivotArea dataOnly="0" labelOnly="1" outline="0" fieldPosition="0">
        <references count="2">
          <reference field="26" count="1" selected="0">
            <x v="117"/>
          </reference>
          <reference field="27" count="1">
            <x v="17"/>
          </reference>
        </references>
      </pivotArea>
    </format>
    <format dxfId="1785">
      <pivotArea dataOnly="0" labelOnly="1" outline="0" fieldPosition="0">
        <references count="2">
          <reference field="26" count="1" selected="0">
            <x v="118"/>
          </reference>
          <reference field="27" count="1">
            <x v="37"/>
          </reference>
        </references>
      </pivotArea>
    </format>
    <format dxfId="1784">
      <pivotArea dataOnly="0" labelOnly="1" outline="0" fieldPosition="0">
        <references count="2">
          <reference field="26" count="1" selected="0">
            <x v="119"/>
          </reference>
          <reference field="27" count="1">
            <x v="55"/>
          </reference>
        </references>
      </pivotArea>
    </format>
    <format dxfId="1783">
      <pivotArea dataOnly="0" labelOnly="1" outline="0" fieldPosition="0">
        <references count="2">
          <reference field="26" count="1" selected="0">
            <x v="120"/>
          </reference>
          <reference field="27" count="1">
            <x v="59"/>
          </reference>
        </references>
      </pivotArea>
    </format>
    <format dxfId="1782">
      <pivotArea dataOnly="0" labelOnly="1" outline="0" fieldPosition="0">
        <references count="2">
          <reference field="26" count="1" selected="0">
            <x v="121"/>
          </reference>
          <reference field="27" count="1">
            <x v="60"/>
          </reference>
        </references>
      </pivotArea>
    </format>
    <format dxfId="1781">
      <pivotArea dataOnly="0" labelOnly="1" outline="0" fieldPosition="0">
        <references count="2">
          <reference field="26" count="1" selected="0">
            <x v="122"/>
          </reference>
          <reference field="27" count="1">
            <x v="124"/>
          </reference>
        </references>
      </pivotArea>
    </format>
    <format dxfId="1780">
      <pivotArea dataOnly="0" labelOnly="1" outline="0" fieldPosition="0">
        <references count="2">
          <reference field="26" count="1" selected="0">
            <x v="123"/>
          </reference>
          <reference field="27" count="1">
            <x v="35"/>
          </reference>
        </references>
      </pivotArea>
    </format>
    <format dxfId="1779">
      <pivotArea dataOnly="0" labelOnly="1" outline="0" fieldPosition="0">
        <references count="2">
          <reference field="26" count="1" selected="0">
            <x v="124"/>
          </reference>
          <reference field="27" count="1">
            <x v="36"/>
          </reference>
        </references>
      </pivotArea>
    </format>
    <format dxfId="1778">
      <pivotArea dataOnly="0" labelOnly="1" outline="0" fieldPosition="0">
        <references count="2">
          <reference field="26" count="1" selected="0">
            <x v="125"/>
          </reference>
          <reference field="27" count="1">
            <x v="45"/>
          </reference>
        </references>
      </pivotArea>
    </format>
    <format dxfId="1777">
      <pivotArea dataOnly="0" labelOnly="1" outline="0" fieldPosition="0">
        <references count="2">
          <reference field="26" count="1" selected="0">
            <x v="126"/>
          </reference>
          <reference field="27" count="1">
            <x v="77"/>
          </reference>
        </references>
      </pivotArea>
    </format>
    <format dxfId="1776">
      <pivotArea dataOnly="0" labelOnly="1" outline="0" fieldPosition="0">
        <references count="2">
          <reference field="26" count="1" selected="0">
            <x v="127"/>
          </reference>
          <reference field="27" count="1">
            <x v="4"/>
          </reference>
        </references>
      </pivotArea>
    </format>
    <format dxfId="1775">
      <pivotArea dataOnly="0" labelOnly="1" outline="0" fieldPosition="0">
        <references count="2">
          <reference field="26" count="1" selected="0">
            <x v="128"/>
          </reference>
          <reference field="27" count="1">
            <x v="130"/>
          </reference>
        </references>
      </pivotArea>
    </format>
    <format dxfId="1774">
      <pivotArea dataOnly="0" labelOnly="1" outline="0" fieldPosition="0">
        <references count="2">
          <reference field="26" count="1" selected="0">
            <x v="129"/>
          </reference>
          <reference field="27" count="1">
            <x v="125"/>
          </reference>
        </references>
      </pivotArea>
    </format>
    <format dxfId="1773">
      <pivotArea dataOnly="0" labelOnly="1" outline="0" fieldPosition="0">
        <references count="2">
          <reference field="26" count="1" selected="0">
            <x v="130"/>
          </reference>
          <reference field="27" count="1">
            <x v="57"/>
          </reference>
        </references>
      </pivotArea>
    </format>
    <format dxfId="1772">
      <pivotArea dataOnly="0" labelOnly="1" outline="0" fieldPosition="0">
        <references count="2">
          <reference field="26" count="1" selected="0">
            <x v="131"/>
          </reference>
          <reference field="27" count="1">
            <x v="31"/>
          </reference>
        </references>
      </pivotArea>
    </format>
    <format dxfId="1771">
      <pivotArea dataOnly="0" labelOnly="1" outline="0" fieldPosition="0">
        <references count="2">
          <reference field="26" count="1" selected="0">
            <x v="132"/>
          </reference>
          <reference field="27" count="1">
            <x v="23"/>
          </reference>
        </references>
      </pivotArea>
    </format>
    <format dxfId="1770">
      <pivotArea dataOnly="0" labelOnly="1" outline="0" fieldPosition="0">
        <references count="2">
          <reference field="26" count="1" selected="0">
            <x v="133"/>
          </reference>
          <reference field="27" count="1">
            <x v="24"/>
          </reference>
        </references>
      </pivotArea>
    </format>
    <format dxfId="1769">
      <pivotArea dataOnly="0" labelOnly="1" outline="0" fieldPosition="0">
        <references count="2">
          <reference field="26" count="1" selected="0">
            <x v="134"/>
          </reference>
          <reference field="27" count="1">
            <x v="32"/>
          </reference>
        </references>
      </pivotArea>
    </format>
    <format dxfId="1768">
      <pivotArea dataOnly="0" labelOnly="1" outline="0" fieldPosition="0">
        <references count="2">
          <reference field="26" count="1" selected="0">
            <x v="135"/>
          </reference>
          <reference field="27" count="1">
            <x v="0"/>
          </reference>
        </references>
      </pivotArea>
    </format>
    <format dxfId="1767">
      <pivotArea dataOnly="0" labelOnly="1" outline="0" fieldPosition="0">
        <references count="2">
          <reference field="26" count="1" selected="0">
            <x v="136"/>
          </reference>
          <reference field="27" count="1">
            <x v="56"/>
          </reference>
        </references>
      </pivotArea>
    </format>
    <format dxfId="1766">
      <pivotArea dataOnly="0" labelOnly="1" outline="0" axis="axisValues" fieldPosition="0"/>
    </format>
    <format dxfId="1765">
      <pivotArea dataOnly="0" labelOnly="1" outline="0" fieldPosition="0">
        <references count="1">
          <reference field="26"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64">
      <pivotArea dataOnly="0" labelOnly="1" outline="0" fieldPosition="0">
        <references count="1">
          <reference field="26"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763">
      <pivotArea dataOnly="0" labelOnly="1" outline="0" fieldPosition="0">
        <references count="1">
          <reference field="26" count="39">
            <x v="100"/>
            <x v="101"/>
            <x v="102"/>
            <x v="103"/>
            <x v="104"/>
            <x v="105"/>
            <x v="106"/>
            <x v="107"/>
            <x v="108"/>
            <x v="109"/>
            <x v="110"/>
            <x v="111"/>
            <x v="112"/>
            <x v="113"/>
            <x v="114"/>
            <x v="115"/>
            <x v="116"/>
            <x v="117"/>
            <x v="118"/>
            <x v="119"/>
            <x v="120"/>
            <x v="121"/>
            <x v="122"/>
            <x v="123"/>
            <x v="124"/>
            <x v="125"/>
            <x v="126"/>
            <x v="127"/>
            <x v="128"/>
            <x v="129"/>
            <x v="130"/>
            <x v="131"/>
            <x v="132"/>
            <x v="133"/>
            <x v="134"/>
            <x v="135"/>
            <x v="136"/>
            <x v="137"/>
            <x v="138"/>
          </reference>
        </references>
      </pivotArea>
    </format>
    <format dxfId="1762">
      <pivotArea dataOnly="0" labelOnly="1" grandRow="1" outline="0" fieldPosition="0"/>
    </format>
    <format dxfId="1761">
      <pivotArea field="26" type="button" dataOnly="0" labelOnly="1" outline="0" axis="axisRow" fieldPosition="0"/>
    </format>
    <format dxfId="1760">
      <pivotArea field="27" type="button" dataOnly="0" labelOnly="1" outline="0" axis="axisRow" fieldPosition="1"/>
    </format>
    <format dxfId="1759">
      <pivotArea dataOnly="0" labelOnly="1" outline="0" axis="axisValues" fieldPosition="0"/>
    </format>
    <format dxfId="1758">
      <pivotArea field="26" type="button" dataOnly="0" labelOnly="1" outline="0" axis="axisRow" fieldPosition="0"/>
    </format>
    <format dxfId="1757">
      <pivotArea field="27" type="button" dataOnly="0" labelOnly="1" outline="0" axis="axisRow" fieldPosition="1"/>
    </format>
    <format dxfId="1756">
      <pivotArea dataOnly="0" labelOnly="1" outline="0" axis="axisValues" fieldPosition="0"/>
    </format>
    <format dxfId="1755">
      <pivotArea field="26" type="button" dataOnly="0" labelOnly="1" outline="0" axis="axisRow" fieldPosition="0"/>
    </format>
    <format dxfId="1754">
      <pivotArea field="27" type="button" dataOnly="0" labelOnly="1" outline="0" axis="axisRow" fieldPosition="1"/>
    </format>
    <format dxfId="1753">
      <pivotArea dataOnly="0" labelOnly="1" outline="0" axis="axisValues" fieldPosition="0"/>
    </format>
    <format dxfId="1752">
      <pivotArea field="26" type="button" dataOnly="0" labelOnly="1" outline="0" axis="axisRow" fieldPosition="0"/>
    </format>
    <format dxfId="1751">
      <pivotArea field="27" type="button" dataOnly="0" labelOnly="1" outline="0" axis="axisRow" fieldPosition="1"/>
    </format>
    <format dxfId="1750">
      <pivotArea dataOnly="0" labelOnly="1" outline="0" axis="axisValues" fieldPosition="0"/>
    </format>
    <format dxfId="1749">
      <pivotArea field="26" type="button" dataOnly="0" labelOnly="1" outline="0" axis="axisRow" fieldPosition="0"/>
    </format>
    <format dxfId="1748">
      <pivotArea field="27" type="button" dataOnly="0" labelOnly="1" outline="0" axis="axisRow" fieldPosition="1"/>
    </format>
    <format dxfId="1747">
      <pivotArea dataOnly="0" labelOnly="1" outline="0" axis="axisValues" fieldPosition="0"/>
    </format>
    <format dxfId="1746">
      <pivotArea field="26" type="button" dataOnly="0" labelOnly="1" outline="0" axis="axisRow" fieldPosition="0"/>
    </format>
    <format dxfId="1745">
      <pivotArea field="27" type="button" dataOnly="0" labelOnly="1" outline="0" axis="axisRow" fieldPosition="1"/>
    </format>
    <format dxfId="1744">
      <pivotArea dataOnly="0" labelOnly="1" outline="0" axis="axisValues" fieldPosition="0"/>
    </format>
    <format dxfId="1743">
      <pivotArea grandRow="1" outline="0" collapsedLevelsAreSubtotals="1" fieldPosition="0"/>
    </format>
    <format dxfId="1742">
      <pivotArea dataOnly="0" labelOnly="1" grandRow="1" outline="0" fieldPosition="0"/>
    </format>
    <format dxfId="1741">
      <pivotArea grandRow="1" outline="0" collapsedLevelsAreSubtotals="1" fieldPosition="0"/>
    </format>
    <format dxfId="1740">
      <pivotArea dataOnly="0" labelOnly="1" grandRow="1" outline="0" fieldPosition="0"/>
    </format>
    <format dxfId="1739">
      <pivotArea grandRow="1" outline="0" collapsedLevelsAreSubtotals="1" fieldPosition="0"/>
    </format>
    <format dxfId="1738">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C80588AC-5370-497B-812F-1F31C1AE9A77}"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 / Proyecto">
  <location ref="A3:B69" firstHeaderRow="1" firstDataRow="1" firstDataCol="1"/>
  <pivotFields count="33">
    <pivotField showAll="0">
      <items count="8">
        <item m="1" x="6"/>
        <item x="3"/>
        <item x="1"/>
        <item x="0"/>
        <item x="2"/>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5"/>
        <item x="3"/>
        <item x="4"/>
        <item x="6"/>
        <item x="0"/>
        <item x="2"/>
        <item x="1"/>
        <item x="7"/>
        <item m="1" x="8"/>
        <item t="default"/>
      </items>
    </pivotField>
    <pivotField showAll="0"/>
    <pivotField showAll="0"/>
    <pivotField showAll="0"/>
    <pivotField axis="axisRow" showAll="0">
      <items count="66">
        <item x="42"/>
        <item m="1" x="57"/>
        <item x="4"/>
        <item x="47"/>
        <item x="37"/>
        <item x="49"/>
        <item x="14"/>
        <item x="40"/>
        <item x="53"/>
        <item x="41"/>
        <item x="3"/>
        <item x="30"/>
        <item x="26"/>
        <item x="15"/>
        <item m="1" x="58"/>
        <item x="28"/>
        <item x="16"/>
        <item x="24"/>
        <item x="32"/>
        <item x="2"/>
        <item x="1"/>
        <item x="22"/>
        <item x="11"/>
        <item x="19"/>
        <item x="51"/>
        <item x="5"/>
        <item x="35"/>
        <item m="1" x="64"/>
        <item x="33"/>
        <item x="54"/>
        <item x="21"/>
        <item x="20"/>
        <item x="56"/>
        <item x="34"/>
        <item x="52"/>
        <item x="38"/>
        <item x="13"/>
        <item x="46"/>
        <item x="45"/>
        <item m="1" x="60"/>
        <item x="8"/>
        <item x="12"/>
        <item x="10"/>
        <item x="7"/>
        <item x="23"/>
        <item x="18"/>
        <item x="6"/>
        <item x="27"/>
        <item x="9"/>
        <item x="0"/>
        <item x="39"/>
        <item x="25"/>
        <item x="17"/>
        <item m="1" x="63"/>
        <item m="1" x="62"/>
        <item x="31"/>
        <item x="48"/>
        <item m="1" x="61"/>
        <item x="43"/>
        <item x="44"/>
        <item x="50"/>
        <item m="1" x="59"/>
        <item x="55"/>
        <item x="29"/>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s>
  <rowFields count="2">
    <field x="13"/>
    <field x="17"/>
  </rowFields>
  <rowItems count="66">
    <i>
      <x/>
    </i>
    <i r="1">
      <x v="13"/>
    </i>
    <i r="1">
      <x v="30"/>
    </i>
    <i>
      <x v="1"/>
    </i>
    <i r="1">
      <x v="3"/>
    </i>
    <i r="1">
      <x v="4"/>
    </i>
    <i r="1">
      <x v="7"/>
    </i>
    <i r="1">
      <x v="9"/>
    </i>
    <i r="1">
      <x v="26"/>
    </i>
    <i r="1">
      <x v="31"/>
    </i>
    <i r="1">
      <x v="34"/>
    </i>
    <i r="1">
      <x v="42"/>
    </i>
    <i r="1">
      <x v="50"/>
    </i>
    <i r="1">
      <x v="55"/>
    </i>
    <i r="1">
      <x v="56"/>
    </i>
    <i r="1">
      <x v="58"/>
    </i>
    <i r="1">
      <x v="59"/>
    </i>
    <i r="1">
      <x v="60"/>
    </i>
    <i>
      <x v="2"/>
    </i>
    <i r="1">
      <x v="16"/>
    </i>
    <i r="1">
      <x v="36"/>
    </i>
    <i r="1">
      <x v="37"/>
    </i>
    <i r="1">
      <x v="64"/>
    </i>
    <i>
      <x v="3"/>
    </i>
    <i r="1">
      <x v="52"/>
    </i>
    <i>
      <x v="4"/>
    </i>
    <i r="1">
      <x v="6"/>
    </i>
    <i r="1">
      <x v="8"/>
    </i>
    <i r="1">
      <x v="10"/>
    </i>
    <i r="1">
      <x v="12"/>
    </i>
    <i r="1">
      <x v="15"/>
    </i>
    <i r="1">
      <x v="18"/>
    </i>
    <i r="1">
      <x v="19"/>
    </i>
    <i r="1">
      <x v="25"/>
    </i>
    <i r="1">
      <x v="28"/>
    </i>
    <i r="1">
      <x v="33"/>
    </i>
    <i r="1">
      <x v="38"/>
    </i>
    <i r="1">
      <x v="41"/>
    </i>
    <i r="1">
      <x v="44"/>
    </i>
    <i r="1">
      <x v="49"/>
    </i>
    <i r="1">
      <x v="51"/>
    </i>
    <i r="1">
      <x v="63"/>
    </i>
    <i>
      <x v="5"/>
    </i>
    <i r="1">
      <x v="29"/>
    </i>
    <i r="1">
      <x v="32"/>
    </i>
    <i r="1">
      <x v="40"/>
    </i>
    <i r="1">
      <x v="43"/>
    </i>
    <i r="1">
      <x v="45"/>
    </i>
    <i r="1">
      <x v="46"/>
    </i>
    <i r="1">
      <x v="48"/>
    </i>
    <i r="1">
      <x v="62"/>
    </i>
    <i>
      <x v="6"/>
    </i>
    <i r="1">
      <x v="2"/>
    </i>
    <i r="1">
      <x v="11"/>
    </i>
    <i r="1">
      <x v="17"/>
    </i>
    <i r="1">
      <x v="20"/>
    </i>
    <i r="1">
      <x v="21"/>
    </i>
    <i r="1">
      <x v="22"/>
    </i>
    <i r="1">
      <x v="23"/>
    </i>
    <i r="1">
      <x v="47"/>
    </i>
    <i>
      <x v="7"/>
    </i>
    <i r="1">
      <x/>
    </i>
    <i r="1">
      <x v="5"/>
    </i>
    <i r="1">
      <x v="24"/>
    </i>
    <i r="1">
      <x v="35"/>
    </i>
    <i t="grand">
      <x/>
    </i>
  </rowItems>
  <colItems count="1">
    <i/>
  </colItems>
  <dataFields count="1">
    <dataField name="Presupuesto 2025" fld="32" baseField="0" baseItem="0" numFmtId="4"/>
  </dataFields>
  <formats count="57">
    <format dxfId="1737">
      <pivotArea dataOnly="0" labelOnly="1" grandRow="1" outline="0" fieldPosition="0"/>
    </format>
    <format dxfId="1736">
      <pivotArea grandRow="1" outline="0" collapsedLevelsAreSubtotals="1" fieldPosition="0"/>
    </format>
    <format dxfId="1735">
      <pivotArea dataOnly="0" labelOnly="1" grandRow="1" outline="0" fieldPosition="0"/>
    </format>
    <format dxfId="1734">
      <pivotArea grandRow="1" outline="0" collapsedLevelsAreSubtotals="1" fieldPosition="0"/>
    </format>
    <format dxfId="1733">
      <pivotArea field="0" type="button" dataOnly="0" labelOnly="1" outline="0"/>
    </format>
    <format dxfId="1732">
      <pivotArea dataOnly="0" labelOnly="1" outline="0" axis="axisValues" fieldPosition="0"/>
    </format>
    <format dxfId="1731">
      <pivotArea grandRow="1" outline="0" collapsedLevelsAreSubtotals="1" fieldPosition="0"/>
    </format>
    <format dxfId="1730">
      <pivotArea dataOnly="0" labelOnly="1" grandRow="1" outline="0" fieldPosition="0"/>
    </format>
    <format dxfId="1729">
      <pivotArea field="0" type="button" dataOnly="0" labelOnly="1" outline="0"/>
    </format>
    <format dxfId="1728">
      <pivotArea dataOnly="0" labelOnly="1" outline="0" axis="axisValues" fieldPosition="0"/>
    </format>
    <format dxfId="1727">
      <pivotArea dataOnly="0" labelOnly="1" outline="0" axis="axisValues" fieldPosition="0"/>
    </format>
    <format dxfId="1726">
      <pivotArea field="0" type="button" dataOnly="0" labelOnly="1" outline="0"/>
    </format>
    <format dxfId="1725">
      <pivotArea dataOnly="0" labelOnly="1" outline="0" axis="axisValues" fieldPosition="0"/>
    </format>
    <format dxfId="1724">
      <pivotArea field="0" type="button" dataOnly="0" labelOnly="1" outline="0"/>
    </format>
    <format dxfId="1723">
      <pivotArea grandRow="1" outline="0" collapsedLevelsAreSubtotals="1" fieldPosition="0"/>
    </format>
    <format dxfId="1722">
      <pivotArea dataOnly="0" labelOnly="1" grandRow="1" outline="0" fieldPosition="0"/>
    </format>
    <format dxfId="1721">
      <pivotArea field="13" type="button" dataOnly="0" labelOnly="1" outline="0" axis="axisRow" fieldPosition="0"/>
    </format>
    <format dxfId="1720">
      <pivotArea dataOnly="0" labelOnly="1" outline="0" axis="axisValues" fieldPosition="0"/>
    </format>
    <format dxfId="1719">
      <pivotArea dataOnly="0" labelOnly="1" fieldPosition="0">
        <references count="2">
          <reference field="13" count="1" selected="0">
            <x v="2"/>
          </reference>
          <reference field="17" count="1">
            <x v="1"/>
          </reference>
        </references>
      </pivotArea>
    </format>
    <format dxfId="1718">
      <pivotArea dataOnly="0" labelOnly="1" fieldPosition="0">
        <references count="2">
          <reference field="13" count="1" selected="0">
            <x v="4"/>
          </reference>
          <reference field="17" count="1">
            <x v="14"/>
          </reference>
        </references>
      </pivotArea>
    </format>
    <format dxfId="1717">
      <pivotArea dataOnly="0" labelOnly="1" fieldPosition="0">
        <references count="2">
          <reference field="13" count="1" selected="0">
            <x v="6"/>
          </reference>
          <reference field="17" count="1">
            <x v="17"/>
          </reference>
        </references>
      </pivotArea>
    </format>
    <format dxfId="1716">
      <pivotArea dataOnly="0" labelOnly="1" fieldPosition="0">
        <references count="2">
          <reference field="13" count="1" selected="0">
            <x v="7"/>
          </reference>
          <reference field="17" count="1">
            <x v="5"/>
          </reference>
        </references>
      </pivotArea>
    </format>
    <format dxfId="1715">
      <pivotArea collapsedLevelsAreSubtotals="1" fieldPosition="0">
        <references count="1">
          <reference field="13" count="1">
            <x v="0"/>
          </reference>
        </references>
      </pivotArea>
    </format>
    <format dxfId="1714">
      <pivotArea collapsedLevelsAreSubtotals="1" fieldPosition="0">
        <references count="2">
          <reference field="13" count="1" selected="0">
            <x v="0"/>
          </reference>
          <reference field="17" count="2">
            <x v="13"/>
            <x v="30"/>
          </reference>
        </references>
      </pivotArea>
    </format>
    <format dxfId="1713">
      <pivotArea collapsedLevelsAreSubtotals="1" fieldPosition="0">
        <references count="1">
          <reference field="13" count="1">
            <x v="1"/>
          </reference>
        </references>
      </pivotArea>
    </format>
    <format dxfId="1712">
      <pivotArea collapsedLevelsAreSubtotals="1" fieldPosition="0">
        <references count="2">
          <reference field="13" count="1" selected="0">
            <x v="1"/>
          </reference>
          <reference field="17" count="11">
            <x v="3"/>
            <x v="4"/>
            <x v="7"/>
            <x v="9"/>
            <x v="26"/>
            <x v="31"/>
            <x v="34"/>
            <x v="39"/>
            <x v="42"/>
            <x v="50"/>
            <x v="53"/>
          </reference>
        </references>
      </pivotArea>
    </format>
    <format dxfId="1711">
      <pivotArea collapsedLevelsAreSubtotals="1" fieldPosition="0">
        <references count="1">
          <reference field="13" count="1">
            <x v="2"/>
          </reference>
        </references>
      </pivotArea>
    </format>
    <format dxfId="1710">
      <pivotArea collapsedLevelsAreSubtotals="1" fieldPosition="0">
        <references count="2">
          <reference field="13" count="1" selected="0">
            <x v="2"/>
          </reference>
          <reference field="17" count="4">
            <x v="1"/>
            <x v="16"/>
            <x v="36"/>
            <x v="37"/>
          </reference>
        </references>
      </pivotArea>
    </format>
    <format dxfId="1709">
      <pivotArea collapsedLevelsAreSubtotals="1" fieldPosition="0">
        <references count="1">
          <reference field="13" count="1">
            <x v="3"/>
          </reference>
        </references>
      </pivotArea>
    </format>
    <format dxfId="1708">
      <pivotArea collapsedLevelsAreSubtotals="1" fieldPosition="0">
        <references count="2">
          <reference field="13" count="1" selected="0">
            <x v="3"/>
          </reference>
          <reference field="17" count="1">
            <x v="52"/>
          </reference>
        </references>
      </pivotArea>
    </format>
    <format dxfId="1707">
      <pivotArea collapsedLevelsAreSubtotals="1" fieldPosition="0">
        <references count="1">
          <reference field="13" count="1">
            <x v="4"/>
          </reference>
        </references>
      </pivotArea>
    </format>
    <format dxfId="1706">
      <pivotArea collapsedLevelsAreSubtotals="1" fieldPosition="0">
        <references count="2">
          <reference field="13" count="1" selected="0">
            <x v="4"/>
          </reference>
          <reference field="17" count="17">
            <x v="6"/>
            <x v="8"/>
            <x v="10"/>
            <x v="12"/>
            <x v="14"/>
            <x v="15"/>
            <x v="18"/>
            <x v="19"/>
            <x v="20"/>
            <x v="25"/>
            <x v="28"/>
            <x v="33"/>
            <x v="38"/>
            <x v="41"/>
            <x v="44"/>
            <x v="49"/>
            <x v="51"/>
          </reference>
        </references>
      </pivotArea>
    </format>
    <format dxfId="1705">
      <pivotArea collapsedLevelsAreSubtotals="1" fieldPosition="0">
        <references count="1">
          <reference field="13" count="1">
            <x v="5"/>
          </reference>
        </references>
      </pivotArea>
    </format>
    <format dxfId="1704">
      <pivotArea collapsedLevelsAreSubtotals="1" fieldPosition="0">
        <references count="2">
          <reference field="13" count="1" selected="0">
            <x v="5"/>
          </reference>
          <reference field="17" count="10">
            <x v="2"/>
            <x v="23"/>
            <x v="29"/>
            <x v="32"/>
            <x v="40"/>
            <x v="43"/>
            <x v="45"/>
            <x v="46"/>
            <x v="47"/>
            <x v="48"/>
          </reference>
        </references>
      </pivotArea>
    </format>
    <format dxfId="1703">
      <pivotArea collapsedLevelsAreSubtotals="1" fieldPosition="0">
        <references count="1">
          <reference field="13" count="1">
            <x v="6"/>
          </reference>
        </references>
      </pivotArea>
    </format>
    <format dxfId="1702">
      <pivotArea collapsedLevelsAreSubtotals="1" fieldPosition="0">
        <references count="2">
          <reference field="13" count="1" selected="0">
            <x v="6"/>
          </reference>
          <reference field="17" count="5">
            <x v="11"/>
            <x v="17"/>
            <x v="20"/>
            <x v="21"/>
            <x v="22"/>
          </reference>
        </references>
      </pivotArea>
    </format>
    <format dxfId="1701">
      <pivotArea collapsedLevelsAreSubtotals="1" fieldPosition="0">
        <references count="1">
          <reference field="13" count="1">
            <x v="7"/>
          </reference>
        </references>
      </pivotArea>
    </format>
    <format dxfId="1700">
      <pivotArea collapsedLevelsAreSubtotals="1" fieldPosition="0">
        <references count="2">
          <reference field="13" count="1" selected="0">
            <x v="7"/>
          </reference>
          <reference field="17" count="4">
            <x v="0"/>
            <x v="5"/>
            <x v="24"/>
            <x v="35"/>
          </reference>
        </references>
      </pivotArea>
    </format>
    <format dxfId="1699">
      <pivotArea dataOnly="0" labelOnly="1" fieldPosition="0">
        <references count="1">
          <reference field="13" count="0"/>
        </references>
      </pivotArea>
    </format>
    <format dxfId="1698">
      <pivotArea dataOnly="0" labelOnly="1" fieldPosition="0">
        <references count="2">
          <reference field="13" count="1" selected="0">
            <x v="0"/>
          </reference>
          <reference field="17" count="2">
            <x v="13"/>
            <x v="30"/>
          </reference>
        </references>
      </pivotArea>
    </format>
    <format dxfId="1697">
      <pivotArea dataOnly="0" labelOnly="1" fieldPosition="0">
        <references count="2">
          <reference field="13" count="1" selected="0">
            <x v="1"/>
          </reference>
          <reference field="17" count="11">
            <x v="3"/>
            <x v="4"/>
            <x v="7"/>
            <x v="9"/>
            <x v="26"/>
            <x v="31"/>
            <x v="34"/>
            <x v="39"/>
            <x v="42"/>
            <x v="50"/>
            <x v="53"/>
          </reference>
        </references>
      </pivotArea>
    </format>
    <format dxfId="1696">
      <pivotArea dataOnly="0" labelOnly="1" fieldPosition="0">
        <references count="2">
          <reference field="13" count="1" selected="0">
            <x v="2"/>
          </reference>
          <reference field="17" count="4">
            <x v="1"/>
            <x v="16"/>
            <x v="36"/>
            <x v="37"/>
          </reference>
        </references>
      </pivotArea>
    </format>
    <format dxfId="1695">
      <pivotArea dataOnly="0" labelOnly="1" fieldPosition="0">
        <references count="2">
          <reference field="13" count="1" selected="0">
            <x v="3"/>
          </reference>
          <reference field="17" count="1">
            <x v="52"/>
          </reference>
        </references>
      </pivotArea>
    </format>
    <format dxfId="1694">
      <pivotArea dataOnly="0" labelOnly="1" fieldPosition="0">
        <references count="2">
          <reference field="13" count="1" selected="0">
            <x v="4"/>
          </reference>
          <reference field="17" count="17">
            <x v="6"/>
            <x v="8"/>
            <x v="10"/>
            <x v="12"/>
            <x v="14"/>
            <x v="15"/>
            <x v="18"/>
            <x v="19"/>
            <x v="20"/>
            <x v="25"/>
            <x v="28"/>
            <x v="33"/>
            <x v="38"/>
            <x v="41"/>
            <x v="44"/>
            <x v="49"/>
            <x v="51"/>
          </reference>
        </references>
      </pivotArea>
    </format>
    <format dxfId="1693">
      <pivotArea dataOnly="0" labelOnly="1" fieldPosition="0">
        <references count="2">
          <reference field="13" count="1" selected="0">
            <x v="5"/>
          </reference>
          <reference field="17" count="10">
            <x v="2"/>
            <x v="23"/>
            <x v="29"/>
            <x v="32"/>
            <x v="40"/>
            <x v="43"/>
            <x v="45"/>
            <x v="46"/>
            <x v="47"/>
            <x v="48"/>
          </reference>
        </references>
      </pivotArea>
    </format>
    <format dxfId="1692">
      <pivotArea dataOnly="0" labelOnly="1" fieldPosition="0">
        <references count="2">
          <reference field="13" count="1" selected="0">
            <x v="6"/>
          </reference>
          <reference field="17" count="5">
            <x v="11"/>
            <x v="17"/>
            <x v="20"/>
            <x v="21"/>
            <x v="22"/>
          </reference>
        </references>
      </pivotArea>
    </format>
    <format dxfId="1691">
      <pivotArea dataOnly="0" labelOnly="1" fieldPosition="0">
        <references count="2">
          <reference field="13" count="1" selected="0">
            <x v="7"/>
          </reference>
          <reference field="17" count="4">
            <x v="0"/>
            <x v="5"/>
            <x v="24"/>
            <x v="35"/>
          </reference>
        </references>
      </pivotArea>
    </format>
    <format dxfId="1690">
      <pivotArea dataOnly="0" labelOnly="1" fieldPosition="0">
        <references count="1">
          <reference field="13" count="0"/>
        </references>
      </pivotArea>
    </format>
    <format dxfId="1689">
      <pivotArea dataOnly="0" labelOnly="1" fieldPosition="0">
        <references count="2">
          <reference field="13" count="1" selected="0">
            <x v="0"/>
          </reference>
          <reference field="17" count="2">
            <x v="13"/>
            <x v="30"/>
          </reference>
        </references>
      </pivotArea>
    </format>
    <format dxfId="1688">
      <pivotArea dataOnly="0" labelOnly="1" fieldPosition="0">
        <references count="2">
          <reference field="13" count="1" selected="0">
            <x v="1"/>
          </reference>
          <reference field="17" count="11">
            <x v="3"/>
            <x v="4"/>
            <x v="7"/>
            <x v="9"/>
            <x v="26"/>
            <x v="31"/>
            <x v="34"/>
            <x v="39"/>
            <x v="42"/>
            <x v="50"/>
            <x v="54"/>
          </reference>
        </references>
      </pivotArea>
    </format>
    <format dxfId="1687">
      <pivotArea dataOnly="0" labelOnly="1" fieldPosition="0">
        <references count="2">
          <reference field="13" count="1" selected="0">
            <x v="2"/>
          </reference>
          <reference field="17" count="4">
            <x v="1"/>
            <x v="16"/>
            <x v="36"/>
            <x v="37"/>
          </reference>
        </references>
      </pivotArea>
    </format>
    <format dxfId="1686">
      <pivotArea dataOnly="0" labelOnly="1" fieldPosition="0">
        <references count="2">
          <reference field="13" count="1" selected="0">
            <x v="3"/>
          </reference>
          <reference field="17" count="1">
            <x v="52"/>
          </reference>
        </references>
      </pivotArea>
    </format>
    <format dxfId="1685">
      <pivotArea dataOnly="0" labelOnly="1" fieldPosition="0">
        <references count="2">
          <reference field="13" count="1" selected="0">
            <x v="4"/>
          </reference>
          <reference field="17" count="17">
            <x v="6"/>
            <x v="8"/>
            <x v="10"/>
            <x v="12"/>
            <x v="14"/>
            <x v="15"/>
            <x v="18"/>
            <x v="19"/>
            <x v="20"/>
            <x v="25"/>
            <x v="28"/>
            <x v="33"/>
            <x v="38"/>
            <x v="41"/>
            <x v="44"/>
            <x v="49"/>
            <x v="51"/>
          </reference>
        </references>
      </pivotArea>
    </format>
    <format dxfId="1684">
      <pivotArea dataOnly="0" labelOnly="1" fieldPosition="0">
        <references count="2">
          <reference field="13" count="1" selected="0">
            <x v="5"/>
          </reference>
          <reference field="17" count="10">
            <x v="2"/>
            <x v="23"/>
            <x v="29"/>
            <x v="32"/>
            <x v="40"/>
            <x v="43"/>
            <x v="45"/>
            <x v="46"/>
            <x v="47"/>
            <x v="48"/>
          </reference>
        </references>
      </pivotArea>
    </format>
    <format dxfId="1683">
      <pivotArea dataOnly="0" labelOnly="1" fieldPosition="0">
        <references count="2">
          <reference field="13" count="1" selected="0">
            <x v="6"/>
          </reference>
          <reference field="17" count="5">
            <x v="11"/>
            <x v="17"/>
            <x v="20"/>
            <x v="21"/>
            <x v="22"/>
          </reference>
        </references>
      </pivotArea>
    </format>
    <format dxfId="1682">
      <pivotArea dataOnly="0" labelOnly="1" fieldPosition="0">
        <references count="2">
          <reference field="13" count="1" selected="0">
            <x v="7"/>
          </reference>
          <reference field="17" count="4">
            <x v="0"/>
            <x v="5"/>
            <x v="24"/>
            <x v="35"/>
          </reference>
        </references>
      </pivotArea>
    </format>
    <format dxfId="1681">
      <pivotArea dataOnly="0" labelOnly="1" fieldPosition="0">
        <references count="2">
          <reference field="13" count="1" selected="0">
            <x v="4"/>
          </reference>
          <reference field="17" count="1">
            <x v="63"/>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49B3BAC-1A7B-4BA9-8574-405104D927F3}"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B3:C7" firstHeaderRow="1" firstDataRow="1" firstDataCol="1"/>
  <pivotFields count="33">
    <pivotField showAll="0">
      <items count="8">
        <item m="1" x="6"/>
        <item x="3"/>
        <item x="1"/>
        <item x="0"/>
        <item x="2"/>
        <item x="4"/>
        <item m="1" x="5"/>
        <item t="default"/>
      </items>
    </pivotField>
    <pivotField showAll="0"/>
    <pivotField axis="axisRow" showAll="0">
      <items count="5">
        <item x="2"/>
        <item x="0"/>
        <item x="1"/>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 showAll="0"/>
  </pivotFields>
  <rowFields count="1">
    <field x="2"/>
  </rowFields>
  <rowItems count="4">
    <i>
      <x/>
    </i>
    <i>
      <x v="1"/>
    </i>
    <i>
      <x v="2"/>
    </i>
    <i t="grand">
      <x/>
    </i>
  </rowItems>
  <colItems count="1">
    <i/>
  </colItems>
  <dataFields count="1">
    <dataField name="Presupuesto 2025" fld="32" baseField="0" baseItem="0" numFmtId="4"/>
  </dataFields>
  <formats count="31">
    <format dxfId="1680">
      <pivotArea dataOnly="0" labelOnly="1" grandRow="1" outline="0" fieldPosition="0"/>
    </format>
    <format dxfId="1679">
      <pivotArea grandRow="1" outline="0" collapsedLevelsAreSubtotals="1" fieldPosition="0"/>
    </format>
    <format dxfId="1678">
      <pivotArea dataOnly="0" labelOnly="1" grandRow="1" outline="0" fieldPosition="0"/>
    </format>
    <format dxfId="1677">
      <pivotArea grandRow="1" outline="0" collapsedLevelsAreSubtotals="1" fieldPosition="0"/>
    </format>
    <format dxfId="1676">
      <pivotArea field="0" type="button" dataOnly="0" labelOnly="1" outline="0"/>
    </format>
    <format dxfId="1675">
      <pivotArea dataOnly="0" labelOnly="1" outline="0" axis="axisValues" fieldPosition="0"/>
    </format>
    <format dxfId="1674">
      <pivotArea grandRow="1" outline="0" collapsedLevelsAreSubtotals="1" fieldPosition="0"/>
    </format>
    <format dxfId="1673">
      <pivotArea dataOnly="0" labelOnly="1" grandRow="1" outline="0" fieldPosition="0"/>
    </format>
    <format dxfId="1672">
      <pivotArea field="0" type="button" dataOnly="0" labelOnly="1" outline="0"/>
    </format>
    <format dxfId="1671">
      <pivotArea dataOnly="0" labelOnly="1" outline="0" axis="axisValues" fieldPosition="0"/>
    </format>
    <format dxfId="1670">
      <pivotArea dataOnly="0" labelOnly="1" outline="0" axis="axisValues" fieldPosition="0"/>
    </format>
    <format dxfId="1669">
      <pivotArea field="0" type="button" dataOnly="0" labelOnly="1" outline="0"/>
    </format>
    <format dxfId="1668">
      <pivotArea dataOnly="0" labelOnly="1" outline="0" axis="axisValues" fieldPosition="0"/>
    </format>
    <format dxfId="1667">
      <pivotArea field="0" type="button" dataOnly="0" labelOnly="1" outline="0"/>
    </format>
    <format dxfId="1666">
      <pivotArea dataOnly="0" labelOnly="1" outline="0" axis="axisValues" fieldPosition="0"/>
    </format>
    <format dxfId="1665">
      <pivotArea grandRow="1" outline="0" collapsedLevelsAreSubtotals="1" fieldPosition="0"/>
    </format>
    <format dxfId="1664">
      <pivotArea dataOnly="0" labelOnly="1" grandRow="1" outline="0" fieldPosition="0"/>
    </format>
    <format dxfId="1663">
      <pivotArea field="2" type="button" dataOnly="0" labelOnly="1" outline="0" axis="axisRow" fieldPosition="0"/>
    </format>
    <format dxfId="1662">
      <pivotArea type="all" dataOnly="0" outline="0" fieldPosition="0"/>
    </format>
    <format dxfId="1661">
      <pivotArea outline="0" collapsedLevelsAreSubtotals="1" fieldPosition="0"/>
    </format>
    <format dxfId="1660">
      <pivotArea field="2" type="button" dataOnly="0" labelOnly="1" outline="0" axis="axisRow" fieldPosition="0"/>
    </format>
    <format dxfId="1659">
      <pivotArea dataOnly="0" labelOnly="1" fieldPosition="0">
        <references count="1">
          <reference field="2" count="0"/>
        </references>
      </pivotArea>
    </format>
    <format dxfId="1658">
      <pivotArea dataOnly="0" labelOnly="1" grandRow="1" outline="0" fieldPosition="0"/>
    </format>
    <format dxfId="1657">
      <pivotArea dataOnly="0" labelOnly="1" outline="0" axis="axisValues" fieldPosition="0"/>
    </format>
    <format dxfId="1656">
      <pivotArea dataOnly="0" labelOnly="1" fieldPosition="0">
        <references count="1">
          <reference field="2" count="0"/>
        </references>
      </pivotArea>
    </format>
    <format dxfId="1655">
      <pivotArea type="all" dataOnly="0" outline="0" fieldPosition="0"/>
    </format>
    <format dxfId="1654">
      <pivotArea outline="0" collapsedLevelsAreSubtotals="1" fieldPosition="0"/>
    </format>
    <format dxfId="1653">
      <pivotArea field="2" type="button" dataOnly="0" labelOnly="1" outline="0" axis="axisRow" fieldPosition="0"/>
    </format>
    <format dxfId="1652">
      <pivotArea dataOnly="0" labelOnly="1" fieldPosition="0">
        <references count="1">
          <reference field="2" count="0"/>
        </references>
      </pivotArea>
    </format>
    <format dxfId="1651">
      <pivotArea dataOnly="0" labelOnly="1" grandRow="1" outline="0" fieldPosition="0"/>
    </format>
    <format dxfId="1650">
      <pivotArea dataOnly="0" labelOnly="1" outline="0" axis="axisValues" fieldPosition="0"/>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7EB888EB-EE46-4296-AE86-C89595443249}"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Inversión Pública">
  <location ref="B3:C17" firstHeaderRow="1" firstDataRow="1" firstDataCol="1" rowPageCount="1" colPageCount="1"/>
  <pivotFields count="33">
    <pivotField axis="axisRow" showAll="0">
      <items count="8">
        <item m="1" x="6"/>
        <item x="3"/>
        <item x="1"/>
        <item x="0"/>
        <item x="2"/>
        <item x="4"/>
        <item m="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5"/>
        <item x="3"/>
        <item x="4"/>
        <item x="6"/>
        <item x="0"/>
        <item x="2"/>
        <item x="1"/>
        <item x="7"/>
        <item m="1" x="8"/>
        <item t="default"/>
      </items>
    </pivotField>
    <pivotField showAll="0"/>
    <pivotField showAll="0"/>
    <pivotField showAll="0"/>
    <pivotField axis="axisRow" showAll="0">
      <items count="66">
        <item x="42"/>
        <item m="1" x="57"/>
        <item x="4"/>
        <item x="47"/>
        <item x="37"/>
        <item x="49"/>
        <item x="14"/>
        <item x="40"/>
        <item x="53"/>
        <item x="41"/>
        <item x="3"/>
        <item x="30"/>
        <item x="26"/>
        <item x="15"/>
        <item m="1" x="58"/>
        <item x="28"/>
        <item x="16"/>
        <item x="24"/>
        <item x="32"/>
        <item x="2"/>
        <item x="1"/>
        <item x="22"/>
        <item x="11"/>
        <item x="19"/>
        <item x="51"/>
        <item x="5"/>
        <item x="35"/>
        <item m="1" x="64"/>
        <item x="33"/>
        <item x="54"/>
        <item x="21"/>
        <item x="20"/>
        <item x="56"/>
        <item x="34"/>
        <item m="1" x="63"/>
        <item x="52"/>
        <item m="1" x="62"/>
        <item x="38"/>
        <item x="13"/>
        <item x="46"/>
        <item x="45"/>
        <item m="1" x="60"/>
        <item x="8"/>
        <item x="12"/>
        <item x="10"/>
        <item x="7"/>
        <item x="23"/>
        <item x="18"/>
        <item x="6"/>
        <item x="27"/>
        <item x="9"/>
        <item x="0"/>
        <item x="39"/>
        <item x="25"/>
        <item x="17"/>
        <item x="31"/>
        <item x="48"/>
        <item m="1" x="61"/>
        <item x="43"/>
        <item x="44"/>
        <item x="50"/>
        <item m="1" x="59"/>
        <item x="55"/>
        <item x="29"/>
        <item x="36"/>
        <item t="default"/>
      </items>
    </pivotField>
    <pivotField showAll="0"/>
    <pivotField showAll="0"/>
    <pivotField showAll="0"/>
    <pivotField showAll="0"/>
    <pivotField showAll="0"/>
    <pivotField axis="axisPage" multipleItemSelectionAllowed="1" showAll="0">
      <items count="8">
        <item h="1" x="0"/>
        <item h="1" x="1"/>
        <item h="1" x="2"/>
        <item h="1" x="3"/>
        <item h="1" x="4"/>
        <item x="5"/>
        <item h="1" x="6"/>
        <item t="default"/>
      </items>
    </pivotField>
    <pivotField showAll="0"/>
    <pivotField showAll="0"/>
    <pivotField showAll="0"/>
    <pivotField showAll="0"/>
    <pivotField showAll="0"/>
    <pivotField showAll="0"/>
    <pivotField showAll="0"/>
    <pivotField showAll="0"/>
    <pivotField dataField="1" numFmtId="4" showAll="0"/>
  </pivotFields>
  <rowFields count="3">
    <field x="0"/>
    <field x="13"/>
    <field x="17"/>
  </rowFields>
  <rowItems count="14">
    <i>
      <x v="1"/>
    </i>
    <i r="1">
      <x v="5"/>
    </i>
    <i r="2">
      <x v="29"/>
    </i>
    <i>
      <x v="4"/>
    </i>
    <i r="1">
      <x v="4"/>
    </i>
    <i r="2">
      <x v="19"/>
    </i>
    <i r="1">
      <x v="5"/>
    </i>
    <i r="2">
      <x v="29"/>
    </i>
    <i r="2">
      <x v="32"/>
    </i>
    <i r="2">
      <x v="62"/>
    </i>
    <i>
      <x v="5"/>
    </i>
    <i r="1">
      <x v="5"/>
    </i>
    <i r="2">
      <x v="29"/>
    </i>
    <i t="grand">
      <x/>
    </i>
  </rowItems>
  <colItems count="1">
    <i/>
  </colItems>
  <pageFields count="1">
    <pageField fld="23" hier="-1"/>
  </pageFields>
  <dataFields count="1">
    <dataField name="Presupuesto 2025" fld="32" baseField="0" baseItem="0" numFmtId="4"/>
  </dataFields>
  <formats count="18">
    <format dxfId="1649">
      <pivotArea dataOnly="0" labelOnly="1" grandRow="1" outline="0" fieldPosition="0"/>
    </format>
    <format dxfId="1648">
      <pivotArea grandRow="1" outline="0" collapsedLevelsAreSubtotals="1" fieldPosition="0"/>
    </format>
    <format dxfId="1647">
      <pivotArea dataOnly="0" labelOnly="1" grandRow="1" outline="0" fieldPosition="0"/>
    </format>
    <format dxfId="1646">
      <pivotArea grandRow="1" outline="0" collapsedLevelsAreSubtotals="1" fieldPosition="0"/>
    </format>
    <format dxfId="1645">
      <pivotArea field="0" type="button" dataOnly="0" labelOnly="1" outline="0" axis="axisRow" fieldPosition="0"/>
    </format>
    <format dxfId="1644">
      <pivotArea dataOnly="0" labelOnly="1" outline="0" axis="axisValues" fieldPosition="0"/>
    </format>
    <format dxfId="1643">
      <pivotArea grandRow="1" outline="0" collapsedLevelsAreSubtotals="1" fieldPosition="0"/>
    </format>
    <format dxfId="1642">
      <pivotArea dataOnly="0" labelOnly="1" grandRow="1" outline="0" fieldPosition="0"/>
    </format>
    <format dxfId="1641">
      <pivotArea field="0" type="button" dataOnly="0" labelOnly="1" outline="0" axis="axisRow" fieldPosition="0"/>
    </format>
    <format dxfId="1640">
      <pivotArea dataOnly="0" labelOnly="1" outline="0" axis="axisValues" fieldPosition="0"/>
    </format>
    <format dxfId="1639">
      <pivotArea dataOnly="0" labelOnly="1" outline="0" axis="axisValues" fieldPosition="0"/>
    </format>
    <format dxfId="1638">
      <pivotArea field="0" type="button" dataOnly="0" labelOnly="1" outline="0" axis="axisRow" fieldPosition="0"/>
    </format>
    <format dxfId="1637">
      <pivotArea dataOnly="0" labelOnly="1" outline="0" axis="axisValues" fieldPosition="0"/>
    </format>
    <format dxfId="1636">
      <pivotArea field="0" type="button" dataOnly="0" labelOnly="1" outline="0" axis="axisRow" fieldPosition="0"/>
    </format>
    <format dxfId="1635">
      <pivotArea grandRow="1" outline="0" collapsedLevelsAreSubtotals="1" fieldPosition="0"/>
    </format>
    <format dxfId="1634">
      <pivotArea dataOnly="0" labelOnly="1" grandRow="1" outline="0" fieldPosition="0"/>
    </format>
    <format dxfId="1633">
      <pivotArea field="13" type="button" dataOnly="0" labelOnly="1" outline="0" axis="axisRow" fieldPosition="1"/>
    </format>
    <format dxfId="1632">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71423A3B-2875-4FDB-AAE1-D333F5E38801}"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Inversión Pública">
  <location ref="A6:C9" firstHeaderRow="1" firstDataRow="1" firstDataCol="2" rowPageCount="1" colPageCount="1"/>
  <pivotFields count="33">
    <pivotField compact="0" outline="0" showAll="0" defaultSubtotal="0">
      <items count="7">
        <item m="1" x="6"/>
        <item x="3"/>
        <item x="1"/>
        <item x="0"/>
        <item x="2"/>
        <item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7">
        <item h="1" x="0"/>
        <item h="1" x="1"/>
        <item h="1" x="2"/>
        <item h="1" x="3"/>
        <item h="1" x="4"/>
        <item h="1" x="5"/>
        <item x="6"/>
      </items>
    </pivotField>
    <pivotField compact="0" outline="0" showAll="0" defaultSubtotal="0"/>
    <pivotField compact="0" outline="0" subtotalTop="0" showAll="0" defaultSubtotal="0"/>
    <pivotField axis="axisRow" compact="0" outline="0" showAll="0" defaultSubtotal="0">
      <items count="1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6"/>
        <item x="109"/>
        <item x="105"/>
        <item x="113"/>
        <item x="108"/>
        <item x="110"/>
        <item x="111"/>
        <item x="114"/>
        <item x="115"/>
        <item x="116"/>
        <item x="117"/>
        <item x="118"/>
        <item x="119"/>
        <item x="120"/>
        <item x="121"/>
        <item x="122"/>
        <item x="123"/>
        <item x="124"/>
        <item x="125"/>
        <item x="126"/>
        <item x="127"/>
        <item x="128"/>
        <item x="129"/>
        <item x="130"/>
        <item x="131"/>
        <item x="132"/>
        <item x="133"/>
        <item x="134"/>
        <item x="135"/>
        <item x="136"/>
        <item x="137"/>
        <item x="138"/>
        <item m="1" x="139"/>
        <item x="107"/>
        <item x="112"/>
      </items>
    </pivotField>
    <pivotField axis="axisRow" compact="0" outline="0" showAll="0" defaultSubtotal="0">
      <items count="141">
        <item x="137"/>
        <item x="12"/>
        <item x="11"/>
        <item x="13"/>
        <item x="129"/>
        <item x="64"/>
        <item x="60"/>
        <item x="62"/>
        <item x="63"/>
        <item x="61"/>
        <item x="45"/>
        <item x="32"/>
        <item x="111"/>
        <item x="108"/>
        <item x="110"/>
        <item x="105"/>
        <item x="113"/>
        <item x="119"/>
        <item x="28"/>
        <item x="42"/>
        <item x="79"/>
        <item x="8"/>
        <item x="80"/>
        <item x="134"/>
        <item x="135"/>
        <item x="9"/>
        <item x="10"/>
        <item x="0"/>
        <item x="88"/>
        <item x="101"/>
        <item x="103"/>
        <item x="133"/>
        <item x="136"/>
        <item x="55"/>
        <item x="116"/>
        <item x="125"/>
        <item x="126"/>
        <item x="120"/>
        <item x="118"/>
        <item x="97"/>
        <item x="36"/>
        <item x="40"/>
        <item x="96"/>
        <item x="6"/>
        <item x="48"/>
        <item x="127"/>
        <item x="54"/>
        <item x="2"/>
        <item x="7"/>
        <item x="99"/>
        <item x="14"/>
        <item x="82"/>
        <item x="83"/>
        <item x="86"/>
        <item x="81"/>
        <item x="121"/>
        <item x="138"/>
        <item x="132"/>
        <item x="29"/>
        <item x="122"/>
        <item x="123"/>
        <item x="19"/>
        <item x="31"/>
        <item x="17"/>
        <item x="33"/>
        <item x="21"/>
        <item x="20"/>
        <item x="39"/>
        <item x="38"/>
        <item x="16"/>
        <item x="18"/>
        <item x="46"/>
        <item x="37"/>
        <item x="114"/>
        <item x="115"/>
        <item x="15"/>
        <item x="65"/>
        <item x="128"/>
        <item x="102"/>
        <item x="34"/>
        <item x="117"/>
        <item x="26"/>
        <item x="41"/>
        <item x="95"/>
        <item x="92"/>
        <item x="93"/>
        <item x="47"/>
        <item x="44"/>
        <item x="5"/>
        <item x="23"/>
        <item x="22"/>
        <item x="27"/>
        <item x="35"/>
        <item x="25"/>
        <item x="49"/>
        <item x="51"/>
        <item x="52"/>
        <item x="53"/>
        <item x="50"/>
        <item x="85"/>
        <item x="84"/>
        <item x="4"/>
        <item x="78"/>
        <item x="77"/>
        <item x="100"/>
        <item x="91"/>
        <item x="58"/>
        <item x="71"/>
        <item x="69"/>
        <item x="76"/>
        <item x="68"/>
        <item x="89"/>
        <item x="67"/>
        <item x="70"/>
        <item x="90"/>
        <item x="87"/>
        <item x="72"/>
        <item x="57"/>
        <item x="73"/>
        <item x="75"/>
        <item x="98"/>
        <item x="66"/>
        <item x="59"/>
        <item x="74"/>
        <item x="124"/>
        <item x="131"/>
        <item x="109"/>
        <item x="1"/>
        <item x="3"/>
        <item x="56"/>
        <item x="130"/>
        <item x="106"/>
        <item x="104"/>
        <item x="24"/>
        <item x="43"/>
        <item x="94"/>
        <item x="30"/>
        <item m="1" x="140"/>
        <item m="1" x="139"/>
        <item x="107"/>
        <item x="112"/>
      </items>
    </pivotField>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s>
  <rowFields count="2">
    <field x="26"/>
    <field x="27"/>
  </rowFields>
  <rowItems count="3">
    <i>
      <x v="135"/>
      <x/>
    </i>
    <i>
      <x v="136"/>
      <x v="56"/>
    </i>
    <i t="grand">
      <x/>
    </i>
  </rowItems>
  <colItems count="1">
    <i/>
  </colItems>
  <pageFields count="1">
    <pageField fld="23" hier="-1"/>
  </pageFields>
  <dataFields count="1">
    <dataField name="Presupuesto 2025" fld="32" baseField="0" baseItem="0" numFmtId="4"/>
  </dataFields>
  <formats count="26">
    <format dxfId="1631">
      <pivotArea dataOnly="0" labelOnly="1" grandRow="1" outline="0" fieldPosition="0"/>
    </format>
    <format dxfId="1630">
      <pivotArea grandRow="1" outline="0" collapsedLevelsAreSubtotals="1" fieldPosition="0"/>
    </format>
    <format dxfId="1629">
      <pivotArea dataOnly="0" labelOnly="1" grandRow="1" outline="0" fieldPosition="0"/>
    </format>
    <format dxfId="1628">
      <pivotArea grandRow="1" outline="0" collapsedLevelsAreSubtotals="1" fieldPosition="0"/>
    </format>
    <format dxfId="1627">
      <pivotArea field="0" type="button" dataOnly="0" labelOnly="1" outline="0"/>
    </format>
    <format dxfId="1626">
      <pivotArea dataOnly="0" labelOnly="1" outline="0" axis="axisValues" fieldPosition="0"/>
    </format>
    <format dxfId="1625">
      <pivotArea grandRow="1" outline="0" collapsedLevelsAreSubtotals="1" fieldPosition="0"/>
    </format>
    <format dxfId="1624">
      <pivotArea field="0" type="button" dataOnly="0" labelOnly="1" outline="0"/>
    </format>
    <format dxfId="1623">
      <pivotArea dataOnly="0" labelOnly="1" outline="0" axis="axisValues" fieldPosition="0"/>
    </format>
    <format dxfId="1622">
      <pivotArea dataOnly="0" labelOnly="1" outline="0" axis="axisValues" fieldPosition="0"/>
    </format>
    <format dxfId="1621">
      <pivotArea field="0" type="button" dataOnly="0" labelOnly="1" outline="0"/>
    </format>
    <format dxfId="1620">
      <pivotArea dataOnly="0" labelOnly="1" outline="0" axis="axisValues" fieldPosition="0"/>
    </format>
    <format dxfId="1619">
      <pivotArea type="all" dataOnly="0" outline="0" fieldPosition="0"/>
    </format>
    <format dxfId="1618">
      <pivotArea outline="0" collapsedLevelsAreSubtotals="1" fieldPosition="0"/>
    </format>
    <format dxfId="1617">
      <pivotArea field="26" type="button" dataOnly="0" labelOnly="1" outline="0" axis="axisRow" fieldPosition="0"/>
    </format>
    <format dxfId="1616">
      <pivotArea dataOnly="0" labelOnly="1" fieldPosition="0">
        <references count="1">
          <reference field="26" count="2">
            <x v="135"/>
            <x v="136"/>
          </reference>
        </references>
      </pivotArea>
    </format>
    <format dxfId="1615">
      <pivotArea dataOnly="0" labelOnly="1" grandRow="1" outline="0" fieldPosition="0"/>
    </format>
    <format dxfId="1614">
      <pivotArea dataOnly="0" labelOnly="1" fieldPosition="0">
        <references count="2">
          <reference field="26" count="1" selected="0">
            <x v="135"/>
          </reference>
          <reference field="27" count="1">
            <x v="0"/>
          </reference>
        </references>
      </pivotArea>
    </format>
    <format dxfId="1613">
      <pivotArea dataOnly="0" labelOnly="1" fieldPosition="0">
        <references count="2">
          <reference field="26" count="1" selected="0">
            <x v="136"/>
          </reference>
          <reference field="27" count="1">
            <x v="56"/>
          </reference>
        </references>
      </pivotArea>
    </format>
    <format dxfId="1612">
      <pivotArea dataOnly="0" labelOnly="1" outline="0" axis="axisValues" fieldPosition="0"/>
    </format>
    <format dxfId="1611">
      <pivotArea dataOnly="0" labelOnly="1" outline="0" fieldPosition="0">
        <references count="2">
          <reference field="26" count="1" selected="0">
            <x v="135"/>
          </reference>
          <reference field="27" count="1">
            <x v="0"/>
          </reference>
        </references>
      </pivotArea>
    </format>
    <format dxfId="1610">
      <pivotArea dataOnly="0" labelOnly="1" outline="0" fieldPosition="0">
        <references count="2">
          <reference field="26" count="1" selected="0">
            <x v="136"/>
          </reference>
          <reference field="27" count="1">
            <x v="56"/>
          </reference>
        </references>
      </pivotArea>
    </format>
    <format dxfId="1609">
      <pivotArea outline="0" fieldPosition="0">
        <references count="2">
          <reference field="26" count="2" selected="0">
            <x v="135"/>
            <x v="136"/>
          </reference>
          <reference field="27" count="2" selected="0">
            <x v="0"/>
            <x v="56"/>
          </reference>
        </references>
      </pivotArea>
    </format>
    <format dxfId="1608">
      <pivotArea dataOnly="0" labelOnly="1" outline="0" fieldPosition="0">
        <references count="1">
          <reference field="26" count="2">
            <x v="135"/>
            <x v="136"/>
          </reference>
        </references>
      </pivotArea>
    </format>
    <format dxfId="1607">
      <pivotArea dataOnly="0" labelOnly="1" outline="0" fieldPosition="0">
        <references count="2">
          <reference field="26" count="1" selected="0">
            <x v="135"/>
          </reference>
          <reference field="27" count="1">
            <x v="0"/>
          </reference>
        </references>
      </pivotArea>
    </format>
    <format dxfId="1606">
      <pivotArea dataOnly="0" labelOnly="1" outline="0" fieldPosition="0">
        <references count="2">
          <reference field="26" count="1" selected="0">
            <x v="136"/>
          </reference>
          <reference field="27" count="1">
            <x v="56"/>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A020D60-AC15-4058-9F7D-436FB7123B05}" name="TablaDinámica1"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apitulo / Etiquetado">
  <location ref="A3:B26" firstHeaderRow="1" firstDataRow="1" firstDataCol="1"/>
  <pivotFields count="33">
    <pivotField showAll="0">
      <items count="8">
        <item m="1" x="6"/>
        <item x="3"/>
        <item x="1"/>
        <item x="0"/>
        <item x="2"/>
        <item x="4"/>
        <item m="1" x="5"/>
        <item t="default"/>
      </items>
    </pivotField>
    <pivotField showAll="0"/>
    <pivotField showAll="0"/>
    <pivotField axis="axisRow" showAll="0">
      <items count="4">
        <item x="0"/>
        <item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0"/>
        <item x="1"/>
        <item x="2"/>
        <item x="3"/>
        <item x="4"/>
        <item x="5"/>
        <item x="6"/>
        <item t="default"/>
      </items>
    </pivotField>
    <pivotField axis="axisRow" showAll="0">
      <items count="9">
        <item x="4"/>
        <item x="6"/>
        <item x="5"/>
        <item x="1"/>
        <item x="2"/>
        <item x="0"/>
        <item x="3"/>
        <item m="1" x="7"/>
        <item t="default"/>
      </items>
    </pivotField>
    <pivotField showAll="0"/>
    <pivotField showAll="0"/>
    <pivotField showAll="0"/>
    <pivotField showAll="0"/>
    <pivotField showAll="0"/>
    <pivotField showAll="0"/>
    <pivotField showAll="0"/>
    <pivotField dataField="1" numFmtId="4" showAll="0"/>
  </pivotFields>
  <rowFields count="3">
    <field x="3"/>
    <field x="23"/>
    <field x="24"/>
  </rowFields>
  <rowItems count="23">
    <i>
      <x/>
    </i>
    <i r="1">
      <x/>
    </i>
    <i r="2">
      <x v="5"/>
    </i>
    <i r="1">
      <x v="1"/>
    </i>
    <i r="2">
      <x v="3"/>
    </i>
    <i r="1">
      <x v="2"/>
    </i>
    <i r="2">
      <x v="4"/>
    </i>
    <i r="1">
      <x v="3"/>
    </i>
    <i r="2">
      <x v="6"/>
    </i>
    <i r="1">
      <x v="4"/>
    </i>
    <i r="2">
      <x/>
    </i>
    <i r="1">
      <x v="5"/>
    </i>
    <i r="2">
      <x v="2"/>
    </i>
    <i r="1">
      <x v="6"/>
    </i>
    <i r="2">
      <x v="1"/>
    </i>
    <i>
      <x v="1"/>
    </i>
    <i r="1">
      <x v="1"/>
    </i>
    <i r="2">
      <x v="3"/>
    </i>
    <i r="1">
      <x v="2"/>
    </i>
    <i r="2">
      <x v="4"/>
    </i>
    <i r="1">
      <x v="5"/>
    </i>
    <i r="2">
      <x v="2"/>
    </i>
    <i t="grand">
      <x/>
    </i>
  </rowItems>
  <colItems count="1">
    <i/>
  </colItems>
  <dataFields count="1">
    <dataField name="Presupuesto 2025" fld="32" baseField="0" baseItem="0" numFmtId="4"/>
  </dataFields>
  <formats count="18">
    <format dxfId="1605">
      <pivotArea dataOnly="0" labelOnly="1" grandRow="1" outline="0" fieldPosition="0"/>
    </format>
    <format dxfId="1604">
      <pivotArea grandRow="1" outline="0" collapsedLevelsAreSubtotals="1" fieldPosition="0"/>
    </format>
    <format dxfId="1603">
      <pivotArea dataOnly="0" labelOnly="1" grandRow="1" outline="0" fieldPosition="0"/>
    </format>
    <format dxfId="1602">
      <pivotArea grandRow="1" outline="0" collapsedLevelsAreSubtotals="1" fieldPosition="0"/>
    </format>
    <format dxfId="1601">
      <pivotArea field="0" type="button" dataOnly="0" labelOnly="1" outline="0"/>
    </format>
    <format dxfId="1600">
      <pivotArea dataOnly="0" labelOnly="1" outline="0" axis="axisValues" fieldPosition="0"/>
    </format>
    <format dxfId="1599">
      <pivotArea grandRow="1" outline="0" collapsedLevelsAreSubtotals="1" fieldPosition="0"/>
    </format>
    <format dxfId="1598">
      <pivotArea dataOnly="0" labelOnly="1" grandRow="1" outline="0" fieldPosition="0"/>
    </format>
    <format dxfId="1597">
      <pivotArea field="0" type="button" dataOnly="0" labelOnly="1" outline="0"/>
    </format>
    <format dxfId="1596">
      <pivotArea dataOnly="0" labelOnly="1" outline="0" axis="axisValues" fieldPosition="0"/>
    </format>
    <format dxfId="1595">
      <pivotArea dataOnly="0" labelOnly="1" outline="0" axis="axisValues" fieldPosition="0"/>
    </format>
    <format dxfId="1594">
      <pivotArea field="0" type="button" dataOnly="0" labelOnly="1" outline="0"/>
    </format>
    <format dxfId="1593">
      <pivotArea dataOnly="0" labelOnly="1" outline="0" axis="axisValues" fieldPosition="0"/>
    </format>
    <format dxfId="1592">
      <pivotArea field="0" type="button" dataOnly="0" labelOnly="1" outline="0"/>
    </format>
    <format dxfId="1591">
      <pivotArea dataOnly="0" labelOnly="1" outline="0" axis="axisValues" fieldPosition="0"/>
    </format>
    <format dxfId="1590">
      <pivotArea grandRow="1" outline="0" collapsedLevelsAreSubtotals="1" fieldPosition="0"/>
    </format>
    <format dxfId="1589">
      <pivotArea dataOnly="0" labelOnly="1" grandRow="1" outline="0" fieldPosition="0"/>
    </format>
    <format dxfId="1588">
      <pivotArea field="3" type="button" dataOnly="0" labelOnly="1" outline="0" axis="axisRow"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BD4F945-0C10-4A58-B8A1-3C4A30F9F68F}" name="TablaDinámica1" cacheId="16"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rowHeaderCaption="Capitulo / Etiquetado">
  <location ref="A3:C11" firstHeaderRow="1" firstDataRow="1" firstDataCol="2"/>
  <pivotFields count="33">
    <pivotField compact="0" outline="0" showAll="0" defaultSubtotal="0">
      <items count="7">
        <item m="1" x="6"/>
        <item x="3"/>
        <item x="1"/>
        <item x="0"/>
        <item x="2"/>
        <item x="4"/>
        <item m="1"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name="Codigo  " axis="axisRow" compact="0" outline="0" showAll="0" defaultSubtotal="0">
      <items count="8">
        <item x="0"/>
        <item x="3"/>
        <item x="6"/>
        <item x="2"/>
        <item x="1"/>
        <item x="4"/>
        <item m="1" x="7"/>
        <item x="5"/>
      </items>
    </pivotField>
    <pivotField name="Detalle  " axis="axisRow" compact="0" outline="0" showAll="0" defaultSubtotal="0">
      <items count="8">
        <item x="2"/>
        <item x="1"/>
        <item x="0"/>
        <item x="3"/>
        <item x="6"/>
        <item x="4"/>
        <item m="1" x="7"/>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numFmtId="4" outline="0" showAll="0" defaultSubtotal="0"/>
  </pivotFields>
  <rowFields count="2">
    <field x="10"/>
    <field x="11"/>
  </rowFields>
  <rowItems count="8">
    <i>
      <x/>
      <x v="2"/>
    </i>
    <i>
      <x v="1"/>
      <x v="3"/>
    </i>
    <i>
      <x v="2"/>
      <x v="4"/>
    </i>
    <i>
      <x v="3"/>
      <x/>
    </i>
    <i>
      <x v="4"/>
      <x v="1"/>
    </i>
    <i>
      <x v="5"/>
      <x v="5"/>
    </i>
    <i>
      <x v="7"/>
      <x v="7"/>
    </i>
    <i t="grand">
      <x/>
    </i>
  </rowItems>
  <colItems count="1">
    <i/>
  </colItems>
  <dataFields count="1">
    <dataField name="Presupuesto 2025" fld="32" baseField="0" baseItem="0" numFmtId="4"/>
  </dataFields>
  <formats count="41">
    <format dxfId="1587">
      <pivotArea dataOnly="0" labelOnly="1" grandRow="1" outline="0" fieldPosition="0"/>
    </format>
    <format dxfId="1586">
      <pivotArea grandRow="1" outline="0" collapsedLevelsAreSubtotals="1" fieldPosition="0"/>
    </format>
    <format dxfId="1585">
      <pivotArea dataOnly="0" labelOnly="1" grandRow="1" outline="0" fieldPosition="0"/>
    </format>
    <format dxfId="1584">
      <pivotArea grandRow="1" outline="0" collapsedLevelsAreSubtotals="1" fieldPosition="0"/>
    </format>
    <format dxfId="1583">
      <pivotArea field="0" type="button" dataOnly="0" labelOnly="1" outline="0"/>
    </format>
    <format dxfId="1582">
      <pivotArea dataOnly="0" labelOnly="1" outline="0" axis="axisValues" fieldPosition="0"/>
    </format>
    <format dxfId="1581">
      <pivotArea grandRow="1" outline="0" collapsedLevelsAreSubtotals="1" fieldPosition="0"/>
    </format>
    <format dxfId="1580">
      <pivotArea field="0" type="button" dataOnly="0" labelOnly="1" outline="0"/>
    </format>
    <format dxfId="1579">
      <pivotArea dataOnly="0" labelOnly="1" outline="0" axis="axisValues" fieldPosition="0"/>
    </format>
    <format dxfId="1578">
      <pivotArea dataOnly="0" labelOnly="1" outline="0" axis="axisValues" fieldPosition="0"/>
    </format>
    <format dxfId="1577">
      <pivotArea field="0" type="button" dataOnly="0" labelOnly="1" outline="0"/>
    </format>
    <format dxfId="1576">
      <pivotArea dataOnly="0" labelOnly="1" outline="0" axis="axisValues" fieldPosition="0"/>
    </format>
    <format dxfId="1575">
      <pivotArea type="all" dataOnly="0" outline="0" fieldPosition="0"/>
    </format>
    <format dxfId="1574">
      <pivotArea outline="0" collapsedLevelsAreSubtotals="1" fieldPosition="0"/>
    </format>
    <format dxfId="1573">
      <pivotArea field="10" type="button" dataOnly="0" labelOnly="1" outline="0" axis="axisRow" fieldPosition="0"/>
    </format>
    <format dxfId="1572">
      <pivotArea field="11" type="button" dataOnly="0" labelOnly="1" outline="0" axis="axisRow" fieldPosition="1"/>
    </format>
    <format dxfId="1571">
      <pivotArea dataOnly="0" labelOnly="1" outline="0" fieldPosition="0">
        <references count="1">
          <reference field="10" count="0"/>
        </references>
      </pivotArea>
    </format>
    <format dxfId="1570">
      <pivotArea dataOnly="0" labelOnly="1" grandRow="1" outline="0" fieldPosition="0"/>
    </format>
    <format dxfId="1569">
      <pivotArea dataOnly="0" labelOnly="1" outline="0" fieldPosition="0">
        <references count="2">
          <reference field="10" count="1" selected="0">
            <x v="0"/>
          </reference>
          <reference field="11" count="1">
            <x v="2"/>
          </reference>
        </references>
      </pivotArea>
    </format>
    <format dxfId="1568">
      <pivotArea dataOnly="0" labelOnly="1" outline="0" fieldPosition="0">
        <references count="2">
          <reference field="10" count="1" selected="0">
            <x v="1"/>
          </reference>
          <reference field="11" count="1">
            <x v="3"/>
          </reference>
        </references>
      </pivotArea>
    </format>
    <format dxfId="1567">
      <pivotArea dataOnly="0" labelOnly="1" outline="0" fieldPosition="0">
        <references count="2">
          <reference field="10" count="1" selected="0">
            <x v="2"/>
          </reference>
          <reference field="11" count="1">
            <x v="4"/>
          </reference>
        </references>
      </pivotArea>
    </format>
    <format dxfId="1566">
      <pivotArea dataOnly="0" labelOnly="1" outline="0" fieldPosition="0">
        <references count="2">
          <reference field="10" count="1" selected="0">
            <x v="3"/>
          </reference>
          <reference field="11" count="1">
            <x v="0"/>
          </reference>
        </references>
      </pivotArea>
    </format>
    <format dxfId="1565">
      <pivotArea dataOnly="0" labelOnly="1" outline="0" fieldPosition="0">
        <references count="2">
          <reference field="10" count="1" selected="0">
            <x v="4"/>
          </reference>
          <reference field="11" count="1">
            <x v="1"/>
          </reference>
        </references>
      </pivotArea>
    </format>
    <format dxfId="1564">
      <pivotArea dataOnly="0" labelOnly="1" outline="0" fieldPosition="0">
        <references count="2">
          <reference field="10" count="1" selected="0">
            <x v="5"/>
          </reference>
          <reference field="11" count="1">
            <x v="5"/>
          </reference>
        </references>
      </pivotArea>
    </format>
    <format dxfId="1563">
      <pivotArea dataOnly="0" labelOnly="1" outline="0" axis="axisValues" fieldPosition="0"/>
    </format>
    <format dxfId="1562">
      <pivotArea dataOnly="0" labelOnly="1" outline="0" fieldPosition="0">
        <references count="2">
          <reference field="10" count="1" selected="0">
            <x v="3"/>
          </reference>
          <reference field="11" count="1">
            <x v="0"/>
          </reference>
        </references>
      </pivotArea>
    </format>
    <format dxfId="1561">
      <pivotArea outline="0" collapsedLevelsAreSubtotals="1" fieldPosition="0"/>
    </format>
    <format dxfId="1560">
      <pivotArea dataOnly="0" labelOnly="1" outline="0" fieldPosition="0">
        <references count="1">
          <reference field="10" count="0"/>
        </references>
      </pivotArea>
    </format>
    <format dxfId="1559">
      <pivotArea dataOnly="0" labelOnly="1" grandRow="1" outline="0" fieldPosition="0"/>
    </format>
    <format dxfId="1558">
      <pivotArea field="10" type="button" dataOnly="0" labelOnly="1" outline="0" axis="axisRow" fieldPosition="0"/>
    </format>
    <format dxfId="1557">
      <pivotArea field="11" type="button" dataOnly="0" labelOnly="1" outline="0" axis="axisRow" fieldPosition="1"/>
    </format>
    <format dxfId="1556">
      <pivotArea dataOnly="0" labelOnly="1" outline="0" axis="axisValues" fieldPosition="0"/>
    </format>
    <format dxfId="1555">
      <pivotArea dataOnly="0" labelOnly="1" outline="0" fieldPosition="0">
        <references count="1">
          <reference field="10" count="0"/>
        </references>
      </pivotArea>
    </format>
    <format dxfId="1554">
      <pivotArea outline="0" fieldPosition="0">
        <references count="2">
          <reference field="10" count="0" selected="0"/>
          <reference field="11" count="0" selected="0"/>
        </references>
      </pivotArea>
    </format>
    <format dxfId="1553">
      <pivotArea dataOnly="0" labelOnly="1" outline="0" fieldPosition="0">
        <references count="2">
          <reference field="10" count="1" selected="0">
            <x v="0"/>
          </reference>
          <reference field="11" count="1">
            <x v="2"/>
          </reference>
        </references>
      </pivotArea>
    </format>
    <format dxfId="1552">
      <pivotArea dataOnly="0" labelOnly="1" outline="0" fieldPosition="0">
        <references count="2">
          <reference field="10" count="1" selected="0">
            <x v="1"/>
          </reference>
          <reference field="11" count="1">
            <x v="3"/>
          </reference>
        </references>
      </pivotArea>
    </format>
    <format dxfId="1551">
      <pivotArea dataOnly="0" labelOnly="1" outline="0" fieldPosition="0">
        <references count="2">
          <reference field="10" count="1" selected="0">
            <x v="2"/>
          </reference>
          <reference field="11" count="1">
            <x v="4"/>
          </reference>
        </references>
      </pivotArea>
    </format>
    <format dxfId="1550">
      <pivotArea dataOnly="0" labelOnly="1" outline="0" fieldPosition="0">
        <references count="2">
          <reference field="10" count="1" selected="0">
            <x v="3"/>
          </reference>
          <reference field="11" count="1">
            <x v="0"/>
          </reference>
        </references>
      </pivotArea>
    </format>
    <format dxfId="1549">
      <pivotArea dataOnly="0" labelOnly="1" outline="0" fieldPosition="0">
        <references count="2">
          <reference field="10" count="1" selected="0">
            <x v="4"/>
          </reference>
          <reference field="11" count="1">
            <x v="1"/>
          </reference>
        </references>
      </pivotArea>
    </format>
    <format dxfId="1548">
      <pivotArea dataOnly="0" labelOnly="1" outline="0" fieldPosition="0">
        <references count="2">
          <reference field="10" count="1" selected="0">
            <x v="5"/>
          </reference>
          <reference field="11" count="1">
            <x v="5"/>
          </reference>
        </references>
      </pivotArea>
    </format>
    <format dxfId="1547">
      <pivotArea dataOnly="0" labelOnly="1" outline="0" fieldPosition="0">
        <references count="2">
          <reference field="10" count="1" selected="0">
            <x v="7"/>
          </reference>
          <reference field="11" count="1">
            <x v="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72297C0D-15A0-4923-975F-E5865A6E3231}" name="TablaDinámica6" cacheId="1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Estado del presupuesto">
  <location ref="A1:B790" firstHeaderRow="1" firstDataRow="1" firstDataCol="1"/>
  <pivotFields count="33">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5"/>
        <item x="3"/>
        <item x="4"/>
        <item x="6"/>
        <item x="0"/>
        <item x="2"/>
        <item x="1"/>
        <item x="7"/>
        <item m="1" x="8"/>
        <item t="default"/>
      </items>
    </pivotField>
    <pivotField showAll="0"/>
    <pivotField axis="axisRow" showAll="0">
      <items count="33">
        <item m="1" x="29"/>
        <item m="1" x="30"/>
        <item m="1" x="25"/>
        <item m="1" x="16"/>
        <item m="1" x="24"/>
        <item m="1" x="17"/>
        <item m="1" x="15"/>
        <item m="1" x="14"/>
        <item m="1" x="22"/>
        <item x="6"/>
        <item x="4"/>
        <item m="1" x="18"/>
        <item m="1" x="27"/>
        <item m="1" x="28"/>
        <item x="7"/>
        <item m="1" x="20"/>
        <item x="10"/>
        <item x="12"/>
        <item x="11"/>
        <item m="1" x="19"/>
        <item m="1" x="31"/>
        <item m="1" x="21"/>
        <item m="1" x="23"/>
        <item m="1" x="26"/>
        <item x="1"/>
        <item x="0"/>
        <item x="9"/>
        <item x="2"/>
        <item x="3"/>
        <item x="5"/>
        <item x="8"/>
        <item x="13"/>
        <item t="default"/>
      </items>
    </pivotField>
    <pivotField showAll="0"/>
    <pivotField axis="axisRow" showAll="0">
      <items count="66">
        <item x="42"/>
        <item m="1" x="57"/>
        <item x="4"/>
        <item x="47"/>
        <item x="37"/>
        <item x="49"/>
        <item x="14"/>
        <item x="40"/>
        <item x="53"/>
        <item x="41"/>
        <item m="1" x="61"/>
        <item x="3"/>
        <item x="30"/>
        <item x="44"/>
        <item x="26"/>
        <item x="15"/>
        <item m="1" x="58"/>
        <item x="28"/>
        <item x="16"/>
        <item x="24"/>
        <item x="32"/>
        <item x="2"/>
        <item x="1"/>
        <item x="22"/>
        <item x="11"/>
        <item x="19"/>
        <item x="50"/>
        <item x="51"/>
        <item x="5"/>
        <item x="35"/>
        <item m="1" x="64"/>
        <item x="33"/>
        <item x="54"/>
        <item x="55"/>
        <item x="21"/>
        <item x="20"/>
        <item x="56"/>
        <item x="34"/>
        <item m="1" x="63"/>
        <item x="52"/>
        <item x="31"/>
        <item m="1" x="62"/>
        <item x="43"/>
        <item x="38"/>
        <item x="13"/>
        <item x="46"/>
        <item x="45"/>
        <item m="1" x="60"/>
        <item x="8"/>
        <item x="12"/>
        <item x="10"/>
        <item x="48"/>
        <item x="7"/>
        <item x="23"/>
        <item x="18"/>
        <item x="6"/>
        <item x="27"/>
        <item x="9"/>
        <item x="0"/>
        <item x="39"/>
        <item x="25"/>
        <item x="17"/>
        <item m="1" x="59"/>
        <item x="29"/>
        <item x="36"/>
        <item t="default"/>
      </items>
    </pivotField>
    <pivotField showAll="0"/>
    <pivotField showAll="0"/>
    <pivotField showAll="0"/>
    <pivotField showAll="0"/>
    <pivotField showAll="0"/>
    <pivotField showAll="0"/>
    <pivotField showAll="0"/>
    <pivotField showAll="0"/>
    <pivotField axis="axisRow" showAl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6"/>
        <item x="109"/>
        <item x="105"/>
        <item x="113"/>
        <item x="108"/>
        <item x="110"/>
        <item x="111"/>
        <item x="114"/>
        <item x="115"/>
        <item x="116"/>
        <item x="117"/>
        <item x="118"/>
        <item x="119"/>
        <item x="120"/>
        <item x="121"/>
        <item x="122"/>
        <item x="123"/>
        <item x="124"/>
        <item x="125"/>
        <item x="126"/>
        <item x="127"/>
        <item x="128"/>
        <item x="129"/>
        <item x="130"/>
        <item x="131"/>
        <item x="132"/>
        <item x="133"/>
        <item x="134"/>
        <item x="135"/>
        <item x="136"/>
        <item x="137"/>
        <item x="138"/>
        <item m="1" x="139"/>
        <item x="107"/>
        <item x="112"/>
        <item t="default"/>
      </items>
    </pivotField>
    <pivotField axis="axisRow" showAll="0">
      <items count="142">
        <item x="137"/>
        <item x="12"/>
        <item x="11"/>
        <item x="13"/>
        <item x="129"/>
        <item x="64"/>
        <item x="60"/>
        <item x="62"/>
        <item x="63"/>
        <item x="61"/>
        <item x="45"/>
        <item x="32"/>
        <item x="111"/>
        <item x="108"/>
        <item x="110"/>
        <item x="105"/>
        <item x="113"/>
        <item x="119"/>
        <item x="28"/>
        <item x="42"/>
        <item x="79"/>
        <item x="8"/>
        <item x="80"/>
        <item x="134"/>
        <item x="135"/>
        <item x="9"/>
        <item x="10"/>
        <item x="0"/>
        <item x="88"/>
        <item x="101"/>
        <item x="103"/>
        <item x="133"/>
        <item x="136"/>
        <item x="55"/>
        <item x="116"/>
        <item x="125"/>
        <item x="126"/>
        <item x="120"/>
        <item x="118"/>
        <item x="97"/>
        <item x="36"/>
        <item x="40"/>
        <item x="96"/>
        <item x="6"/>
        <item x="48"/>
        <item x="127"/>
        <item x="54"/>
        <item x="2"/>
        <item x="7"/>
        <item x="99"/>
        <item x="14"/>
        <item x="82"/>
        <item x="83"/>
        <item x="86"/>
        <item x="81"/>
        <item x="121"/>
        <item x="138"/>
        <item x="132"/>
        <item x="29"/>
        <item x="122"/>
        <item x="123"/>
        <item x="19"/>
        <item x="31"/>
        <item x="17"/>
        <item x="33"/>
        <item x="21"/>
        <item x="20"/>
        <item x="39"/>
        <item x="38"/>
        <item x="16"/>
        <item x="18"/>
        <item x="46"/>
        <item x="37"/>
        <item x="114"/>
        <item x="115"/>
        <item x="15"/>
        <item x="65"/>
        <item x="128"/>
        <item x="102"/>
        <item x="34"/>
        <item x="117"/>
        <item x="26"/>
        <item x="41"/>
        <item x="95"/>
        <item x="92"/>
        <item x="93"/>
        <item x="47"/>
        <item x="44"/>
        <item x="5"/>
        <item x="23"/>
        <item x="22"/>
        <item x="27"/>
        <item x="35"/>
        <item x="25"/>
        <item x="49"/>
        <item x="51"/>
        <item x="52"/>
        <item x="53"/>
        <item x="50"/>
        <item x="85"/>
        <item x="84"/>
        <item x="4"/>
        <item x="78"/>
        <item x="77"/>
        <item x="100"/>
        <item x="91"/>
        <item x="58"/>
        <item x="71"/>
        <item x="69"/>
        <item x="76"/>
        <item x="68"/>
        <item x="89"/>
        <item x="67"/>
        <item x="70"/>
        <item x="90"/>
        <item x="87"/>
        <item x="72"/>
        <item x="57"/>
        <item x="73"/>
        <item x="75"/>
        <item x="98"/>
        <item x="66"/>
        <item x="59"/>
        <item x="74"/>
        <item x="124"/>
        <item x="131"/>
        <item x="109"/>
        <item x="1"/>
        <item x="3"/>
        <item x="56"/>
        <item x="130"/>
        <item x="106"/>
        <item x="104"/>
        <item x="24"/>
        <item x="43"/>
        <item x="94"/>
        <item x="30"/>
        <item m="1" x="140"/>
        <item m="1" x="139"/>
        <item x="107"/>
        <item x="112"/>
        <item t="default"/>
      </items>
    </pivotField>
    <pivotField showAll="0"/>
    <pivotField showAll="0"/>
    <pivotField showAll="0"/>
    <pivotField showAll="0"/>
    <pivotField dataField="1" numFmtId="4" showAll="0"/>
  </pivotFields>
  <rowFields count="5">
    <field x="15"/>
    <field x="17"/>
    <field x="13"/>
    <field x="26"/>
    <field x="27"/>
  </rowFields>
  <rowItems count="789">
    <i>
      <x v="9"/>
    </i>
    <i r="1">
      <x v="18"/>
    </i>
    <i r="2">
      <x v="2"/>
    </i>
    <i r="3">
      <x v="25"/>
    </i>
    <i r="4">
      <x v="93"/>
    </i>
    <i r="3">
      <x v="26"/>
    </i>
    <i r="4">
      <x v="81"/>
    </i>
    <i r="3">
      <x v="48"/>
    </i>
    <i r="4">
      <x v="44"/>
    </i>
    <i r="3">
      <x v="96"/>
    </i>
    <i r="4">
      <x v="42"/>
    </i>
    <i r="3">
      <x v="106"/>
    </i>
    <i r="4">
      <x v="126"/>
    </i>
    <i r="3">
      <x v="118"/>
    </i>
    <i r="4">
      <x v="37"/>
    </i>
    <i r="1">
      <x v="44"/>
    </i>
    <i r="2">
      <x v="2"/>
    </i>
    <i r="3">
      <x v="22"/>
    </i>
    <i r="4">
      <x v="90"/>
    </i>
    <i r="3">
      <x v="23"/>
    </i>
    <i r="4">
      <x v="89"/>
    </i>
    <i r="3">
      <x v="63"/>
    </i>
    <i r="4">
      <x v="8"/>
    </i>
    <i r="3">
      <x v="96"/>
    </i>
    <i r="4">
      <x v="42"/>
    </i>
    <i r="3">
      <x v="107"/>
    </i>
    <i r="4">
      <x v="15"/>
    </i>
    <i r="3">
      <x v="117"/>
    </i>
    <i r="4">
      <x v="17"/>
    </i>
    <i r="1">
      <x v="45"/>
    </i>
    <i r="2">
      <x v="2"/>
    </i>
    <i r="3">
      <x v="138"/>
    </i>
    <i r="4">
      <x v="139"/>
    </i>
    <i r="3">
      <x v="139"/>
    </i>
    <i r="4">
      <x v="140"/>
    </i>
    <i r="1">
      <x v="64"/>
    </i>
    <i r="2">
      <x v="2"/>
    </i>
    <i r="3">
      <x v="94"/>
    </i>
    <i r="4">
      <x v="135"/>
    </i>
    <i r="3">
      <x v="96"/>
    </i>
    <i r="4">
      <x v="42"/>
    </i>
    <i r="3">
      <x v="125"/>
    </i>
    <i r="4">
      <x v="45"/>
    </i>
    <i>
      <x v="10"/>
    </i>
    <i r="1">
      <x v="15"/>
    </i>
    <i r="2">
      <x/>
    </i>
    <i r="3">
      <x v="23"/>
    </i>
    <i r="4">
      <x v="89"/>
    </i>
    <i r="3">
      <x v="37"/>
    </i>
    <i r="4">
      <x v="72"/>
    </i>
    <i r="3">
      <x v="38"/>
    </i>
    <i r="4">
      <x v="68"/>
    </i>
    <i r="3">
      <x v="44"/>
    </i>
    <i r="4">
      <x v="87"/>
    </i>
    <i r="3">
      <x v="48"/>
    </i>
    <i r="4">
      <x v="44"/>
    </i>
    <i r="3">
      <x v="93"/>
    </i>
    <i r="4">
      <x v="85"/>
    </i>
    <i r="3">
      <x v="96"/>
    </i>
    <i r="4">
      <x v="42"/>
    </i>
    <i r="3">
      <x v="115"/>
    </i>
    <i r="4">
      <x v="80"/>
    </i>
    <i r="3">
      <x v="118"/>
    </i>
    <i r="4">
      <x v="37"/>
    </i>
    <i r="3">
      <x v="119"/>
    </i>
    <i r="4">
      <x v="55"/>
    </i>
    <i r="3">
      <x v="126"/>
    </i>
    <i r="4">
      <x v="77"/>
    </i>
    <i r="1">
      <x v="48"/>
    </i>
    <i r="2">
      <x v="5"/>
    </i>
    <i r="3">
      <x v="19"/>
    </i>
    <i r="4">
      <x v="61"/>
    </i>
    <i r="3">
      <x v="44"/>
    </i>
    <i r="4">
      <x v="87"/>
    </i>
    <i r="3">
      <x v="48"/>
    </i>
    <i r="4">
      <x v="44"/>
    </i>
    <i r="3">
      <x v="87"/>
    </i>
    <i r="4">
      <x v="115"/>
    </i>
    <i r="1">
      <x v="52"/>
    </i>
    <i r="2">
      <x v="5"/>
    </i>
    <i r="3">
      <x v="19"/>
    </i>
    <i r="4">
      <x v="61"/>
    </i>
    <i r="3">
      <x v="23"/>
    </i>
    <i r="4">
      <x v="89"/>
    </i>
    <i r="3">
      <x v="36"/>
    </i>
    <i r="4">
      <x v="40"/>
    </i>
    <i r="3">
      <x v="44"/>
    </i>
    <i r="4">
      <x v="87"/>
    </i>
    <i r="3">
      <x v="48"/>
    </i>
    <i r="4">
      <x v="44"/>
    </i>
    <i r="3">
      <x v="86"/>
    </i>
    <i r="4">
      <x v="53"/>
    </i>
    <i r="3">
      <x v="121"/>
    </i>
    <i r="4">
      <x v="60"/>
    </i>
    <i r="1">
      <x v="54"/>
    </i>
    <i r="2">
      <x v="5"/>
    </i>
    <i r="3">
      <x v="31"/>
    </i>
    <i r="4">
      <x v="62"/>
    </i>
    <i r="3">
      <x v="44"/>
    </i>
    <i r="4">
      <x v="87"/>
    </i>
    <i r="3">
      <x v="48"/>
    </i>
    <i r="4">
      <x v="44"/>
    </i>
    <i r="3">
      <x v="55"/>
    </i>
    <i r="4">
      <x v="33"/>
    </i>
    <i r="3">
      <x v="65"/>
    </i>
    <i r="4">
      <x v="76"/>
    </i>
    <i r="1">
      <x v="55"/>
    </i>
    <i r="2">
      <x v="5"/>
    </i>
    <i r="3">
      <x v="19"/>
    </i>
    <i r="4">
      <x v="61"/>
    </i>
    <i r="3">
      <x v="27"/>
    </i>
    <i r="4">
      <x v="91"/>
    </i>
    <i r="3">
      <x v="28"/>
    </i>
    <i r="4">
      <x v="18"/>
    </i>
    <i r="3">
      <x v="32"/>
    </i>
    <i r="4">
      <x v="11"/>
    </i>
    <i r="3">
      <x v="34"/>
    </i>
    <i r="4">
      <x v="79"/>
    </i>
    <i r="3">
      <x v="44"/>
    </i>
    <i r="4">
      <x v="87"/>
    </i>
    <i r="3">
      <x v="48"/>
    </i>
    <i r="4">
      <x v="44"/>
    </i>
    <i r="3">
      <x v="63"/>
    </i>
    <i r="4">
      <x v="8"/>
    </i>
    <i r="3">
      <x v="72"/>
    </i>
    <i r="4">
      <x v="116"/>
    </i>
    <i r="3">
      <x v="120"/>
    </i>
    <i r="4">
      <x v="59"/>
    </i>
    <i r="3">
      <x v="125"/>
    </i>
    <i r="4">
      <x v="45"/>
    </i>
    <i r="1">
      <x v="61"/>
    </i>
    <i r="2">
      <x v="3"/>
    </i>
    <i r="3">
      <x v="27"/>
    </i>
    <i r="4">
      <x v="91"/>
    </i>
    <i r="3">
      <x v="28"/>
    </i>
    <i r="4">
      <x v="18"/>
    </i>
    <i r="3">
      <x v="31"/>
    </i>
    <i r="4">
      <x v="62"/>
    </i>
    <i r="3">
      <x v="32"/>
    </i>
    <i r="4">
      <x v="11"/>
    </i>
    <i r="3">
      <x v="34"/>
    </i>
    <i r="4">
      <x v="79"/>
    </i>
    <i r="3">
      <x v="35"/>
    </i>
    <i r="4">
      <x v="92"/>
    </i>
    <i r="3">
      <x v="39"/>
    </i>
    <i r="4">
      <x v="67"/>
    </i>
    <i r="3">
      <x v="40"/>
    </i>
    <i r="4">
      <x v="41"/>
    </i>
    <i r="3">
      <x v="44"/>
    </i>
    <i r="4">
      <x v="87"/>
    </i>
    <i r="3">
      <x v="48"/>
    </i>
    <i r="4">
      <x v="44"/>
    </i>
    <i r="3">
      <x v="53"/>
    </i>
    <i r="4">
      <x v="97"/>
    </i>
    <i r="3">
      <x v="55"/>
    </i>
    <i r="4">
      <x v="33"/>
    </i>
    <i r="3">
      <x v="63"/>
    </i>
    <i r="4">
      <x v="8"/>
    </i>
    <i r="3">
      <x v="66"/>
    </i>
    <i r="4">
      <x v="121"/>
    </i>
    <i r="3">
      <x v="67"/>
    </i>
    <i r="4">
      <x v="112"/>
    </i>
    <i r="3">
      <x v="73"/>
    </i>
    <i r="4">
      <x v="118"/>
    </i>
    <i r="3">
      <x v="86"/>
    </i>
    <i r="4">
      <x v="53"/>
    </i>
    <i r="3">
      <x v="99"/>
    </i>
    <i r="4">
      <x v="49"/>
    </i>
    <i>
      <x v="14"/>
    </i>
    <i r="1">
      <x v="6"/>
    </i>
    <i r="2">
      <x v="4"/>
    </i>
    <i r="3">
      <x v="22"/>
    </i>
    <i r="4">
      <x v="90"/>
    </i>
    <i r="3">
      <x v="65"/>
    </i>
    <i r="4">
      <x v="76"/>
    </i>
    <i r="3">
      <x v="87"/>
    </i>
    <i r="4">
      <x v="115"/>
    </i>
    <i r="3">
      <x v="96"/>
    </i>
    <i r="4">
      <x v="42"/>
    </i>
    <i r="3">
      <x v="113"/>
    </i>
    <i r="4">
      <x v="74"/>
    </i>
    <i r="1">
      <x v="14"/>
    </i>
    <i r="2">
      <x v="4"/>
    </i>
    <i r="3">
      <x v="59"/>
    </i>
    <i r="4">
      <x v="122"/>
    </i>
    <i r="3">
      <x v="74"/>
    </i>
    <i r="4">
      <x v="123"/>
    </i>
    <i r="3">
      <x v="88"/>
    </i>
    <i r="4">
      <x v="28"/>
    </i>
    <i r="3">
      <x v="89"/>
    </i>
    <i r="4">
      <x v="111"/>
    </i>
    <i r="3">
      <x v="90"/>
    </i>
    <i r="4">
      <x v="114"/>
    </i>
    <i r="3">
      <x v="91"/>
    </i>
    <i r="4">
      <x v="105"/>
    </i>
    <i r="1">
      <x v="37"/>
    </i>
    <i r="2">
      <x v="4"/>
    </i>
    <i r="3">
      <x v="74"/>
    </i>
    <i r="4">
      <x v="123"/>
    </i>
    <i r="1">
      <x v="53"/>
    </i>
    <i r="2">
      <x v="4"/>
    </i>
    <i r="3">
      <x v="43"/>
    </i>
    <i r="4">
      <x v="134"/>
    </i>
    <i r="3">
      <x v="71"/>
    </i>
    <i r="4">
      <x v="107"/>
    </i>
    <i r="3">
      <x v="92"/>
    </i>
    <i r="4">
      <x v="84"/>
    </i>
    <i r="3">
      <x v="94"/>
    </i>
    <i r="4">
      <x v="135"/>
    </i>
    <i r="3">
      <x v="110"/>
    </i>
    <i r="4">
      <x v="14"/>
    </i>
    <i>
      <x v="16"/>
    </i>
    <i r="1">
      <x v="63"/>
    </i>
    <i r="2">
      <x v="4"/>
    </i>
    <i r="3">
      <x v="66"/>
    </i>
    <i r="4">
      <x v="121"/>
    </i>
    <i r="3">
      <x v="69"/>
    </i>
    <i r="4">
      <x v="108"/>
    </i>
    <i>
      <x v="17"/>
    </i>
    <i r="1">
      <x v="5"/>
    </i>
    <i r="2">
      <x v="7"/>
    </i>
    <i r="3">
      <x v="107"/>
    </i>
    <i r="4">
      <x v="15"/>
    </i>
    <i r="3">
      <x v="110"/>
    </i>
    <i r="4">
      <x v="14"/>
    </i>
    <i r="1">
      <x v="27"/>
    </i>
    <i r="2">
      <x v="7"/>
    </i>
    <i r="3">
      <x v="111"/>
    </i>
    <i r="4">
      <x v="12"/>
    </i>
    <i>
      <x v="18"/>
    </i>
    <i r="1">
      <x v="20"/>
    </i>
    <i r="2">
      <x v="4"/>
    </i>
    <i r="3">
      <x v="74"/>
    </i>
    <i r="4">
      <x v="123"/>
    </i>
    <i r="3">
      <x v="75"/>
    </i>
    <i r="4">
      <x v="119"/>
    </i>
    <i r="3">
      <x v="92"/>
    </i>
    <i r="4">
      <x v="84"/>
    </i>
    <i r="3">
      <x v="94"/>
    </i>
    <i r="4">
      <x v="135"/>
    </i>
    <i r="3">
      <x v="95"/>
    </i>
    <i r="4">
      <x v="83"/>
    </i>
    <i r="3">
      <x v="96"/>
    </i>
    <i r="4">
      <x v="42"/>
    </i>
    <i r="3">
      <x v="99"/>
    </i>
    <i r="4">
      <x v="49"/>
    </i>
    <i r="3">
      <x v="112"/>
    </i>
    <i r="4">
      <x v="73"/>
    </i>
    <i r="3">
      <x v="128"/>
    </i>
    <i r="4">
      <x v="130"/>
    </i>
    <i>
      <x v="24"/>
    </i>
    <i r="1">
      <x v="21"/>
    </i>
    <i r="2">
      <x v="4"/>
    </i>
    <i r="3">
      <x v="16"/>
    </i>
    <i r="4">
      <x v="69"/>
    </i>
    <i r="3">
      <x v="18"/>
    </i>
    <i r="4">
      <x v="70"/>
    </i>
    <i r="3">
      <x v="22"/>
    </i>
    <i r="4">
      <x v="90"/>
    </i>
    <i r="3">
      <x v="37"/>
    </i>
    <i r="4">
      <x v="72"/>
    </i>
    <i r="3">
      <x v="44"/>
    </i>
    <i r="4">
      <x v="87"/>
    </i>
    <i r="3">
      <x v="48"/>
    </i>
    <i r="4">
      <x v="44"/>
    </i>
    <i r="3">
      <x v="49"/>
    </i>
    <i r="4">
      <x v="94"/>
    </i>
    <i r="3">
      <x v="50"/>
    </i>
    <i r="4">
      <x v="98"/>
    </i>
    <i r="3">
      <x v="51"/>
    </i>
    <i r="4">
      <x v="95"/>
    </i>
    <i r="3">
      <x v="59"/>
    </i>
    <i r="4">
      <x v="122"/>
    </i>
    <i r="3">
      <x v="64"/>
    </i>
    <i r="4">
      <x v="5"/>
    </i>
    <i r="3">
      <x v="65"/>
    </i>
    <i r="4">
      <x v="76"/>
    </i>
    <i r="3">
      <x v="66"/>
    </i>
    <i r="4">
      <x v="121"/>
    </i>
    <i r="3">
      <x v="68"/>
    </i>
    <i r="4">
      <x v="110"/>
    </i>
    <i r="3">
      <x v="75"/>
    </i>
    <i r="4">
      <x v="119"/>
    </i>
    <i r="3">
      <x v="76"/>
    </i>
    <i r="4">
      <x v="109"/>
    </i>
    <i r="3">
      <x v="80"/>
    </i>
    <i r="4">
      <x v="22"/>
    </i>
    <i r="3">
      <x v="92"/>
    </i>
    <i r="4">
      <x v="84"/>
    </i>
    <i r="3">
      <x v="94"/>
    </i>
    <i r="4">
      <x v="135"/>
    </i>
    <i r="3">
      <x v="100"/>
    </i>
    <i r="4">
      <x v="104"/>
    </i>
    <i r="3">
      <x v="102"/>
    </i>
    <i r="4">
      <x v="78"/>
    </i>
    <i r="3">
      <x v="114"/>
    </i>
    <i r="4">
      <x v="34"/>
    </i>
    <i r="3">
      <x v="129"/>
    </i>
    <i r="4">
      <x v="125"/>
    </i>
    <i r="3">
      <x v="134"/>
    </i>
    <i r="4">
      <x v="32"/>
    </i>
    <i r="1">
      <x v="31"/>
    </i>
    <i r="2">
      <x v="4"/>
    </i>
    <i r="3">
      <x v="74"/>
    </i>
    <i r="4">
      <x v="123"/>
    </i>
    <i r="1">
      <x v="46"/>
    </i>
    <i r="2">
      <x v="4"/>
    </i>
    <i r="3">
      <x v="104"/>
    </i>
    <i r="4">
      <x v="132"/>
    </i>
    <i r="3">
      <x v="105"/>
    </i>
    <i r="4">
      <x v="131"/>
    </i>
    <i r="3">
      <x v="135"/>
    </i>
    <i r="4">
      <x/>
    </i>
    <i r="3">
      <x v="136"/>
    </i>
    <i r="4">
      <x v="56"/>
    </i>
    <i r="1">
      <x v="49"/>
    </i>
    <i r="2">
      <x v="4"/>
    </i>
    <i r="3">
      <x v="21"/>
    </i>
    <i r="4">
      <x v="65"/>
    </i>
    <i r="3">
      <x v="101"/>
    </i>
    <i r="4">
      <x v="29"/>
    </i>
    <i>
      <x v="25"/>
    </i>
    <i r="1">
      <x v="11"/>
    </i>
    <i r="2">
      <x v="4"/>
    </i>
    <i r="3">
      <x v="16"/>
    </i>
    <i r="4">
      <x v="69"/>
    </i>
    <i r="3">
      <x v="19"/>
    </i>
    <i r="4">
      <x v="61"/>
    </i>
    <i r="3">
      <x v="27"/>
    </i>
    <i r="4">
      <x v="91"/>
    </i>
    <i r="3">
      <x v="28"/>
    </i>
    <i r="4">
      <x v="18"/>
    </i>
    <i r="3">
      <x v="29"/>
    </i>
    <i r="4">
      <x v="58"/>
    </i>
    <i r="3">
      <x v="30"/>
    </i>
    <i r="4">
      <x v="136"/>
    </i>
    <i r="3">
      <x v="31"/>
    </i>
    <i r="4">
      <x v="62"/>
    </i>
    <i r="3">
      <x v="32"/>
    </i>
    <i r="4">
      <x v="11"/>
    </i>
    <i r="3">
      <x v="34"/>
    </i>
    <i r="4">
      <x v="79"/>
    </i>
    <i r="3">
      <x v="36"/>
    </i>
    <i r="4">
      <x v="40"/>
    </i>
    <i r="3">
      <x v="40"/>
    </i>
    <i r="4">
      <x v="41"/>
    </i>
    <i r="3">
      <x v="42"/>
    </i>
    <i r="4">
      <x v="19"/>
    </i>
    <i r="3">
      <x v="48"/>
    </i>
    <i r="4">
      <x v="44"/>
    </i>
    <i r="3">
      <x v="49"/>
    </i>
    <i r="4">
      <x v="94"/>
    </i>
    <i r="3">
      <x v="52"/>
    </i>
    <i r="4">
      <x v="96"/>
    </i>
    <i r="3">
      <x v="53"/>
    </i>
    <i r="4">
      <x v="97"/>
    </i>
    <i r="3">
      <x v="54"/>
    </i>
    <i r="4">
      <x v="46"/>
    </i>
    <i r="3">
      <x v="55"/>
    </i>
    <i r="4">
      <x v="33"/>
    </i>
    <i r="3">
      <x v="56"/>
    </i>
    <i r="4">
      <x v="129"/>
    </i>
    <i r="3">
      <x v="57"/>
    </i>
    <i r="4">
      <x v="117"/>
    </i>
    <i r="3">
      <x v="60"/>
    </i>
    <i r="4">
      <x v="6"/>
    </i>
    <i r="3">
      <x v="62"/>
    </i>
    <i r="4">
      <x v="7"/>
    </i>
    <i r="3">
      <x v="66"/>
    </i>
    <i r="4">
      <x v="121"/>
    </i>
    <i r="3">
      <x v="68"/>
    </i>
    <i r="4">
      <x v="110"/>
    </i>
    <i r="3">
      <x v="69"/>
    </i>
    <i r="4">
      <x v="108"/>
    </i>
    <i r="3">
      <x v="77"/>
    </i>
    <i r="4">
      <x v="103"/>
    </i>
    <i r="3">
      <x v="78"/>
    </i>
    <i r="4">
      <x v="102"/>
    </i>
    <i r="3">
      <x v="79"/>
    </i>
    <i r="4">
      <x v="20"/>
    </i>
    <i r="3">
      <x v="80"/>
    </i>
    <i r="4">
      <x v="22"/>
    </i>
    <i r="3">
      <x v="84"/>
    </i>
    <i r="4">
      <x v="100"/>
    </i>
    <i r="3">
      <x v="86"/>
    </i>
    <i r="4">
      <x v="53"/>
    </i>
    <i r="3">
      <x v="96"/>
    </i>
    <i r="4">
      <x v="42"/>
    </i>
    <i r="3">
      <x v="98"/>
    </i>
    <i r="4">
      <x v="120"/>
    </i>
    <i r="3">
      <x v="99"/>
    </i>
    <i r="4">
      <x v="49"/>
    </i>
    <i r="3">
      <x v="100"/>
    </i>
    <i r="4">
      <x v="104"/>
    </i>
    <i r="3">
      <x v="103"/>
    </i>
    <i r="4">
      <x v="30"/>
    </i>
    <i r="3">
      <x v="112"/>
    </i>
    <i r="4">
      <x v="73"/>
    </i>
    <i r="3">
      <x v="113"/>
    </i>
    <i r="4">
      <x v="74"/>
    </i>
    <i r="3">
      <x v="115"/>
    </i>
    <i r="4">
      <x v="80"/>
    </i>
    <i r="3">
      <x v="122"/>
    </i>
    <i r="4">
      <x v="124"/>
    </i>
    <i r="1">
      <x v="22"/>
    </i>
    <i r="2">
      <x v="6"/>
    </i>
    <i r="3">
      <x v="1"/>
    </i>
    <i r="4">
      <x v="127"/>
    </i>
    <i r="3">
      <x v="5"/>
    </i>
    <i r="4">
      <x v="88"/>
    </i>
    <i r="3">
      <x v="6"/>
    </i>
    <i r="4">
      <x v="43"/>
    </i>
    <i r="3">
      <x v="9"/>
    </i>
    <i r="4">
      <x v="25"/>
    </i>
    <i r="3">
      <x v="10"/>
    </i>
    <i r="4">
      <x v="26"/>
    </i>
    <i r="3">
      <x v="11"/>
    </i>
    <i r="4">
      <x v="2"/>
    </i>
    <i r="3">
      <x v="12"/>
    </i>
    <i r="4">
      <x v="1"/>
    </i>
    <i r="3">
      <x v="13"/>
    </i>
    <i r="4">
      <x v="3"/>
    </i>
    <i r="3">
      <x v="15"/>
    </i>
    <i r="4">
      <x v="75"/>
    </i>
    <i r="3">
      <x v="42"/>
    </i>
    <i r="4">
      <x v="19"/>
    </i>
    <i r="3">
      <x v="62"/>
    </i>
    <i r="4">
      <x v="7"/>
    </i>
    <i r="1">
      <x v="23"/>
    </i>
    <i r="2">
      <x v="6"/>
    </i>
    <i r="3">
      <x v="42"/>
    </i>
    <i r="4">
      <x v="19"/>
    </i>
    <i r="1">
      <x v="58"/>
    </i>
    <i r="2">
      <x v="4"/>
    </i>
    <i r="3">
      <x/>
    </i>
    <i r="4">
      <x v="27"/>
    </i>
    <i r="3">
      <x v="1"/>
    </i>
    <i r="4">
      <x v="127"/>
    </i>
    <i r="3">
      <x v="2"/>
    </i>
    <i r="4">
      <x v="47"/>
    </i>
    <i r="3">
      <x v="3"/>
    </i>
    <i r="4">
      <x v="128"/>
    </i>
    <i r="3">
      <x v="4"/>
    </i>
    <i r="4">
      <x v="101"/>
    </i>
    <i r="3">
      <x v="5"/>
    </i>
    <i r="4">
      <x v="88"/>
    </i>
    <i r="3">
      <x v="6"/>
    </i>
    <i r="4">
      <x v="43"/>
    </i>
    <i r="3">
      <x v="7"/>
    </i>
    <i r="4">
      <x v="48"/>
    </i>
    <i r="3">
      <x v="8"/>
    </i>
    <i r="4">
      <x v="21"/>
    </i>
    <i r="3">
      <x v="9"/>
    </i>
    <i r="4">
      <x v="25"/>
    </i>
    <i r="3">
      <x v="10"/>
    </i>
    <i r="4">
      <x v="26"/>
    </i>
    <i r="3">
      <x v="11"/>
    </i>
    <i r="4">
      <x v="2"/>
    </i>
    <i r="3">
      <x v="12"/>
    </i>
    <i r="4">
      <x v="1"/>
    </i>
    <i r="3">
      <x v="13"/>
    </i>
    <i r="4">
      <x v="3"/>
    </i>
    <i r="3">
      <x v="14"/>
    </i>
    <i r="4">
      <x v="50"/>
    </i>
    <i r="3">
      <x v="15"/>
    </i>
    <i r="4">
      <x v="75"/>
    </i>
    <i>
      <x v="26"/>
    </i>
    <i r="1">
      <x v="17"/>
    </i>
    <i r="2">
      <x v="4"/>
    </i>
    <i r="3">
      <x v="66"/>
    </i>
    <i r="4">
      <x v="121"/>
    </i>
    <i r="3">
      <x v="95"/>
    </i>
    <i r="4">
      <x v="83"/>
    </i>
    <i>
      <x v="27"/>
    </i>
    <i r="1">
      <x v="2"/>
    </i>
    <i r="2">
      <x v="6"/>
    </i>
    <i r="3">
      <x v="17"/>
    </i>
    <i r="4">
      <x v="63"/>
    </i>
    <i r="3">
      <x v="22"/>
    </i>
    <i r="4">
      <x v="90"/>
    </i>
    <i r="3">
      <x v="24"/>
    </i>
    <i r="4">
      <x v="133"/>
    </i>
    <i r="3">
      <x v="43"/>
    </i>
    <i r="4">
      <x v="134"/>
    </i>
    <i r="3">
      <x v="52"/>
    </i>
    <i r="4">
      <x v="96"/>
    </i>
    <i r="3">
      <x v="81"/>
    </i>
    <i r="4">
      <x v="54"/>
    </i>
    <i r="3">
      <x v="86"/>
    </i>
    <i r="4">
      <x v="53"/>
    </i>
    <i r="3">
      <x v="94"/>
    </i>
    <i r="4">
      <x v="135"/>
    </i>
    <i r="3">
      <x v="96"/>
    </i>
    <i r="4">
      <x v="42"/>
    </i>
    <i r="1">
      <x v="12"/>
    </i>
    <i r="2">
      <x v="6"/>
    </i>
    <i r="3">
      <x v="69"/>
    </i>
    <i r="4">
      <x v="108"/>
    </i>
    <i r="3">
      <x v="93"/>
    </i>
    <i r="4">
      <x v="85"/>
    </i>
    <i r="1">
      <x v="19"/>
    </i>
    <i r="2">
      <x v="6"/>
    </i>
    <i r="3">
      <x v="47"/>
    </i>
    <i r="4">
      <x v="86"/>
    </i>
    <i r="3">
      <x v="69"/>
    </i>
    <i r="4">
      <x v="108"/>
    </i>
    <i r="1">
      <x v="24"/>
    </i>
    <i r="2">
      <x v="6"/>
    </i>
    <i r="3">
      <x v="21"/>
    </i>
    <i r="4">
      <x v="65"/>
    </i>
    <i r="3">
      <x v="22"/>
    </i>
    <i r="4">
      <x v="90"/>
    </i>
    <i r="3">
      <x v="43"/>
    </i>
    <i r="4">
      <x v="134"/>
    </i>
    <i r="3">
      <x v="46"/>
    </i>
    <i r="4">
      <x v="71"/>
    </i>
    <i r="3">
      <x v="47"/>
    </i>
    <i r="4">
      <x v="86"/>
    </i>
    <i r="3">
      <x v="57"/>
    </i>
    <i r="4">
      <x v="117"/>
    </i>
    <i r="3">
      <x v="71"/>
    </i>
    <i r="4">
      <x v="107"/>
    </i>
    <i r="3">
      <x v="74"/>
    </i>
    <i r="4">
      <x v="123"/>
    </i>
    <i r="3">
      <x v="92"/>
    </i>
    <i r="4">
      <x v="84"/>
    </i>
    <i r="3">
      <x v="94"/>
    </i>
    <i r="4">
      <x v="135"/>
    </i>
    <i r="3">
      <x v="100"/>
    </i>
    <i r="4">
      <x v="104"/>
    </i>
    <i r="3">
      <x v="103"/>
    </i>
    <i r="4">
      <x v="30"/>
    </i>
    <i r="1">
      <x v="25"/>
    </i>
    <i r="2">
      <x v="6"/>
    </i>
    <i r="3">
      <x v="37"/>
    </i>
    <i r="4">
      <x v="72"/>
    </i>
    <i r="3">
      <x v="38"/>
    </i>
    <i r="4">
      <x v="68"/>
    </i>
    <i r="3">
      <x v="44"/>
    </i>
    <i r="4">
      <x v="87"/>
    </i>
    <i r="3">
      <x v="48"/>
    </i>
    <i r="4">
      <x v="44"/>
    </i>
    <i r="3">
      <x v="126"/>
    </i>
    <i r="4">
      <x v="77"/>
    </i>
    <i r="1">
      <x v="56"/>
    </i>
    <i r="2">
      <x v="6"/>
    </i>
    <i r="3">
      <x v="62"/>
    </i>
    <i r="4">
      <x v="7"/>
    </i>
    <i r="1">
      <x v="57"/>
    </i>
    <i r="2">
      <x v="5"/>
    </i>
    <i r="3">
      <x v="19"/>
    </i>
    <i r="4">
      <x v="61"/>
    </i>
    <i r="3">
      <x v="28"/>
    </i>
    <i r="4">
      <x v="18"/>
    </i>
    <i r="3">
      <x v="31"/>
    </i>
    <i r="4">
      <x v="62"/>
    </i>
    <i r="3">
      <x v="33"/>
    </i>
    <i r="4">
      <x v="64"/>
    </i>
    <i r="3">
      <x v="34"/>
    </i>
    <i r="4">
      <x v="79"/>
    </i>
    <i r="3">
      <x v="36"/>
    </i>
    <i r="4">
      <x v="40"/>
    </i>
    <i r="3">
      <x v="37"/>
    </i>
    <i r="4">
      <x v="72"/>
    </i>
    <i r="3">
      <x v="38"/>
    </i>
    <i r="4">
      <x v="68"/>
    </i>
    <i r="3">
      <x v="40"/>
    </i>
    <i r="4">
      <x v="41"/>
    </i>
    <i r="3">
      <x v="43"/>
    </i>
    <i r="4">
      <x v="134"/>
    </i>
    <i r="3">
      <x v="44"/>
    </i>
    <i r="4">
      <x v="87"/>
    </i>
    <i r="3">
      <x v="48"/>
    </i>
    <i r="4">
      <x v="44"/>
    </i>
    <i r="3">
      <x v="74"/>
    </i>
    <i r="4">
      <x v="123"/>
    </i>
    <i r="3">
      <x v="83"/>
    </i>
    <i r="4">
      <x v="52"/>
    </i>
    <i r="3">
      <x v="85"/>
    </i>
    <i r="4">
      <x v="99"/>
    </i>
    <i r="3">
      <x v="87"/>
    </i>
    <i r="4">
      <x v="115"/>
    </i>
    <i r="3">
      <x v="112"/>
    </i>
    <i r="4">
      <x v="73"/>
    </i>
    <i r="3">
      <x v="118"/>
    </i>
    <i r="4">
      <x v="37"/>
    </i>
    <i r="3">
      <x v="119"/>
    </i>
    <i r="4">
      <x v="55"/>
    </i>
    <i r="3">
      <x v="122"/>
    </i>
    <i r="4">
      <x v="124"/>
    </i>
    <i r="3">
      <x v="124"/>
    </i>
    <i r="4">
      <x v="36"/>
    </i>
    <i r="3">
      <x v="126"/>
    </i>
    <i r="4">
      <x v="77"/>
    </i>
    <i>
      <x v="28"/>
    </i>
    <i r="1">
      <x v="28"/>
    </i>
    <i r="2">
      <x v="4"/>
    </i>
    <i r="3">
      <x v="18"/>
    </i>
    <i r="4">
      <x v="70"/>
    </i>
    <i r="3">
      <x v="31"/>
    </i>
    <i r="4">
      <x v="62"/>
    </i>
    <i r="3">
      <x v="34"/>
    </i>
    <i r="4">
      <x v="79"/>
    </i>
    <i r="3">
      <x v="44"/>
    </i>
    <i r="4">
      <x v="87"/>
    </i>
    <i r="3">
      <x v="48"/>
    </i>
    <i r="4">
      <x v="44"/>
    </i>
    <i r="3">
      <x v="54"/>
    </i>
    <i r="4">
      <x v="46"/>
    </i>
    <i r="3">
      <x v="56"/>
    </i>
    <i r="4">
      <x v="129"/>
    </i>
    <i r="3">
      <x v="57"/>
    </i>
    <i r="4">
      <x v="117"/>
    </i>
    <i r="3">
      <x v="59"/>
    </i>
    <i r="4">
      <x v="122"/>
    </i>
    <i r="3">
      <x v="61"/>
    </i>
    <i r="4">
      <x v="9"/>
    </i>
    <i r="3">
      <x v="74"/>
    </i>
    <i r="4">
      <x v="123"/>
    </i>
    <i r="3">
      <x v="82"/>
    </i>
    <i r="4">
      <x v="51"/>
    </i>
    <i r="3">
      <x v="92"/>
    </i>
    <i r="4">
      <x v="84"/>
    </i>
    <i r="3">
      <x v="94"/>
    </i>
    <i r="4">
      <x v="135"/>
    </i>
    <i r="3">
      <x v="115"/>
    </i>
    <i r="4">
      <x v="80"/>
    </i>
    <i r="3">
      <x v="116"/>
    </i>
    <i r="4">
      <x v="38"/>
    </i>
    <i r="3">
      <x v="117"/>
    </i>
    <i r="4">
      <x v="17"/>
    </i>
    <i r="3">
      <x v="129"/>
    </i>
    <i r="4">
      <x v="125"/>
    </i>
    <i r="1">
      <x v="60"/>
    </i>
    <i r="2">
      <x v="4"/>
    </i>
    <i r="3">
      <x v="58"/>
    </i>
    <i r="4">
      <x v="106"/>
    </i>
    <i r="3">
      <x v="61"/>
    </i>
    <i r="4">
      <x v="9"/>
    </i>
    <i r="3">
      <x v="68"/>
    </i>
    <i r="4">
      <x v="110"/>
    </i>
    <i r="3">
      <x v="71"/>
    </i>
    <i r="4">
      <x v="107"/>
    </i>
    <i r="3">
      <x v="123"/>
    </i>
    <i r="4">
      <x v="35"/>
    </i>
    <i r="3">
      <x v="126"/>
    </i>
    <i r="4">
      <x v="77"/>
    </i>
    <i r="3">
      <x v="130"/>
    </i>
    <i r="4">
      <x v="57"/>
    </i>
    <i>
      <x v="29"/>
    </i>
    <i r="1">
      <x/>
    </i>
    <i r="2">
      <x v="7"/>
    </i>
    <i r="3">
      <x v="104"/>
    </i>
    <i r="4">
      <x v="132"/>
    </i>
    <i r="1">
      <x v="3"/>
    </i>
    <i r="2">
      <x v="1"/>
    </i>
    <i r="3">
      <x v="109"/>
    </i>
    <i r="4">
      <x v="13"/>
    </i>
    <i r="3">
      <x v="125"/>
    </i>
    <i r="4">
      <x v="45"/>
    </i>
    <i r="1">
      <x v="4"/>
    </i>
    <i r="2">
      <x v="1"/>
    </i>
    <i r="3">
      <x v="96"/>
    </i>
    <i r="4">
      <x v="42"/>
    </i>
    <i r="1">
      <x v="7"/>
    </i>
    <i r="2">
      <x v="1"/>
    </i>
    <i r="3">
      <x v="104"/>
    </i>
    <i r="4">
      <x v="132"/>
    </i>
    <i r="1">
      <x v="9"/>
    </i>
    <i r="2">
      <x v="1"/>
    </i>
    <i r="3">
      <x v="104"/>
    </i>
    <i r="4">
      <x v="132"/>
    </i>
    <i r="1">
      <x v="13"/>
    </i>
    <i r="2">
      <x v="1"/>
    </i>
    <i r="3">
      <x v="107"/>
    </i>
    <i r="4">
      <x v="15"/>
    </i>
    <i r="1">
      <x v="26"/>
    </i>
    <i r="2">
      <x v="1"/>
    </i>
    <i r="3">
      <x v="107"/>
    </i>
    <i r="4">
      <x v="15"/>
    </i>
    <i r="1">
      <x v="29"/>
    </i>
    <i r="2">
      <x v="1"/>
    </i>
    <i r="3">
      <x v="80"/>
    </i>
    <i r="4">
      <x v="22"/>
    </i>
    <i r="1">
      <x v="35"/>
    </i>
    <i r="2">
      <x v="1"/>
    </i>
    <i r="3">
      <x v="38"/>
    </i>
    <i r="4">
      <x v="68"/>
    </i>
    <i r="3">
      <x v="48"/>
    </i>
    <i r="4">
      <x v="44"/>
    </i>
    <i r="3">
      <x v="96"/>
    </i>
    <i r="4">
      <x v="42"/>
    </i>
    <i r="3">
      <x v="97"/>
    </i>
    <i r="4">
      <x v="39"/>
    </i>
    <i r="1">
      <x v="39"/>
    </i>
    <i r="2">
      <x v="1"/>
    </i>
    <i r="3">
      <x v="108"/>
    </i>
    <i r="4">
      <x v="16"/>
    </i>
    <i r="1">
      <x v="40"/>
    </i>
    <i r="2">
      <x v="1"/>
    </i>
    <i r="3">
      <x v="70"/>
    </i>
    <i r="4">
      <x v="113"/>
    </i>
    <i r="3">
      <x v="96"/>
    </i>
    <i r="4">
      <x v="42"/>
    </i>
    <i r="3">
      <x v="107"/>
    </i>
    <i r="4">
      <x v="15"/>
    </i>
    <i r="1">
      <x v="42"/>
    </i>
    <i r="2">
      <x v="1"/>
    </i>
    <i r="3">
      <x v="107"/>
    </i>
    <i r="4">
      <x v="15"/>
    </i>
    <i r="1">
      <x v="43"/>
    </i>
    <i r="2">
      <x v="7"/>
    </i>
    <i r="3">
      <x v="104"/>
    </i>
    <i r="4">
      <x v="132"/>
    </i>
    <i r="1">
      <x v="50"/>
    </i>
    <i r="2">
      <x v="1"/>
    </i>
    <i r="3">
      <x v="20"/>
    </i>
    <i r="4">
      <x v="66"/>
    </i>
    <i r="3">
      <x v="27"/>
    </i>
    <i r="4">
      <x v="91"/>
    </i>
    <i r="3">
      <x v="28"/>
    </i>
    <i r="4">
      <x v="18"/>
    </i>
    <i r="3">
      <x v="29"/>
    </i>
    <i r="4">
      <x v="58"/>
    </i>
    <i r="3">
      <x v="32"/>
    </i>
    <i r="4">
      <x v="11"/>
    </i>
    <i r="3">
      <x v="34"/>
    </i>
    <i r="4">
      <x v="79"/>
    </i>
    <i r="3">
      <x v="45"/>
    </i>
    <i r="4">
      <x v="10"/>
    </i>
    <i r="3">
      <x v="48"/>
    </i>
    <i r="4">
      <x v="44"/>
    </i>
    <i r="3">
      <x v="73"/>
    </i>
    <i r="4">
      <x v="118"/>
    </i>
    <i r="3">
      <x v="74"/>
    </i>
    <i r="4">
      <x v="123"/>
    </i>
    <i r="3">
      <x v="96"/>
    </i>
    <i r="4">
      <x v="42"/>
    </i>
    <i r="3">
      <x v="125"/>
    </i>
    <i r="4">
      <x v="45"/>
    </i>
    <i r="1">
      <x v="51"/>
    </i>
    <i r="2">
      <x v="1"/>
    </i>
    <i r="3">
      <x v="107"/>
    </i>
    <i r="4">
      <x v="15"/>
    </i>
    <i r="1">
      <x v="59"/>
    </i>
    <i r="2">
      <x v="1"/>
    </i>
    <i r="3">
      <x v="104"/>
    </i>
    <i r="4">
      <x v="132"/>
    </i>
    <i>
      <x v="30"/>
    </i>
    <i r="1">
      <x v="32"/>
    </i>
    <i r="2">
      <x v="5"/>
    </i>
    <i r="3">
      <x v="131"/>
    </i>
    <i r="4">
      <x v="31"/>
    </i>
    <i r="3">
      <x v="132"/>
    </i>
    <i r="4">
      <x v="23"/>
    </i>
    <i r="3">
      <x v="133"/>
    </i>
    <i r="4">
      <x v="24"/>
    </i>
    <i r="3">
      <x v="134"/>
    </i>
    <i r="4">
      <x v="32"/>
    </i>
    <i r="1">
      <x v="33"/>
    </i>
    <i r="2">
      <x v="5"/>
    </i>
    <i r="3">
      <x v="131"/>
    </i>
    <i r="4">
      <x v="31"/>
    </i>
    <i r="3">
      <x v="132"/>
    </i>
    <i r="4">
      <x v="23"/>
    </i>
    <i r="3">
      <x v="133"/>
    </i>
    <i r="4">
      <x v="24"/>
    </i>
    <i r="1">
      <x v="34"/>
    </i>
    <i r="2">
      <x/>
    </i>
    <i r="3">
      <x v="41"/>
    </i>
    <i r="4">
      <x v="82"/>
    </i>
    <i r="3">
      <x v="104"/>
    </i>
    <i r="4">
      <x v="132"/>
    </i>
    <i r="3">
      <x v="107"/>
    </i>
    <i r="4">
      <x v="15"/>
    </i>
    <i r="3">
      <x v="127"/>
    </i>
    <i r="4">
      <x v="4"/>
    </i>
    <i r="1">
      <x v="36"/>
    </i>
    <i r="2">
      <x v="5"/>
    </i>
    <i r="3">
      <x v="131"/>
    </i>
    <i r="4">
      <x v="31"/>
    </i>
    <i r="3">
      <x v="133"/>
    </i>
    <i r="4">
      <x v="24"/>
    </i>
    <i>
      <x v="31"/>
    </i>
    <i r="1">
      <x v="8"/>
    </i>
    <i r="2">
      <x v="4"/>
    </i>
    <i r="3">
      <x v="115"/>
    </i>
    <i r="4">
      <x v="80"/>
    </i>
    <i t="grand">
      <x/>
    </i>
  </rowItems>
  <colItems count="1">
    <i/>
  </colItems>
  <dataFields count="1">
    <dataField name="Propuesta 2025 " fld="32" baseField="0" baseItem="0" numFmtId="4"/>
  </dataFields>
  <formats count="1361">
    <format dxfId="1546">
      <pivotArea field="15" type="button" dataOnly="0" labelOnly="1" outline="0" axis="axisRow" fieldPosition="0"/>
    </format>
    <format dxfId="1545">
      <pivotArea dataOnly="0" labelOnly="1" fieldPosition="0">
        <references count="1">
          <reference field="15" count="0"/>
        </references>
      </pivotArea>
    </format>
    <format dxfId="1544">
      <pivotArea dataOnly="0" labelOnly="1" grandRow="1" outline="0" fieldPosition="0"/>
    </format>
    <format dxfId="1543">
      <pivotArea dataOnly="0" labelOnly="1" fieldPosition="0">
        <references count="2">
          <reference field="15" count="1" selected="0">
            <x v="3"/>
          </reference>
          <reference field="17" count="16">
            <x v="0"/>
            <x v="3"/>
            <x v="4"/>
            <x v="7"/>
            <x v="9"/>
            <x v="13"/>
            <x v="26"/>
            <x v="29"/>
            <x v="35"/>
            <x v="39"/>
            <x v="40"/>
            <x v="42"/>
            <x v="43"/>
            <x v="50"/>
            <x v="51"/>
            <x v="59"/>
          </reference>
        </references>
      </pivotArea>
    </format>
    <format dxfId="1542">
      <pivotArea dataOnly="0" labelOnly="1" fieldPosition="0">
        <references count="2">
          <reference field="15" count="1" selected="0">
            <x v="5"/>
          </reference>
          <reference field="17" count="4">
            <x v="32"/>
            <x v="33"/>
            <x v="34"/>
            <x v="36"/>
          </reference>
        </references>
      </pivotArea>
    </format>
    <format dxfId="1541">
      <pivotArea dataOnly="0" labelOnly="1" fieldPosition="0">
        <references count="2">
          <reference field="15" count="1" selected="0">
            <x v="6"/>
          </reference>
          <reference field="17" count="2">
            <x v="28"/>
            <x v="60"/>
          </reference>
        </references>
      </pivotArea>
    </format>
    <format dxfId="1540">
      <pivotArea dataOnly="0" labelOnly="1" fieldPosition="0">
        <references count="2">
          <reference field="15" count="1" selected="0">
            <x v="7"/>
          </reference>
          <reference field="17" count="7">
            <x v="2"/>
            <x v="12"/>
            <x v="19"/>
            <x v="24"/>
            <x v="25"/>
            <x v="56"/>
            <x v="57"/>
          </reference>
        </references>
      </pivotArea>
    </format>
    <format dxfId="1539">
      <pivotArea dataOnly="0" labelOnly="1" fieldPosition="0">
        <references count="2">
          <reference field="15" count="1" selected="0">
            <x v="8"/>
          </reference>
          <reference field="17" count="1">
            <x v="14"/>
          </reference>
        </references>
      </pivotArea>
    </format>
    <format dxfId="1538">
      <pivotArea dataOnly="0" labelOnly="1" fieldPosition="0">
        <references count="2">
          <reference field="15" count="1" selected="0">
            <x v="9"/>
          </reference>
          <reference field="17" count="4">
            <x v="1"/>
            <x v="18"/>
            <x v="44"/>
            <x v="45"/>
          </reference>
        </references>
      </pivotArea>
    </format>
    <format dxfId="1537">
      <pivotArea dataOnly="0" labelOnly="1" fieldPosition="0">
        <references count="2">
          <reference field="15" count="1" selected="0">
            <x v="10"/>
          </reference>
          <reference field="17" count="5">
            <x v="48"/>
            <x v="52"/>
            <x v="54"/>
            <x v="55"/>
            <x v="61"/>
          </reference>
        </references>
      </pivotArea>
    </format>
    <format dxfId="1536">
      <pivotArea dataOnly="0" labelOnly="1" fieldPosition="0">
        <references count="2">
          <reference field="15" count="1" selected="0">
            <x v="11"/>
          </reference>
          <reference field="17" count="1">
            <x v="8"/>
          </reference>
        </references>
      </pivotArea>
    </format>
    <format dxfId="1535">
      <pivotArea dataOnly="0" labelOnly="1" fieldPosition="0">
        <references count="2">
          <reference field="15" count="1" selected="0">
            <x v="14"/>
          </reference>
          <reference field="17" count="3">
            <x v="6"/>
            <x v="37"/>
            <x v="53"/>
          </reference>
        </references>
      </pivotArea>
    </format>
    <format dxfId="1534">
      <pivotArea dataOnly="0" labelOnly="1" fieldPosition="0">
        <references count="2">
          <reference field="15" count="1" selected="0">
            <x v="15"/>
          </reference>
          <reference field="17" count="4">
            <x v="11"/>
            <x v="22"/>
            <x v="23"/>
            <x v="58"/>
          </reference>
        </references>
      </pivotArea>
    </format>
    <format dxfId="1533">
      <pivotArea dataOnly="0" labelOnly="1" fieldPosition="0">
        <references count="2">
          <reference field="15" count="1" selected="0">
            <x v="16"/>
          </reference>
          <reference field="17" count="1">
            <x v="16"/>
          </reference>
        </references>
      </pivotArea>
    </format>
    <format dxfId="1532">
      <pivotArea dataOnly="0" labelOnly="1" fieldPosition="0">
        <references count="2">
          <reference field="15" count="1" selected="0">
            <x v="17"/>
          </reference>
          <reference field="17" count="2">
            <x v="5"/>
            <x v="27"/>
          </reference>
        </references>
      </pivotArea>
    </format>
    <format dxfId="1531">
      <pivotArea dataOnly="0" labelOnly="1" fieldPosition="0">
        <references count="2">
          <reference field="15" count="1" selected="0">
            <x v="18"/>
          </reference>
          <reference field="17" count="1">
            <x v="20"/>
          </reference>
        </references>
      </pivotArea>
    </format>
    <format dxfId="1530">
      <pivotArea dataOnly="0" labelOnly="1" fieldPosition="0">
        <references count="2">
          <reference field="15" count="1" selected="0">
            <x v="19"/>
          </reference>
          <reference field="17" count="1">
            <x v="17"/>
          </reference>
        </references>
      </pivotArea>
    </format>
    <format dxfId="1529">
      <pivotArea dataOnly="0" labelOnly="1" fieldPosition="0">
        <references count="2">
          <reference field="15" count="1" selected="0">
            <x v="21"/>
          </reference>
          <reference field="17" count="4">
            <x v="21"/>
            <x v="31"/>
            <x v="46"/>
            <x v="49"/>
          </reference>
        </references>
      </pivotArea>
    </format>
    <format dxfId="1528">
      <pivotArea dataOnly="0" labelOnly="1" fieldPosition="0">
        <references count="2">
          <reference field="15" count="1" selected="0">
            <x v="22"/>
          </reference>
          <reference field="17" count="1">
            <x v="15"/>
          </reference>
        </references>
      </pivotArea>
    </format>
    <format dxfId="1527">
      <pivotArea dataOnly="0" labelOnly="1" fieldPosition="0">
        <references count="3">
          <reference field="13" count="1">
            <x v="7"/>
          </reference>
          <reference field="15" count="1" selected="0">
            <x v="3"/>
          </reference>
          <reference field="17" count="1" selected="0">
            <x v="0"/>
          </reference>
        </references>
      </pivotArea>
    </format>
    <format dxfId="1526">
      <pivotArea dataOnly="0" labelOnly="1" fieldPosition="0">
        <references count="3">
          <reference field="13" count="1">
            <x v="1"/>
          </reference>
          <reference field="15" count="1" selected="0">
            <x v="3"/>
          </reference>
          <reference field="17" count="1" selected="0">
            <x v="3"/>
          </reference>
        </references>
      </pivotArea>
    </format>
    <format dxfId="1525">
      <pivotArea dataOnly="0" labelOnly="1" fieldPosition="0">
        <references count="3">
          <reference field="13" count="1">
            <x v="1"/>
          </reference>
          <reference field="15" count="1" selected="0">
            <x v="3"/>
          </reference>
          <reference field="17" count="1" selected="0">
            <x v="4"/>
          </reference>
        </references>
      </pivotArea>
    </format>
    <format dxfId="1524">
      <pivotArea dataOnly="0" labelOnly="1" fieldPosition="0">
        <references count="3">
          <reference field="13" count="1">
            <x v="1"/>
          </reference>
          <reference field="15" count="1" selected="0">
            <x v="3"/>
          </reference>
          <reference field="17" count="1" selected="0">
            <x v="7"/>
          </reference>
        </references>
      </pivotArea>
    </format>
    <format dxfId="1523">
      <pivotArea dataOnly="0" labelOnly="1" fieldPosition="0">
        <references count="3">
          <reference field="13" count="1">
            <x v="1"/>
          </reference>
          <reference field="15" count="1" selected="0">
            <x v="3"/>
          </reference>
          <reference field="17" count="1" selected="0">
            <x v="9"/>
          </reference>
        </references>
      </pivotArea>
    </format>
    <format dxfId="1522">
      <pivotArea dataOnly="0" labelOnly="1" fieldPosition="0">
        <references count="3">
          <reference field="13" count="1">
            <x v="1"/>
          </reference>
          <reference field="15" count="1" selected="0">
            <x v="3"/>
          </reference>
          <reference field="17" count="1" selected="0">
            <x v="13"/>
          </reference>
        </references>
      </pivotArea>
    </format>
    <format dxfId="1521">
      <pivotArea dataOnly="0" labelOnly="1" fieldPosition="0">
        <references count="3">
          <reference field="13" count="1">
            <x v="1"/>
          </reference>
          <reference field="15" count="1" selected="0">
            <x v="3"/>
          </reference>
          <reference field="17" count="1" selected="0">
            <x v="26"/>
          </reference>
        </references>
      </pivotArea>
    </format>
    <format dxfId="1520">
      <pivotArea dataOnly="0" labelOnly="1" fieldPosition="0">
        <references count="3">
          <reference field="13" count="1">
            <x v="1"/>
          </reference>
          <reference field="15" count="1" selected="0">
            <x v="3"/>
          </reference>
          <reference field="17" count="1" selected="0">
            <x v="29"/>
          </reference>
        </references>
      </pivotArea>
    </format>
    <format dxfId="1519">
      <pivotArea dataOnly="0" labelOnly="1" fieldPosition="0">
        <references count="3">
          <reference field="13" count="1">
            <x v="1"/>
          </reference>
          <reference field="15" count="1" selected="0">
            <x v="3"/>
          </reference>
          <reference field="17" count="1" selected="0">
            <x v="35"/>
          </reference>
        </references>
      </pivotArea>
    </format>
    <format dxfId="1518">
      <pivotArea dataOnly="0" labelOnly="1" fieldPosition="0">
        <references count="3">
          <reference field="13" count="1">
            <x v="1"/>
          </reference>
          <reference field="15" count="1" selected="0">
            <x v="3"/>
          </reference>
          <reference field="17" count="1" selected="0">
            <x v="39"/>
          </reference>
        </references>
      </pivotArea>
    </format>
    <format dxfId="1517">
      <pivotArea dataOnly="0" labelOnly="1" fieldPosition="0">
        <references count="3">
          <reference field="13" count="1">
            <x v="1"/>
          </reference>
          <reference field="15" count="1" selected="0">
            <x v="3"/>
          </reference>
          <reference field="17" count="1" selected="0">
            <x v="40"/>
          </reference>
        </references>
      </pivotArea>
    </format>
    <format dxfId="1516">
      <pivotArea dataOnly="0" labelOnly="1" fieldPosition="0">
        <references count="3">
          <reference field="13" count="1">
            <x v="1"/>
          </reference>
          <reference field="15" count="1" selected="0">
            <x v="3"/>
          </reference>
          <reference field="17" count="1" selected="0">
            <x v="42"/>
          </reference>
        </references>
      </pivotArea>
    </format>
    <format dxfId="1515">
      <pivotArea dataOnly="0" labelOnly="1" fieldPosition="0">
        <references count="3">
          <reference field="13" count="1">
            <x v="7"/>
          </reference>
          <reference field="15" count="1" selected="0">
            <x v="3"/>
          </reference>
          <reference field="17" count="1" selected="0">
            <x v="43"/>
          </reference>
        </references>
      </pivotArea>
    </format>
    <format dxfId="1514">
      <pivotArea dataOnly="0" labelOnly="1" fieldPosition="0">
        <references count="3">
          <reference field="13" count="1">
            <x v="1"/>
          </reference>
          <reference field="15" count="1" selected="0">
            <x v="3"/>
          </reference>
          <reference field="17" count="1" selected="0">
            <x v="50"/>
          </reference>
        </references>
      </pivotArea>
    </format>
    <format dxfId="1513">
      <pivotArea dataOnly="0" labelOnly="1" fieldPosition="0">
        <references count="3">
          <reference field="13" count="1">
            <x v="1"/>
          </reference>
          <reference field="15" count="1" selected="0">
            <x v="3"/>
          </reference>
          <reference field="17" count="1" selected="0">
            <x v="51"/>
          </reference>
        </references>
      </pivotArea>
    </format>
    <format dxfId="1512">
      <pivotArea dataOnly="0" labelOnly="1" fieldPosition="0">
        <references count="3">
          <reference field="13" count="1">
            <x v="1"/>
          </reference>
          <reference field="15" count="1" selected="0">
            <x v="3"/>
          </reference>
          <reference field="17" count="1" selected="0">
            <x v="59"/>
          </reference>
        </references>
      </pivotArea>
    </format>
    <format dxfId="1511">
      <pivotArea dataOnly="0" labelOnly="1" fieldPosition="0">
        <references count="3">
          <reference field="13" count="1">
            <x v="5"/>
          </reference>
          <reference field="15" count="1" selected="0">
            <x v="5"/>
          </reference>
          <reference field="17" count="1" selected="0">
            <x v="32"/>
          </reference>
        </references>
      </pivotArea>
    </format>
    <format dxfId="1510">
      <pivotArea dataOnly="0" labelOnly="1" fieldPosition="0">
        <references count="3">
          <reference field="13" count="1">
            <x v="5"/>
          </reference>
          <reference field="15" count="1" selected="0">
            <x v="5"/>
          </reference>
          <reference field="17" count="1" selected="0">
            <x v="33"/>
          </reference>
        </references>
      </pivotArea>
    </format>
    <format dxfId="1509">
      <pivotArea dataOnly="0" labelOnly="1" fieldPosition="0">
        <references count="3">
          <reference field="13" count="1">
            <x v="0"/>
          </reference>
          <reference field="15" count="1" selected="0">
            <x v="5"/>
          </reference>
          <reference field="17" count="1" selected="0">
            <x v="34"/>
          </reference>
        </references>
      </pivotArea>
    </format>
    <format dxfId="1508">
      <pivotArea dataOnly="0" labelOnly="1" fieldPosition="0">
        <references count="3">
          <reference field="13" count="1">
            <x v="5"/>
          </reference>
          <reference field="15" count="1" selected="0">
            <x v="5"/>
          </reference>
          <reference field="17" count="1" selected="0">
            <x v="36"/>
          </reference>
        </references>
      </pivotArea>
    </format>
    <format dxfId="1507">
      <pivotArea dataOnly="0" labelOnly="1" fieldPosition="0">
        <references count="3">
          <reference field="13" count="1">
            <x v="4"/>
          </reference>
          <reference field="15" count="1" selected="0">
            <x v="6"/>
          </reference>
          <reference field="17" count="1" selected="0">
            <x v="28"/>
          </reference>
        </references>
      </pivotArea>
    </format>
    <format dxfId="1506">
      <pivotArea dataOnly="0" labelOnly="1" fieldPosition="0">
        <references count="3">
          <reference field="13" count="1">
            <x v="4"/>
          </reference>
          <reference field="15" count="1" selected="0">
            <x v="6"/>
          </reference>
          <reference field="17" count="1" selected="0">
            <x v="60"/>
          </reference>
        </references>
      </pivotArea>
    </format>
    <format dxfId="1505">
      <pivotArea dataOnly="0" labelOnly="1" fieldPosition="0">
        <references count="3">
          <reference field="13" count="1">
            <x v="5"/>
          </reference>
          <reference field="15" count="1" selected="0">
            <x v="7"/>
          </reference>
          <reference field="17" count="1" selected="0">
            <x v="2"/>
          </reference>
        </references>
      </pivotArea>
    </format>
    <format dxfId="1504">
      <pivotArea dataOnly="0" labelOnly="1" fieldPosition="0">
        <references count="3">
          <reference field="13" count="1">
            <x v="6"/>
          </reference>
          <reference field="15" count="1" selected="0">
            <x v="7"/>
          </reference>
          <reference field="17" count="1" selected="0">
            <x v="12"/>
          </reference>
        </references>
      </pivotArea>
    </format>
    <format dxfId="1503">
      <pivotArea dataOnly="0" labelOnly="1" fieldPosition="0">
        <references count="3">
          <reference field="13" count="1">
            <x v="6"/>
          </reference>
          <reference field="15" count="1" selected="0">
            <x v="7"/>
          </reference>
          <reference field="17" count="1" selected="0">
            <x v="19"/>
          </reference>
        </references>
      </pivotArea>
    </format>
    <format dxfId="1502">
      <pivotArea dataOnly="0" labelOnly="1" fieldPosition="0">
        <references count="3">
          <reference field="13" count="1">
            <x v="6"/>
          </reference>
          <reference field="15" count="1" selected="0">
            <x v="7"/>
          </reference>
          <reference field="17" count="1" selected="0">
            <x v="24"/>
          </reference>
        </references>
      </pivotArea>
    </format>
    <format dxfId="1501">
      <pivotArea dataOnly="0" labelOnly="1" fieldPosition="0">
        <references count="3">
          <reference field="13" count="1">
            <x v="5"/>
          </reference>
          <reference field="15" count="1" selected="0">
            <x v="7"/>
          </reference>
          <reference field="17" count="1" selected="0">
            <x v="25"/>
          </reference>
        </references>
      </pivotArea>
    </format>
    <format dxfId="1500">
      <pivotArea dataOnly="0" labelOnly="1" fieldPosition="0">
        <references count="3">
          <reference field="13" count="1">
            <x v="5"/>
          </reference>
          <reference field="15" count="1" selected="0">
            <x v="7"/>
          </reference>
          <reference field="17" count="1" selected="0">
            <x v="56"/>
          </reference>
        </references>
      </pivotArea>
    </format>
    <format dxfId="1499">
      <pivotArea dataOnly="0" labelOnly="1" fieldPosition="0">
        <references count="3">
          <reference field="13" count="1">
            <x v="5"/>
          </reference>
          <reference field="15" count="1" selected="0">
            <x v="7"/>
          </reference>
          <reference field="17" count="1" selected="0">
            <x v="57"/>
          </reference>
        </references>
      </pivotArea>
    </format>
    <format dxfId="1498">
      <pivotArea dataOnly="0" labelOnly="1" fieldPosition="0">
        <references count="3">
          <reference field="13" count="1">
            <x v="4"/>
          </reference>
          <reference field="15" count="1" selected="0">
            <x v="8"/>
          </reference>
          <reference field="17" count="1" selected="0">
            <x v="14"/>
          </reference>
        </references>
      </pivotArea>
    </format>
    <format dxfId="1497">
      <pivotArea dataOnly="0" labelOnly="1" fieldPosition="0">
        <references count="3">
          <reference field="13" count="1">
            <x v="2"/>
          </reference>
          <reference field="15" count="1" selected="0">
            <x v="9"/>
          </reference>
          <reference field="17" count="1" selected="0">
            <x v="1"/>
          </reference>
        </references>
      </pivotArea>
    </format>
    <format dxfId="1496">
      <pivotArea dataOnly="0" labelOnly="1" fieldPosition="0">
        <references count="3">
          <reference field="13" count="1">
            <x v="2"/>
          </reference>
          <reference field="15" count="1" selected="0">
            <x v="9"/>
          </reference>
          <reference field="17" count="1" selected="0">
            <x v="18"/>
          </reference>
        </references>
      </pivotArea>
    </format>
    <format dxfId="1495">
      <pivotArea dataOnly="0" labelOnly="1" fieldPosition="0">
        <references count="3">
          <reference field="13" count="1">
            <x v="2"/>
          </reference>
          <reference field="15" count="1" selected="0">
            <x v="9"/>
          </reference>
          <reference field="17" count="1" selected="0">
            <x v="44"/>
          </reference>
        </references>
      </pivotArea>
    </format>
    <format dxfId="1494">
      <pivotArea dataOnly="0" labelOnly="1" fieldPosition="0">
        <references count="3">
          <reference field="13" count="1">
            <x v="2"/>
          </reference>
          <reference field="15" count="1" selected="0">
            <x v="9"/>
          </reference>
          <reference field="17" count="1" selected="0">
            <x v="45"/>
          </reference>
        </references>
      </pivotArea>
    </format>
    <format dxfId="1493">
      <pivotArea dataOnly="0" labelOnly="1" fieldPosition="0">
        <references count="3">
          <reference field="13" count="1">
            <x v="5"/>
          </reference>
          <reference field="15" count="1" selected="0">
            <x v="10"/>
          </reference>
          <reference field="17" count="1" selected="0">
            <x v="48"/>
          </reference>
        </references>
      </pivotArea>
    </format>
    <format dxfId="1492">
      <pivotArea dataOnly="0" labelOnly="1" fieldPosition="0">
        <references count="3">
          <reference field="13" count="1">
            <x v="5"/>
          </reference>
          <reference field="15" count="1" selected="0">
            <x v="10"/>
          </reference>
          <reference field="17" count="1" selected="0">
            <x v="52"/>
          </reference>
        </references>
      </pivotArea>
    </format>
    <format dxfId="1491">
      <pivotArea dataOnly="0" labelOnly="1" fieldPosition="0">
        <references count="3">
          <reference field="13" count="1">
            <x v="5"/>
          </reference>
          <reference field="15" count="1" selected="0">
            <x v="10"/>
          </reference>
          <reference field="17" count="1" selected="0">
            <x v="54"/>
          </reference>
        </references>
      </pivotArea>
    </format>
    <format dxfId="1490">
      <pivotArea dataOnly="0" labelOnly="1" fieldPosition="0">
        <references count="3">
          <reference field="13" count="1">
            <x v="5"/>
          </reference>
          <reference field="15" count="1" selected="0">
            <x v="10"/>
          </reference>
          <reference field="17" count="1" selected="0">
            <x v="55"/>
          </reference>
        </references>
      </pivotArea>
    </format>
    <format dxfId="1489">
      <pivotArea dataOnly="0" labelOnly="1" fieldPosition="0">
        <references count="3">
          <reference field="13" count="1">
            <x v="3"/>
          </reference>
          <reference field="15" count="1" selected="0">
            <x v="10"/>
          </reference>
          <reference field="17" count="1" selected="0">
            <x v="61"/>
          </reference>
        </references>
      </pivotArea>
    </format>
    <format dxfId="1488">
      <pivotArea dataOnly="0" labelOnly="1" fieldPosition="0">
        <references count="3">
          <reference field="13" count="1">
            <x v="4"/>
          </reference>
          <reference field="15" count="1" selected="0">
            <x v="11"/>
          </reference>
          <reference field="17" count="1" selected="0">
            <x v="8"/>
          </reference>
        </references>
      </pivotArea>
    </format>
    <format dxfId="1487">
      <pivotArea dataOnly="0" labelOnly="1" fieldPosition="0">
        <references count="3">
          <reference field="13" count="1">
            <x v="4"/>
          </reference>
          <reference field="15" count="1" selected="0">
            <x v="14"/>
          </reference>
          <reference field="17" count="1" selected="0">
            <x v="6"/>
          </reference>
        </references>
      </pivotArea>
    </format>
    <format dxfId="1486">
      <pivotArea dataOnly="0" labelOnly="1" fieldPosition="0">
        <references count="3">
          <reference field="13" count="1">
            <x v="4"/>
          </reference>
          <reference field="15" count="1" selected="0">
            <x v="14"/>
          </reference>
          <reference field="17" count="1" selected="0">
            <x v="37"/>
          </reference>
        </references>
      </pivotArea>
    </format>
    <format dxfId="1485">
      <pivotArea dataOnly="0" labelOnly="1" fieldPosition="0">
        <references count="3">
          <reference field="13" count="1">
            <x v="4"/>
          </reference>
          <reference field="15" count="1" selected="0">
            <x v="14"/>
          </reference>
          <reference field="17" count="1" selected="0">
            <x v="53"/>
          </reference>
        </references>
      </pivotArea>
    </format>
    <format dxfId="1484">
      <pivotArea dataOnly="0" labelOnly="1" fieldPosition="0">
        <references count="3">
          <reference field="13" count="1">
            <x v="4"/>
          </reference>
          <reference field="15" count="1" selected="0">
            <x v="15"/>
          </reference>
          <reference field="17" count="1" selected="0">
            <x v="11"/>
          </reference>
        </references>
      </pivotArea>
    </format>
    <format dxfId="1483">
      <pivotArea dataOnly="0" labelOnly="1" fieldPosition="0">
        <references count="3">
          <reference field="13" count="1">
            <x v="6"/>
          </reference>
          <reference field="15" count="1" selected="0">
            <x v="15"/>
          </reference>
          <reference field="17" count="1" selected="0">
            <x v="22"/>
          </reference>
        </references>
      </pivotArea>
    </format>
    <format dxfId="1482">
      <pivotArea dataOnly="0" labelOnly="1" fieldPosition="0">
        <references count="3">
          <reference field="13" count="1">
            <x v="6"/>
          </reference>
          <reference field="15" count="1" selected="0">
            <x v="15"/>
          </reference>
          <reference field="17" count="1" selected="0">
            <x v="23"/>
          </reference>
        </references>
      </pivotArea>
    </format>
    <format dxfId="1481">
      <pivotArea dataOnly="0" labelOnly="1" fieldPosition="0">
        <references count="3">
          <reference field="13" count="1">
            <x v="4"/>
          </reference>
          <reference field="15" count="1" selected="0">
            <x v="15"/>
          </reference>
          <reference field="17" count="1" selected="0">
            <x v="58"/>
          </reference>
        </references>
      </pivotArea>
    </format>
    <format dxfId="1480">
      <pivotArea dataOnly="0" labelOnly="1" fieldPosition="0">
        <references count="3">
          <reference field="13" count="1">
            <x v="4"/>
          </reference>
          <reference field="15" count="1" selected="0">
            <x v="16"/>
          </reference>
          <reference field="17" count="1" selected="0">
            <x v="16"/>
          </reference>
        </references>
      </pivotArea>
    </format>
    <format dxfId="1479">
      <pivotArea dataOnly="0" labelOnly="1" fieldPosition="0">
        <references count="3">
          <reference field="13" count="1">
            <x v="7"/>
          </reference>
          <reference field="15" count="1" selected="0">
            <x v="17"/>
          </reference>
          <reference field="17" count="1" selected="0">
            <x v="5"/>
          </reference>
        </references>
      </pivotArea>
    </format>
    <format dxfId="1478">
      <pivotArea dataOnly="0" labelOnly="1" fieldPosition="0">
        <references count="3">
          <reference field="13" count="1">
            <x v="7"/>
          </reference>
          <reference field="15" count="1" selected="0">
            <x v="17"/>
          </reference>
          <reference field="17" count="1" selected="0">
            <x v="27"/>
          </reference>
        </references>
      </pivotArea>
    </format>
    <format dxfId="1477">
      <pivotArea dataOnly="0" labelOnly="1" fieldPosition="0">
        <references count="3">
          <reference field="13" count="1">
            <x v="4"/>
          </reference>
          <reference field="15" count="1" selected="0">
            <x v="18"/>
          </reference>
          <reference field="17" count="1" selected="0">
            <x v="20"/>
          </reference>
        </references>
      </pivotArea>
    </format>
    <format dxfId="1476">
      <pivotArea dataOnly="0" labelOnly="1" fieldPosition="0">
        <references count="3">
          <reference field="13" count="1">
            <x v="4"/>
          </reference>
          <reference field="15" count="1" selected="0">
            <x v="19"/>
          </reference>
          <reference field="17" count="1" selected="0">
            <x v="17"/>
          </reference>
        </references>
      </pivotArea>
    </format>
    <format dxfId="1475">
      <pivotArea dataOnly="0" labelOnly="1" fieldPosition="0">
        <references count="3">
          <reference field="13" count="1">
            <x v="4"/>
          </reference>
          <reference field="15" count="1" selected="0">
            <x v="21"/>
          </reference>
          <reference field="17" count="1" selected="0">
            <x v="21"/>
          </reference>
        </references>
      </pivotArea>
    </format>
    <format dxfId="1474">
      <pivotArea dataOnly="0" labelOnly="1" fieldPosition="0">
        <references count="3">
          <reference field="13" count="1">
            <x v="4"/>
          </reference>
          <reference field="15" count="1" selected="0">
            <x v="21"/>
          </reference>
          <reference field="17" count="1" selected="0">
            <x v="31"/>
          </reference>
        </references>
      </pivotArea>
    </format>
    <format dxfId="1473">
      <pivotArea dataOnly="0" labelOnly="1" fieldPosition="0">
        <references count="3">
          <reference field="13" count="1">
            <x v="4"/>
          </reference>
          <reference field="15" count="1" selected="0">
            <x v="21"/>
          </reference>
          <reference field="17" count="1" selected="0">
            <x v="46"/>
          </reference>
        </references>
      </pivotArea>
    </format>
    <format dxfId="1472">
      <pivotArea dataOnly="0" labelOnly="1" fieldPosition="0">
        <references count="3">
          <reference field="13" count="1">
            <x v="4"/>
          </reference>
          <reference field="15" count="1" selected="0">
            <x v="21"/>
          </reference>
          <reference field="17" count="1" selected="0">
            <x v="49"/>
          </reference>
        </references>
      </pivotArea>
    </format>
    <format dxfId="1471">
      <pivotArea dataOnly="0" labelOnly="1" fieldPosition="0">
        <references count="3">
          <reference field="13" count="1">
            <x v="0"/>
          </reference>
          <reference field="15" count="1" selected="0">
            <x v="22"/>
          </reference>
          <reference field="17" count="1" selected="0">
            <x v="15"/>
          </reference>
        </references>
      </pivotArea>
    </format>
    <format dxfId="1470">
      <pivotArea dataOnly="0" labelOnly="1" fieldPosition="0">
        <references count="4">
          <reference field="13" count="1" selected="0">
            <x v="7"/>
          </reference>
          <reference field="15" count="1" selected="0">
            <x v="3"/>
          </reference>
          <reference field="17" count="1" selected="0">
            <x v="0"/>
          </reference>
          <reference field="26" count="1">
            <x v="104"/>
          </reference>
        </references>
      </pivotArea>
    </format>
    <format dxfId="1469">
      <pivotArea dataOnly="0" labelOnly="1" fieldPosition="0">
        <references count="4">
          <reference field="13" count="1" selected="0">
            <x v="1"/>
          </reference>
          <reference field="15" count="1" selected="0">
            <x v="3"/>
          </reference>
          <reference field="17" count="1" selected="0">
            <x v="3"/>
          </reference>
          <reference field="26" count="2">
            <x v="109"/>
            <x v="125"/>
          </reference>
        </references>
      </pivotArea>
    </format>
    <format dxfId="1468">
      <pivotArea dataOnly="0" labelOnly="1" fieldPosition="0">
        <references count="4">
          <reference field="13" count="1" selected="0">
            <x v="1"/>
          </reference>
          <reference field="15" count="1" selected="0">
            <x v="3"/>
          </reference>
          <reference field="17" count="1" selected="0">
            <x v="4"/>
          </reference>
          <reference field="26" count="1">
            <x v="96"/>
          </reference>
        </references>
      </pivotArea>
    </format>
    <format dxfId="1467">
      <pivotArea dataOnly="0" labelOnly="1" fieldPosition="0">
        <references count="4">
          <reference field="13" count="1" selected="0">
            <x v="1"/>
          </reference>
          <reference field="15" count="1" selected="0">
            <x v="3"/>
          </reference>
          <reference field="17" count="1" selected="0">
            <x v="7"/>
          </reference>
          <reference field="26" count="1">
            <x v="104"/>
          </reference>
        </references>
      </pivotArea>
    </format>
    <format dxfId="1466">
      <pivotArea dataOnly="0" labelOnly="1" fieldPosition="0">
        <references count="4">
          <reference field="13" count="1" selected="0">
            <x v="1"/>
          </reference>
          <reference field="15" count="1" selected="0">
            <x v="3"/>
          </reference>
          <reference field="17" count="1" selected="0">
            <x v="9"/>
          </reference>
          <reference field="26" count="1">
            <x v="104"/>
          </reference>
        </references>
      </pivotArea>
    </format>
    <format dxfId="1465">
      <pivotArea dataOnly="0" labelOnly="1" fieldPosition="0">
        <references count="4">
          <reference field="13" count="1" selected="0">
            <x v="1"/>
          </reference>
          <reference field="15" count="1" selected="0">
            <x v="3"/>
          </reference>
          <reference field="17" count="1" selected="0">
            <x v="13"/>
          </reference>
          <reference field="26" count="1">
            <x v="107"/>
          </reference>
        </references>
      </pivotArea>
    </format>
    <format dxfId="1464">
      <pivotArea dataOnly="0" labelOnly="1" fieldPosition="0">
        <references count="4">
          <reference field="13" count="1" selected="0">
            <x v="1"/>
          </reference>
          <reference field="15" count="1" selected="0">
            <x v="3"/>
          </reference>
          <reference field="17" count="1" selected="0">
            <x v="26"/>
          </reference>
          <reference field="26" count="1">
            <x v="107"/>
          </reference>
        </references>
      </pivotArea>
    </format>
    <format dxfId="1463">
      <pivotArea dataOnly="0" labelOnly="1" fieldPosition="0">
        <references count="4">
          <reference field="13" count="1" selected="0">
            <x v="1"/>
          </reference>
          <reference field="15" count="1" selected="0">
            <x v="3"/>
          </reference>
          <reference field="17" count="1" selected="0">
            <x v="29"/>
          </reference>
          <reference field="26" count="1">
            <x v="80"/>
          </reference>
        </references>
      </pivotArea>
    </format>
    <format dxfId="1462">
      <pivotArea dataOnly="0" labelOnly="1" fieldPosition="0">
        <references count="4">
          <reference field="13" count="1" selected="0">
            <x v="1"/>
          </reference>
          <reference field="15" count="1" selected="0">
            <x v="3"/>
          </reference>
          <reference field="17" count="1" selected="0">
            <x v="35"/>
          </reference>
          <reference field="26" count="4">
            <x v="38"/>
            <x v="48"/>
            <x v="96"/>
            <x v="97"/>
          </reference>
        </references>
      </pivotArea>
    </format>
    <format dxfId="1461">
      <pivotArea dataOnly="0" labelOnly="1" fieldPosition="0">
        <references count="4">
          <reference field="13" count="1" selected="0">
            <x v="1"/>
          </reference>
          <reference field="15" count="1" selected="0">
            <x v="3"/>
          </reference>
          <reference field="17" count="1" selected="0">
            <x v="39"/>
          </reference>
          <reference field="26" count="1">
            <x v="108"/>
          </reference>
        </references>
      </pivotArea>
    </format>
    <format dxfId="1460">
      <pivotArea dataOnly="0" labelOnly="1" fieldPosition="0">
        <references count="4">
          <reference field="13" count="1" selected="0">
            <x v="1"/>
          </reference>
          <reference field="15" count="1" selected="0">
            <x v="3"/>
          </reference>
          <reference field="17" count="1" selected="0">
            <x v="40"/>
          </reference>
          <reference field="26" count="3">
            <x v="70"/>
            <x v="96"/>
            <x v="107"/>
          </reference>
        </references>
      </pivotArea>
    </format>
    <format dxfId="1459">
      <pivotArea dataOnly="0" labelOnly="1" fieldPosition="0">
        <references count="4">
          <reference field="13" count="1" selected="0">
            <x v="1"/>
          </reference>
          <reference field="15" count="1" selected="0">
            <x v="3"/>
          </reference>
          <reference field="17" count="1" selected="0">
            <x v="42"/>
          </reference>
          <reference field="26" count="1">
            <x v="107"/>
          </reference>
        </references>
      </pivotArea>
    </format>
    <format dxfId="1458">
      <pivotArea dataOnly="0" labelOnly="1" fieldPosition="0">
        <references count="4">
          <reference field="13" count="1" selected="0">
            <x v="7"/>
          </reference>
          <reference field="15" count="1" selected="0">
            <x v="3"/>
          </reference>
          <reference field="17" count="1" selected="0">
            <x v="43"/>
          </reference>
          <reference field="26" count="1">
            <x v="104"/>
          </reference>
        </references>
      </pivotArea>
    </format>
    <format dxfId="1457">
      <pivotArea dataOnly="0" labelOnly="1" fieldPosition="0">
        <references count="4">
          <reference field="13" count="1" selected="0">
            <x v="1"/>
          </reference>
          <reference field="15" count="1" selected="0">
            <x v="3"/>
          </reference>
          <reference field="17" count="1" selected="0">
            <x v="50"/>
          </reference>
          <reference field="26" count="12">
            <x v="20"/>
            <x v="27"/>
            <x v="28"/>
            <x v="29"/>
            <x v="32"/>
            <x v="34"/>
            <x v="45"/>
            <x v="48"/>
            <x v="73"/>
            <x v="74"/>
            <x v="96"/>
            <x v="125"/>
          </reference>
        </references>
      </pivotArea>
    </format>
    <format dxfId="1456">
      <pivotArea dataOnly="0" labelOnly="1" fieldPosition="0">
        <references count="4">
          <reference field="13" count="1" selected="0">
            <x v="1"/>
          </reference>
          <reference field="15" count="1" selected="0">
            <x v="3"/>
          </reference>
          <reference field="17" count="1" selected="0">
            <x v="51"/>
          </reference>
          <reference field="26" count="1">
            <x v="107"/>
          </reference>
        </references>
      </pivotArea>
    </format>
    <format dxfId="1455">
      <pivotArea dataOnly="0" labelOnly="1" fieldPosition="0">
        <references count="4">
          <reference field="13" count="1" selected="0">
            <x v="1"/>
          </reference>
          <reference field="15" count="1" selected="0">
            <x v="3"/>
          </reference>
          <reference field="17" count="1" selected="0">
            <x v="59"/>
          </reference>
          <reference field="26" count="1">
            <x v="104"/>
          </reference>
        </references>
      </pivotArea>
    </format>
    <format dxfId="1454">
      <pivotArea dataOnly="0" labelOnly="1" fieldPosition="0">
        <references count="4">
          <reference field="13" count="1" selected="0">
            <x v="5"/>
          </reference>
          <reference field="15" count="1" selected="0">
            <x v="5"/>
          </reference>
          <reference field="17" count="1" selected="0">
            <x v="32"/>
          </reference>
          <reference field="26" count="4">
            <x v="131"/>
            <x v="132"/>
            <x v="133"/>
            <x v="134"/>
          </reference>
        </references>
      </pivotArea>
    </format>
    <format dxfId="1453">
      <pivotArea dataOnly="0" labelOnly="1" fieldPosition="0">
        <references count="4">
          <reference field="13" count="1" selected="0">
            <x v="5"/>
          </reference>
          <reference field="15" count="1" selected="0">
            <x v="5"/>
          </reference>
          <reference field="17" count="1" selected="0">
            <x v="33"/>
          </reference>
          <reference field="26" count="3">
            <x v="131"/>
            <x v="132"/>
            <x v="133"/>
          </reference>
        </references>
      </pivotArea>
    </format>
    <format dxfId="1452">
      <pivotArea dataOnly="0" labelOnly="1" fieldPosition="0">
        <references count="4">
          <reference field="13" count="1" selected="0">
            <x v="0"/>
          </reference>
          <reference field="15" count="1" selected="0">
            <x v="5"/>
          </reference>
          <reference field="17" count="1" selected="0">
            <x v="34"/>
          </reference>
          <reference field="26" count="4">
            <x v="41"/>
            <x v="104"/>
            <x v="107"/>
            <x v="127"/>
          </reference>
        </references>
      </pivotArea>
    </format>
    <format dxfId="1451">
      <pivotArea dataOnly="0" labelOnly="1" fieldPosition="0">
        <references count="4">
          <reference field="13" count="1" selected="0">
            <x v="5"/>
          </reference>
          <reference field="15" count="1" selected="0">
            <x v="5"/>
          </reference>
          <reference field="17" count="1" selected="0">
            <x v="36"/>
          </reference>
          <reference field="26" count="2">
            <x v="131"/>
            <x v="133"/>
          </reference>
        </references>
      </pivotArea>
    </format>
    <format dxfId="1450">
      <pivotArea dataOnly="0" labelOnly="1" fieldPosition="0">
        <references count="4">
          <reference field="13" count="1" selected="0">
            <x v="4"/>
          </reference>
          <reference field="15" count="1" selected="0">
            <x v="6"/>
          </reference>
          <reference field="17" count="1" selected="0">
            <x v="28"/>
          </reference>
          <reference field="26" count="18">
            <x v="18"/>
            <x v="31"/>
            <x v="34"/>
            <x v="44"/>
            <x v="48"/>
            <x v="54"/>
            <x v="56"/>
            <x v="57"/>
            <x v="59"/>
            <x v="61"/>
            <x v="82"/>
            <x v="92"/>
            <x v="94"/>
            <x v="114"/>
            <x v="115"/>
            <x v="116"/>
            <x v="117"/>
            <x v="129"/>
          </reference>
        </references>
      </pivotArea>
    </format>
    <format dxfId="1449">
      <pivotArea dataOnly="0" labelOnly="1" fieldPosition="0">
        <references count="4">
          <reference field="13" count="1" selected="0">
            <x v="4"/>
          </reference>
          <reference field="15" count="1" selected="0">
            <x v="6"/>
          </reference>
          <reference field="17" count="1" selected="0">
            <x v="60"/>
          </reference>
          <reference field="26" count="7">
            <x v="58"/>
            <x v="61"/>
            <x v="68"/>
            <x v="71"/>
            <x v="123"/>
            <x v="126"/>
            <x v="130"/>
          </reference>
        </references>
      </pivotArea>
    </format>
    <format dxfId="1448">
      <pivotArea dataOnly="0" labelOnly="1" fieldPosition="0">
        <references count="4">
          <reference field="13" count="1" selected="0">
            <x v="5"/>
          </reference>
          <reference field="15" count="1" selected="0">
            <x v="7"/>
          </reference>
          <reference field="17" count="1" selected="0">
            <x v="2"/>
          </reference>
          <reference field="26" count="9">
            <x v="17"/>
            <x v="22"/>
            <x v="24"/>
            <x v="43"/>
            <x v="52"/>
            <x v="81"/>
            <x v="86"/>
            <x v="94"/>
            <x v="96"/>
          </reference>
        </references>
      </pivotArea>
    </format>
    <format dxfId="1447">
      <pivotArea dataOnly="0" labelOnly="1" fieldPosition="0">
        <references count="4">
          <reference field="13" count="1" selected="0">
            <x v="6"/>
          </reference>
          <reference field="15" count="1" selected="0">
            <x v="7"/>
          </reference>
          <reference field="17" count="1" selected="0">
            <x v="12"/>
          </reference>
          <reference field="26" count="2">
            <x v="69"/>
            <x v="93"/>
          </reference>
        </references>
      </pivotArea>
    </format>
    <format dxfId="1446">
      <pivotArea dataOnly="0" labelOnly="1" fieldPosition="0">
        <references count="4">
          <reference field="13" count="1" selected="0">
            <x v="6"/>
          </reference>
          <reference field="15" count="1" selected="0">
            <x v="7"/>
          </reference>
          <reference field="17" count="1" selected="0">
            <x v="19"/>
          </reference>
          <reference field="26" count="2">
            <x v="47"/>
            <x v="69"/>
          </reference>
        </references>
      </pivotArea>
    </format>
    <format dxfId="1445">
      <pivotArea dataOnly="0" labelOnly="1" fieldPosition="0">
        <references count="4">
          <reference field="13" count="1" selected="0">
            <x v="6"/>
          </reference>
          <reference field="15" count="1" selected="0">
            <x v="7"/>
          </reference>
          <reference field="17" count="1" selected="0">
            <x v="24"/>
          </reference>
          <reference field="26" count="12">
            <x v="21"/>
            <x v="22"/>
            <x v="43"/>
            <x v="46"/>
            <x v="47"/>
            <x v="57"/>
            <x v="71"/>
            <x v="74"/>
            <x v="92"/>
            <x v="94"/>
            <x v="100"/>
            <x v="103"/>
          </reference>
        </references>
      </pivotArea>
    </format>
    <format dxfId="1444">
      <pivotArea dataOnly="0" labelOnly="1" fieldPosition="0">
        <references count="4">
          <reference field="13" count="1" selected="0">
            <x v="5"/>
          </reference>
          <reference field="15" count="1" selected="0">
            <x v="7"/>
          </reference>
          <reference field="17" count="1" selected="0">
            <x v="25"/>
          </reference>
          <reference field="26" count="5">
            <x v="37"/>
            <x v="38"/>
            <x v="44"/>
            <x v="48"/>
            <x v="126"/>
          </reference>
        </references>
      </pivotArea>
    </format>
    <format dxfId="1443">
      <pivotArea dataOnly="0" labelOnly="1" fieldPosition="0">
        <references count="4">
          <reference field="13" count="1" selected="0">
            <x v="5"/>
          </reference>
          <reference field="15" count="1" selected="0">
            <x v="7"/>
          </reference>
          <reference field="17" count="1" selected="0">
            <x v="56"/>
          </reference>
          <reference field="26" count="1">
            <x v="62"/>
          </reference>
        </references>
      </pivotArea>
    </format>
    <format dxfId="1442">
      <pivotArea dataOnly="0" labelOnly="1" fieldPosition="0">
        <references count="4">
          <reference field="13" count="1" selected="0">
            <x v="5"/>
          </reference>
          <reference field="15" count="1" selected="0">
            <x v="7"/>
          </reference>
          <reference field="17" count="1" selected="0">
            <x v="57"/>
          </reference>
          <reference field="26" count="22">
            <x v="19"/>
            <x v="28"/>
            <x v="31"/>
            <x v="33"/>
            <x v="34"/>
            <x v="36"/>
            <x v="37"/>
            <x v="38"/>
            <x v="40"/>
            <x v="43"/>
            <x v="44"/>
            <x v="48"/>
            <x v="74"/>
            <x v="83"/>
            <x v="85"/>
            <x v="87"/>
            <x v="112"/>
            <x v="118"/>
            <x v="119"/>
            <x v="122"/>
            <x v="124"/>
            <x v="126"/>
          </reference>
        </references>
      </pivotArea>
    </format>
    <format dxfId="1441">
      <pivotArea dataOnly="0" labelOnly="1" fieldPosition="0">
        <references count="4">
          <reference field="13" count="1" selected="0">
            <x v="4"/>
          </reference>
          <reference field="15" count="1" selected="0">
            <x v="8"/>
          </reference>
          <reference field="17" count="1" selected="0">
            <x v="14"/>
          </reference>
          <reference field="26" count="6">
            <x v="59"/>
            <x v="74"/>
            <x v="88"/>
            <x v="89"/>
            <x v="90"/>
            <x v="91"/>
          </reference>
        </references>
      </pivotArea>
    </format>
    <format dxfId="1440">
      <pivotArea dataOnly="0" labelOnly="1" fieldPosition="0">
        <references count="4">
          <reference field="13" count="1" selected="0">
            <x v="2"/>
          </reference>
          <reference field="15" count="1" selected="0">
            <x v="9"/>
          </reference>
          <reference field="17" count="1" selected="0">
            <x v="1"/>
          </reference>
          <reference field="26" count="3">
            <x v="94"/>
            <x v="96"/>
            <x v="125"/>
          </reference>
        </references>
      </pivotArea>
    </format>
    <format dxfId="1439">
      <pivotArea dataOnly="0" labelOnly="1" fieldPosition="0">
        <references count="4">
          <reference field="13" count="1" selected="0">
            <x v="2"/>
          </reference>
          <reference field="15" count="1" selected="0">
            <x v="9"/>
          </reference>
          <reference field="17" count="1" selected="0">
            <x v="18"/>
          </reference>
          <reference field="26" count="7">
            <x v="25"/>
            <x v="26"/>
            <x v="36"/>
            <x v="48"/>
            <x v="96"/>
            <x v="106"/>
            <x v="118"/>
          </reference>
        </references>
      </pivotArea>
    </format>
    <format dxfId="1438">
      <pivotArea dataOnly="0" labelOnly="1" fieldPosition="0">
        <references count="4">
          <reference field="13" count="1" selected="0">
            <x v="2"/>
          </reference>
          <reference field="15" count="1" selected="0">
            <x v="9"/>
          </reference>
          <reference field="17" count="1" selected="0">
            <x v="44"/>
          </reference>
          <reference field="26" count="6">
            <x v="22"/>
            <x v="23"/>
            <x v="63"/>
            <x v="96"/>
            <x v="107"/>
            <x v="117"/>
          </reference>
        </references>
      </pivotArea>
    </format>
    <format dxfId="1437">
      <pivotArea dataOnly="0" labelOnly="1" fieldPosition="0">
        <references count="4">
          <reference field="13" count="1" selected="0">
            <x v="2"/>
          </reference>
          <reference field="15" count="1" selected="0">
            <x v="9"/>
          </reference>
          <reference field="17" count="1" selected="0">
            <x v="45"/>
          </reference>
          <reference field="26" count="1">
            <x v="107"/>
          </reference>
        </references>
      </pivotArea>
    </format>
    <format dxfId="1436">
      <pivotArea dataOnly="0" labelOnly="1" fieldPosition="0">
        <references count="4">
          <reference field="13" count="1" selected="0">
            <x v="5"/>
          </reference>
          <reference field="15" count="1" selected="0">
            <x v="10"/>
          </reference>
          <reference field="17" count="1" selected="0">
            <x v="48"/>
          </reference>
          <reference field="26" count="4">
            <x v="19"/>
            <x v="44"/>
            <x v="48"/>
            <x v="87"/>
          </reference>
        </references>
      </pivotArea>
    </format>
    <format dxfId="1435">
      <pivotArea dataOnly="0" labelOnly="1" fieldPosition="0">
        <references count="4">
          <reference field="13" count="1" selected="0">
            <x v="5"/>
          </reference>
          <reference field="15" count="1" selected="0">
            <x v="10"/>
          </reference>
          <reference field="17" count="1" selected="0">
            <x v="52"/>
          </reference>
          <reference field="26" count="7">
            <x v="19"/>
            <x v="23"/>
            <x v="36"/>
            <x v="44"/>
            <x v="48"/>
            <x v="86"/>
            <x v="121"/>
          </reference>
        </references>
      </pivotArea>
    </format>
    <format dxfId="1434">
      <pivotArea dataOnly="0" labelOnly="1" fieldPosition="0">
        <references count="4">
          <reference field="13" count="1" selected="0">
            <x v="5"/>
          </reference>
          <reference field="15" count="1" selected="0">
            <x v="10"/>
          </reference>
          <reference field="17" count="1" selected="0">
            <x v="54"/>
          </reference>
          <reference field="26" count="5">
            <x v="31"/>
            <x v="44"/>
            <x v="48"/>
            <x v="55"/>
            <x v="65"/>
          </reference>
        </references>
      </pivotArea>
    </format>
    <format dxfId="1433">
      <pivotArea dataOnly="0" labelOnly="1" fieldPosition="0">
        <references count="4">
          <reference field="13" count="1" selected="0">
            <x v="5"/>
          </reference>
          <reference field="15" count="1" selected="0">
            <x v="10"/>
          </reference>
          <reference field="17" count="1" selected="0">
            <x v="55"/>
          </reference>
          <reference field="26" count="11">
            <x v="19"/>
            <x v="27"/>
            <x v="28"/>
            <x v="32"/>
            <x v="34"/>
            <x v="44"/>
            <x v="48"/>
            <x v="63"/>
            <x v="72"/>
            <x v="120"/>
            <x v="125"/>
          </reference>
        </references>
      </pivotArea>
    </format>
    <format dxfId="1432">
      <pivotArea dataOnly="0" labelOnly="1" fieldPosition="0">
        <references count="4">
          <reference field="13" count="1" selected="0">
            <x v="3"/>
          </reference>
          <reference field="15" count="1" selected="0">
            <x v="10"/>
          </reference>
          <reference field="17" count="1" selected="0">
            <x v="61"/>
          </reference>
          <reference field="26" count="18">
            <x v="27"/>
            <x v="28"/>
            <x v="31"/>
            <x v="32"/>
            <x v="34"/>
            <x v="35"/>
            <x v="39"/>
            <x v="40"/>
            <x v="44"/>
            <x v="48"/>
            <x v="53"/>
            <x v="55"/>
            <x v="63"/>
            <x v="66"/>
            <x v="67"/>
            <x v="73"/>
            <x v="86"/>
            <x v="99"/>
          </reference>
        </references>
      </pivotArea>
    </format>
    <format dxfId="1431">
      <pivotArea dataOnly="0" labelOnly="1" fieldPosition="0">
        <references count="4">
          <reference field="13" count="1" selected="0">
            <x v="4"/>
          </reference>
          <reference field="15" count="1" selected="0">
            <x v="11"/>
          </reference>
          <reference field="17" count="1" selected="0">
            <x v="8"/>
          </reference>
          <reference field="26" count="1">
            <x v="115"/>
          </reference>
        </references>
      </pivotArea>
    </format>
    <format dxfId="1430">
      <pivotArea dataOnly="0" labelOnly="1" fieldPosition="0">
        <references count="4">
          <reference field="13" count="1" selected="0">
            <x v="4"/>
          </reference>
          <reference field="15" count="1" selected="0">
            <x v="14"/>
          </reference>
          <reference field="17" count="1" selected="0">
            <x v="6"/>
          </reference>
          <reference field="26" count="5">
            <x v="22"/>
            <x v="65"/>
            <x v="87"/>
            <x v="96"/>
            <x v="113"/>
          </reference>
        </references>
      </pivotArea>
    </format>
    <format dxfId="1429">
      <pivotArea dataOnly="0" labelOnly="1" fieldPosition="0">
        <references count="4">
          <reference field="13" count="1" selected="0">
            <x v="4"/>
          </reference>
          <reference field="15" count="1" selected="0">
            <x v="14"/>
          </reference>
          <reference field="17" count="1" selected="0">
            <x v="37"/>
          </reference>
          <reference field="26" count="1">
            <x v="74"/>
          </reference>
        </references>
      </pivotArea>
    </format>
    <format dxfId="1428">
      <pivotArea dataOnly="0" labelOnly="1" fieldPosition="0">
        <references count="4">
          <reference field="13" count="1" selected="0">
            <x v="4"/>
          </reference>
          <reference field="15" count="1" selected="0">
            <x v="14"/>
          </reference>
          <reference field="17" count="1" selected="0">
            <x v="53"/>
          </reference>
          <reference field="26" count="5">
            <x v="43"/>
            <x v="71"/>
            <x v="92"/>
            <x v="94"/>
            <x v="110"/>
          </reference>
        </references>
      </pivotArea>
    </format>
    <format dxfId="1427">
      <pivotArea dataOnly="0" labelOnly="1" fieldPosition="0">
        <references count="4">
          <reference field="13" count="1" selected="0">
            <x v="4"/>
          </reference>
          <reference field="15" count="1" selected="0">
            <x v="15"/>
          </reference>
          <reference field="17" count="1" selected="0">
            <x v="11"/>
          </reference>
          <reference field="26" count="40">
            <x v="16"/>
            <x v="19"/>
            <x v="27"/>
            <x v="28"/>
            <x v="29"/>
            <x v="30"/>
            <x v="31"/>
            <x v="32"/>
            <x v="34"/>
            <x v="36"/>
            <x v="40"/>
            <x v="42"/>
            <x v="48"/>
            <x v="49"/>
            <x v="52"/>
            <x v="53"/>
            <x v="54"/>
            <x v="55"/>
            <x v="56"/>
            <x v="57"/>
            <x v="60"/>
            <x v="62"/>
            <x v="66"/>
            <x v="68"/>
            <x v="69"/>
            <x v="77"/>
            <x v="78"/>
            <x v="79"/>
            <x v="80"/>
            <x v="84"/>
            <x v="86"/>
            <x v="96"/>
            <x v="98"/>
            <x v="99"/>
            <x v="100"/>
            <x v="103"/>
            <x v="112"/>
            <x v="113"/>
            <x v="115"/>
            <x v="122"/>
          </reference>
        </references>
      </pivotArea>
    </format>
    <format dxfId="1426">
      <pivotArea dataOnly="0" labelOnly="1" fieldPosition="0">
        <references count="4">
          <reference field="13" count="1" selected="0">
            <x v="6"/>
          </reference>
          <reference field="15" count="1" selected="0">
            <x v="15"/>
          </reference>
          <reference field="17" count="1" selected="0">
            <x v="22"/>
          </reference>
          <reference field="26" count="2">
            <x v="42"/>
            <x v="62"/>
          </reference>
        </references>
      </pivotArea>
    </format>
    <format dxfId="1425">
      <pivotArea dataOnly="0" labelOnly="1" fieldPosition="0">
        <references count="4">
          <reference field="13" count="1" selected="0">
            <x v="6"/>
          </reference>
          <reference field="15" count="1" selected="0">
            <x v="15"/>
          </reference>
          <reference field="17" count="1" selected="0">
            <x v="23"/>
          </reference>
          <reference field="26" count="1">
            <x v="42"/>
          </reference>
        </references>
      </pivotArea>
    </format>
    <format dxfId="1424">
      <pivotArea dataOnly="0" labelOnly="1" fieldPosition="0">
        <references count="4">
          <reference field="13" count="1" selected="0">
            <x v="4"/>
          </reference>
          <reference field="15" count="1" selected="0">
            <x v="15"/>
          </reference>
          <reference field="17" count="1" selected="0">
            <x v="58"/>
          </reference>
          <reference field="26" count="16">
            <x v="0"/>
            <x v="1"/>
            <x v="2"/>
            <x v="3"/>
            <x v="4"/>
            <x v="5"/>
            <x v="6"/>
            <x v="7"/>
            <x v="8"/>
            <x v="9"/>
            <x v="10"/>
            <x v="11"/>
            <x v="12"/>
            <x v="13"/>
            <x v="14"/>
            <x v="15"/>
          </reference>
        </references>
      </pivotArea>
    </format>
    <format dxfId="1423">
      <pivotArea dataOnly="0" labelOnly="1" fieldPosition="0">
        <references count="4">
          <reference field="13" count="1" selected="0">
            <x v="4"/>
          </reference>
          <reference field="15" count="1" selected="0">
            <x v="16"/>
          </reference>
          <reference field="17" count="1" selected="0">
            <x v="16"/>
          </reference>
          <reference field="26" count="2">
            <x v="66"/>
            <x v="69"/>
          </reference>
        </references>
      </pivotArea>
    </format>
    <format dxfId="1422">
      <pivotArea dataOnly="0" labelOnly="1" fieldPosition="0">
        <references count="4">
          <reference field="13" count="1" selected="0">
            <x v="7"/>
          </reference>
          <reference field="15" count="1" selected="0">
            <x v="17"/>
          </reference>
          <reference field="17" count="1" selected="0">
            <x v="5"/>
          </reference>
          <reference field="26" count="2">
            <x v="107"/>
            <x v="110"/>
          </reference>
        </references>
      </pivotArea>
    </format>
    <format dxfId="1421">
      <pivotArea dataOnly="0" labelOnly="1" fieldPosition="0">
        <references count="4">
          <reference field="13" count="1" selected="0">
            <x v="7"/>
          </reference>
          <reference field="15" count="1" selected="0">
            <x v="17"/>
          </reference>
          <reference field="17" count="1" selected="0">
            <x v="27"/>
          </reference>
          <reference field="26" count="1">
            <x v="111"/>
          </reference>
        </references>
      </pivotArea>
    </format>
    <format dxfId="1420">
      <pivotArea dataOnly="0" labelOnly="1" fieldPosition="0">
        <references count="4">
          <reference field="13" count="1" selected="0">
            <x v="4"/>
          </reference>
          <reference field="15" count="1" selected="0">
            <x v="18"/>
          </reference>
          <reference field="17" count="1" selected="0">
            <x v="20"/>
          </reference>
          <reference field="26" count="9">
            <x v="74"/>
            <x v="75"/>
            <x v="92"/>
            <x v="94"/>
            <x v="95"/>
            <x v="96"/>
            <x v="99"/>
            <x v="112"/>
            <x v="128"/>
          </reference>
        </references>
      </pivotArea>
    </format>
    <format dxfId="1419">
      <pivotArea dataOnly="0" labelOnly="1" fieldPosition="0">
        <references count="4">
          <reference field="13" count="1" selected="0">
            <x v="4"/>
          </reference>
          <reference field="15" count="1" selected="0">
            <x v="19"/>
          </reference>
          <reference field="17" count="1" selected="0">
            <x v="17"/>
          </reference>
          <reference field="26" count="1">
            <x v="66"/>
          </reference>
        </references>
      </pivotArea>
    </format>
    <format dxfId="1418">
      <pivotArea dataOnly="0" labelOnly="1" fieldPosition="0">
        <references count="4">
          <reference field="13" count="1" selected="0">
            <x v="4"/>
          </reference>
          <reference field="15" count="1" selected="0">
            <x v="21"/>
          </reference>
          <reference field="17" count="1" selected="0">
            <x v="21"/>
          </reference>
          <reference field="26" count="24">
            <x v="16"/>
            <x v="18"/>
            <x v="22"/>
            <x v="37"/>
            <x v="44"/>
            <x v="48"/>
            <x v="49"/>
            <x v="50"/>
            <x v="51"/>
            <x v="59"/>
            <x v="64"/>
            <x v="65"/>
            <x v="66"/>
            <x v="68"/>
            <x v="75"/>
            <x v="76"/>
            <x v="80"/>
            <x v="92"/>
            <x v="94"/>
            <x v="100"/>
            <x v="102"/>
            <x v="114"/>
            <x v="129"/>
            <x v="134"/>
          </reference>
        </references>
      </pivotArea>
    </format>
    <format dxfId="1417">
      <pivotArea dataOnly="0" labelOnly="1" fieldPosition="0">
        <references count="4">
          <reference field="13" count="1" selected="0">
            <x v="4"/>
          </reference>
          <reference field="15" count="1" selected="0">
            <x v="21"/>
          </reference>
          <reference field="17" count="1" selected="0">
            <x v="31"/>
          </reference>
          <reference field="26" count="1">
            <x v="74"/>
          </reference>
        </references>
      </pivotArea>
    </format>
    <format dxfId="1416">
      <pivotArea dataOnly="0" labelOnly="1" fieldPosition="0">
        <references count="4">
          <reference field="13" count="1" selected="0">
            <x v="4"/>
          </reference>
          <reference field="15" count="1" selected="0">
            <x v="21"/>
          </reference>
          <reference field="17" count="1" selected="0">
            <x v="46"/>
          </reference>
          <reference field="26" count="4">
            <x v="104"/>
            <x v="105"/>
            <x v="135"/>
            <x v="136"/>
          </reference>
        </references>
      </pivotArea>
    </format>
    <format dxfId="1415">
      <pivotArea dataOnly="0" labelOnly="1" fieldPosition="0">
        <references count="4">
          <reference field="13" count="1" selected="0">
            <x v="4"/>
          </reference>
          <reference field="15" count="1" selected="0">
            <x v="21"/>
          </reference>
          <reference field="17" count="1" selected="0">
            <x v="49"/>
          </reference>
          <reference field="26" count="2">
            <x v="21"/>
            <x v="101"/>
          </reference>
        </references>
      </pivotArea>
    </format>
    <format dxfId="1414">
      <pivotArea dataOnly="0" labelOnly="1" fieldPosition="0">
        <references count="4">
          <reference field="13" count="1" selected="0">
            <x v="0"/>
          </reference>
          <reference field="15" count="1" selected="0">
            <x v="22"/>
          </reference>
          <reference field="17" count="1" selected="0">
            <x v="15"/>
          </reference>
          <reference field="26" count="11">
            <x v="23"/>
            <x v="37"/>
            <x v="38"/>
            <x v="44"/>
            <x v="48"/>
            <x v="93"/>
            <x v="96"/>
            <x v="115"/>
            <x v="118"/>
            <x v="119"/>
            <x v="126"/>
          </reference>
        </references>
      </pivotArea>
    </format>
    <format dxfId="1413">
      <pivotArea dataOnly="0" labelOnly="1" fieldPosition="0">
        <references count="5">
          <reference field="13" count="1" selected="0">
            <x v="7"/>
          </reference>
          <reference field="15" count="1" selected="0">
            <x v="3"/>
          </reference>
          <reference field="17" count="1" selected="0">
            <x v="0"/>
          </reference>
          <reference field="26" count="1" selected="0">
            <x v="104"/>
          </reference>
          <reference field="27" count="1">
            <x v="132"/>
          </reference>
        </references>
      </pivotArea>
    </format>
    <format dxfId="1412">
      <pivotArea dataOnly="0" labelOnly="1" fieldPosition="0">
        <references count="5">
          <reference field="13" count="1" selected="0">
            <x v="1"/>
          </reference>
          <reference field="15" count="1" selected="0">
            <x v="3"/>
          </reference>
          <reference field="17" count="1" selected="0">
            <x v="3"/>
          </reference>
          <reference field="26" count="1" selected="0">
            <x v="109"/>
          </reference>
          <reference field="27" count="1">
            <x v="13"/>
          </reference>
        </references>
      </pivotArea>
    </format>
    <format dxfId="1411">
      <pivotArea dataOnly="0" labelOnly="1" fieldPosition="0">
        <references count="5">
          <reference field="13" count="1" selected="0">
            <x v="1"/>
          </reference>
          <reference field="15" count="1" selected="0">
            <x v="3"/>
          </reference>
          <reference field="17" count="1" selected="0">
            <x v="3"/>
          </reference>
          <reference field="26" count="1" selected="0">
            <x v="125"/>
          </reference>
          <reference field="27" count="1">
            <x v="45"/>
          </reference>
        </references>
      </pivotArea>
    </format>
    <format dxfId="1410">
      <pivotArea dataOnly="0" labelOnly="1" fieldPosition="0">
        <references count="5">
          <reference field="13" count="1" selected="0">
            <x v="1"/>
          </reference>
          <reference field="15" count="1" selected="0">
            <x v="3"/>
          </reference>
          <reference field="17" count="1" selected="0">
            <x v="4"/>
          </reference>
          <reference field="26" count="1" selected="0">
            <x v="96"/>
          </reference>
          <reference field="27" count="1">
            <x v="42"/>
          </reference>
        </references>
      </pivotArea>
    </format>
    <format dxfId="1409">
      <pivotArea dataOnly="0" labelOnly="1" fieldPosition="0">
        <references count="5">
          <reference field="13" count="1" selected="0">
            <x v="1"/>
          </reference>
          <reference field="15" count="1" selected="0">
            <x v="3"/>
          </reference>
          <reference field="17" count="1" selected="0">
            <x v="7"/>
          </reference>
          <reference field="26" count="1" selected="0">
            <x v="104"/>
          </reference>
          <reference field="27" count="1">
            <x v="132"/>
          </reference>
        </references>
      </pivotArea>
    </format>
    <format dxfId="1408">
      <pivotArea dataOnly="0" labelOnly="1" fieldPosition="0">
        <references count="5">
          <reference field="13" count="1" selected="0">
            <x v="1"/>
          </reference>
          <reference field="15" count="1" selected="0">
            <x v="3"/>
          </reference>
          <reference field="17" count="1" selected="0">
            <x v="9"/>
          </reference>
          <reference field="26" count="1" selected="0">
            <x v="104"/>
          </reference>
          <reference field="27" count="1">
            <x v="132"/>
          </reference>
        </references>
      </pivotArea>
    </format>
    <format dxfId="1407">
      <pivotArea dataOnly="0" labelOnly="1" fieldPosition="0">
        <references count="5">
          <reference field="13" count="1" selected="0">
            <x v="1"/>
          </reference>
          <reference field="15" count="1" selected="0">
            <x v="3"/>
          </reference>
          <reference field="17" count="1" selected="0">
            <x v="13"/>
          </reference>
          <reference field="26" count="1" selected="0">
            <x v="107"/>
          </reference>
          <reference field="27" count="1">
            <x v="15"/>
          </reference>
        </references>
      </pivotArea>
    </format>
    <format dxfId="1406">
      <pivotArea dataOnly="0" labelOnly="1" fieldPosition="0">
        <references count="5">
          <reference field="13" count="1" selected="0">
            <x v="1"/>
          </reference>
          <reference field="15" count="1" selected="0">
            <x v="3"/>
          </reference>
          <reference field="17" count="1" selected="0">
            <x v="26"/>
          </reference>
          <reference field="26" count="1" selected="0">
            <x v="107"/>
          </reference>
          <reference field="27" count="1">
            <x v="15"/>
          </reference>
        </references>
      </pivotArea>
    </format>
    <format dxfId="1405">
      <pivotArea dataOnly="0" labelOnly="1" fieldPosition="0">
        <references count="5">
          <reference field="13" count="1" selected="0">
            <x v="1"/>
          </reference>
          <reference field="15" count="1" selected="0">
            <x v="3"/>
          </reference>
          <reference field="17" count="1" selected="0">
            <x v="29"/>
          </reference>
          <reference field="26" count="1" selected="0">
            <x v="80"/>
          </reference>
          <reference field="27" count="1">
            <x v="22"/>
          </reference>
        </references>
      </pivotArea>
    </format>
    <format dxfId="1404">
      <pivotArea dataOnly="0" labelOnly="1" fieldPosition="0">
        <references count="5">
          <reference field="13" count="1" selected="0">
            <x v="1"/>
          </reference>
          <reference field="15" count="1" selected="0">
            <x v="3"/>
          </reference>
          <reference field="17" count="1" selected="0">
            <x v="35"/>
          </reference>
          <reference field="26" count="1" selected="0">
            <x v="38"/>
          </reference>
          <reference field="27" count="1">
            <x v="68"/>
          </reference>
        </references>
      </pivotArea>
    </format>
    <format dxfId="1403">
      <pivotArea dataOnly="0" labelOnly="1" fieldPosition="0">
        <references count="5">
          <reference field="13" count="1" selected="0">
            <x v="1"/>
          </reference>
          <reference field="15" count="1" selected="0">
            <x v="3"/>
          </reference>
          <reference field="17" count="1" selected="0">
            <x v="35"/>
          </reference>
          <reference field="26" count="1" selected="0">
            <x v="48"/>
          </reference>
          <reference field="27" count="1">
            <x v="44"/>
          </reference>
        </references>
      </pivotArea>
    </format>
    <format dxfId="1402">
      <pivotArea dataOnly="0" labelOnly="1" fieldPosition="0">
        <references count="5">
          <reference field="13" count="1" selected="0">
            <x v="1"/>
          </reference>
          <reference field="15" count="1" selected="0">
            <x v="3"/>
          </reference>
          <reference field="17" count="1" selected="0">
            <x v="35"/>
          </reference>
          <reference field="26" count="1" selected="0">
            <x v="96"/>
          </reference>
          <reference field="27" count="1">
            <x v="42"/>
          </reference>
        </references>
      </pivotArea>
    </format>
    <format dxfId="1401">
      <pivotArea dataOnly="0" labelOnly="1" fieldPosition="0">
        <references count="5">
          <reference field="13" count="1" selected="0">
            <x v="1"/>
          </reference>
          <reference field="15" count="1" selected="0">
            <x v="3"/>
          </reference>
          <reference field="17" count="1" selected="0">
            <x v="35"/>
          </reference>
          <reference field="26" count="1" selected="0">
            <x v="97"/>
          </reference>
          <reference field="27" count="1">
            <x v="39"/>
          </reference>
        </references>
      </pivotArea>
    </format>
    <format dxfId="1400">
      <pivotArea dataOnly="0" labelOnly="1" fieldPosition="0">
        <references count="5">
          <reference field="13" count="1" selected="0">
            <x v="1"/>
          </reference>
          <reference field="15" count="1" selected="0">
            <x v="3"/>
          </reference>
          <reference field="17" count="1" selected="0">
            <x v="39"/>
          </reference>
          <reference field="26" count="1" selected="0">
            <x v="108"/>
          </reference>
          <reference field="27" count="1">
            <x v="16"/>
          </reference>
        </references>
      </pivotArea>
    </format>
    <format dxfId="1399">
      <pivotArea dataOnly="0" labelOnly="1" fieldPosition="0">
        <references count="5">
          <reference field="13" count="1" selected="0">
            <x v="1"/>
          </reference>
          <reference field="15" count="1" selected="0">
            <x v="3"/>
          </reference>
          <reference field="17" count="1" selected="0">
            <x v="40"/>
          </reference>
          <reference field="26" count="1" selected="0">
            <x v="70"/>
          </reference>
          <reference field="27" count="1">
            <x v="113"/>
          </reference>
        </references>
      </pivotArea>
    </format>
    <format dxfId="1398">
      <pivotArea dataOnly="0" labelOnly="1" fieldPosition="0">
        <references count="5">
          <reference field="13" count="1" selected="0">
            <x v="1"/>
          </reference>
          <reference field="15" count="1" selected="0">
            <x v="3"/>
          </reference>
          <reference field="17" count="1" selected="0">
            <x v="40"/>
          </reference>
          <reference field="26" count="1" selected="0">
            <x v="96"/>
          </reference>
          <reference field="27" count="1">
            <x v="42"/>
          </reference>
        </references>
      </pivotArea>
    </format>
    <format dxfId="1397">
      <pivotArea dataOnly="0" labelOnly="1" fieldPosition="0">
        <references count="5">
          <reference field="13" count="1" selected="0">
            <x v="1"/>
          </reference>
          <reference field="15" count="1" selected="0">
            <x v="3"/>
          </reference>
          <reference field="17" count="1" selected="0">
            <x v="40"/>
          </reference>
          <reference field="26" count="1" selected="0">
            <x v="107"/>
          </reference>
          <reference field="27" count="1">
            <x v="15"/>
          </reference>
        </references>
      </pivotArea>
    </format>
    <format dxfId="1396">
      <pivotArea dataOnly="0" labelOnly="1" fieldPosition="0">
        <references count="5">
          <reference field="13" count="1" selected="0">
            <x v="1"/>
          </reference>
          <reference field="15" count="1" selected="0">
            <x v="3"/>
          </reference>
          <reference field="17" count="1" selected="0">
            <x v="42"/>
          </reference>
          <reference field="26" count="1" selected="0">
            <x v="107"/>
          </reference>
          <reference field="27" count="1">
            <x v="15"/>
          </reference>
        </references>
      </pivotArea>
    </format>
    <format dxfId="1395">
      <pivotArea dataOnly="0" labelOnly="1" fieldPosition="0">
        <references count="5">
          <reference field="13" count="1" selected="0">
            <x v="7"/>
          </reference>
          <reference field="15" count="1" selected="0">
            <x v="3"/>
          </reference>
          <reference field="17" count="1" selected="0">
            <x v="43"/>
          </reference>
          <reference field="26" count="1" selected="0">
            <x v="104"/>
          </reference>
          <reference field="27" count="1">
            <x v="132"/>
          </reference>
        </references>
      </pivotArea>
    </format>
    <format dxfId="1394">
      <pivotArea dataOnly="0" labelOnly="1" fieldPosition="0">
        <references count="5">
          <reference field="13" count="1" selected="0">
            <x v="1"/>
          </reference>
          <reference field="15" count="1" selected="0">
            <x v="3"/>
          </reference>
          <reference field="17" count="1" selected="0">
            <x v="50"/>
          </reference>
          <reference field="26" count="1" selected="0">
            <x v="20"/>
          </reference>
          <reference field="27" count="1">
            <x v="66"/>
          </reference>
        </references>
      </pivotArea>
    </format>
    <format dxfId="1393">
      <pivotArea dataOnly="0" labelOnly="1" fieldPosition="0">
        <references count="5">
          <reference field="13" count="1" selected="0">
            <x v="1"/>
          </reference>
          <reference field="15" count="1" selected="0">
            <x v="3"/>
          </reference>
          <reference field="17" count="1" selected="0">
            <x v="50"/>
          </reference>
          <reference field="26" count="1" selected="0">
            <x v="27"/>
          </reference>
          <reference field="27" count="1">
            <x v="91"/>
          </reference>
        </references>
      </pivotArea>
    </format>
    <format dxfId="1392">
      <pivotArea dataOnly="0" labelOnly="1" fieldPosition="0">
        <references count="5">
          <reference field="13" count="1" selected="0">
            <x v="1"/>
          </reference>
          <reference field="15" count="1" selected="0">
            <x v="3"/>
          </reference>
          <reference field="17" count="1" selected="0">
            <x v="50"/>
          </reference>
          <reference field="26" count="1" selected="0">
            <x v="28"/>
          </reference>
          <reference field="27" count="1">
            <x v="18"/>
          </reference>
        </references>
      </pivotArea>
    </format>
    <format dxfId="1391">
      <pivotArea dataOnly="0" labelOnly="1" fieldPosition="0">
        <references count="5">
          <reference field="13" count="1" selected="0">
            <x v="1"/>
          </reference>
          <reference field="15" count="1" selected="0">
            <x v="3"/>
          </reference>
          <reference field="17" count="1" selected="0">
            <x v="50"/>
          </reference>
          <reference field="26" count="1" selected="0">
            <x v="29"/>
          </reference>
          <reference field="27" count="1">
            <x v="58"/>
          </reference>
        </references>
      </pivotArea>
    </format>
    <format dxfId="1390">
      <pivotArea dataOnly="0" labelOnly="1" fieldPosition="0">
        <references count="5">
          <reference field="13" count="1" selected="0">
            <x v="1"/>
          </reference>
          <reference field="15" count="1" selected="0">
            <x v="3"/>
          </reference>
          <reference field="17" count="1" selected="0">
            <x v="50"/>
          </reference>
          <reference field="26" count="1" selected="0">
            <x v="32"/>
          </reference>
          <reference field="27" count="1">
            <x v="11"/>
          </reference>
        </references>
      </pivotArea>
    </format>
    <format dxfId="1389">
      <pivotArea dataOnly="0" labelOnly="1" fieldPosition="0">
        <references count="5">
          <reference field="13" count="1" selected="0">
            <x v="1"/>
          </reference>
          <reference field="15" count="1" selected="0">
            <x v="3"/>
          </reference>
          <reference field="17" count="1" selected="0">
            <x v="50"/>
          </reference>
          <reference field="26" count="1" selected="0">
            <x v="34"/>
          </reference>
          <reference field="27" count="1">
            <x v="79"/>
          </reference>
        </references>
      </pivotArea>
    </format>
    <format dxfId="1388">
      <pivotArea dataOnly="0" labelOnly="1" fieldPosition="0">
        <references count="5">
          <reference field="13" count="1" selected="0">
            <x v="1"/>
          </reference>
          <reference field="15" count="1" selected="0">
            <x v="3"/>
          </reference>
          <reference field="17" count="1" selected="0">
            <x v="50"/>
          </reference>
          <reference field="26" count="1" selected="0">
            <x v="45"/>
          </reference>
          <reference field="27" count="1">
            <x v="10"/>
          </reference>
        </references>
      </pivotArea>
    </format>
    <format dxfId="1387">
      <pivotArea dataOnly="0" labelOnly="1" fieldPosition="0">
        <references count="5">
          <reference field="13" count="1" selected="0">
            <x v="1"/>
          </reference>
          <reference field="15" count="1" selected="0">
            <x v="3"/>
          </reference>
          <reference field="17" count="1" selected="0">
            <x v="50"/>
          </reference>
          <reference field="26" count="1" selected="0">
            <x v="48"/>
          </reference>
          <reference field="27" count="1">
            <x v="44"/>
          </reference>
        </references>
      </pivotArea>
    </format>
    <format dxfId="1386">
      <pivotArea dataOnly="0" labelOnly="1" fieldPosition="0">
        <references count="5">
          <reference field="13" count="1" selected="0">
            <x v="1"/>
          </reference>
          <reference field="15" count="1" selected="0">
            <x v="3"/>
          </reference>
          <reference field="17" count="1" selected="0">
            <x v="50"/>
          </reference>
          <reference field="26" count="1" selected="0">
            <x v="73"/>
          </reference>
          <reference field="27" count="1">
            <x v="118"/>
          </reference>
        </references>
      </pivotArea>
    </format>
    <format dxfId="1385">
      <pivotArea dataOnly="0" labelOnly="1" fieldPosition="0">
        <references count="5">
          <reference field="13" count="1" selected="0">
            <x v="1"/>
          </reference>
          <reference field="15" count="1" selected="0">
            <x v="3"/>
          </reference>
          <reference field="17" count="1" selected="0">
            <x v="50"/>
          </reference>
          <reference field="26" count="1" selected="0">
            <x v="74"/>
          </reference>
          <reference field="27" count="1">
            <x v="123"/>
          </reference>
        </references>
      </pivotArea>
    </format>
    <format dxfId="1384">
      <pivotArea dataOnly="0" labelOnly="1" fieldPosition="0">
        <references count="5">
          <reference field="13" count="1" selected="0">
            <x v="1"/>
          </reference>
          <reference field="15" count="1" selected="0">
            <x v="3"/>
          </reference>
          <reference field="17" count="1" selected="0">
            <x v="50"/>
          </reference>
          <reference field="26" count="1" selected="0">
            <x v="96"/>
          </reference>
          <reference field="27" count="1">
            <x v="42"/>
          </reference>
        </references>
      </pivotArea>
    </format>
    <format dxfId="1383">
      <pivotArea dataOnly="0" labelOnly="1" fieldPosition="0">
        <references count="5">
          <reference field="13" count="1" selected="0">
            <x v="1"/>
          </reference>
          <reference field="15" count="1" selected="0">
            <x v="3"/>
          </reference>
          <reference field="17" count="1" selected="0">
            <x v="50"/>
          </reference>
          <reference field="26" count="1" selected="0">
            <x v="125"/>
          </reference>
          <reference field="27" count="1">
            <x v="45"/>
          </reference>
        </references>
      </pivotArea>
    </format>
    <format dxfId="1382">
      <pivotArea dataOnly="0" labelOnly="1" fieldPosition="0">
        <references count="5">
          <reference field="13" count="1" selected="0">
            <x v="1"/>
          </reference>
          <reference field="15" count="1" selected="0">
            <x v="3"/>
          </reference>
          <reference field="17" count="1" selected="0">
            <x v="51"/>
          </reference>
          <reference field="26" count="1" selected="0">
            <x v="107"/>
          </reference>
          <reference field="27" count="1">
            <x v="15"/>
          </reference>
        </references>
      </pivotArea>
    </format>
    <format dxfId="1381">
      <pivotArea dataOnly="0" labelOnly="1" fieldPosition="0">
        <references count="5">
          <reference field="13" count="1" selected="0">
            <x v="1"/>
          </reference>
          <reference field="15" count="1" selected="0">
            <x v="3"/>
          </reference>
          <reference field="17" count="1" selected="0">
            <x v="59"/>
          </reference>
          <reference field="26" count="1" selected="0">
            <x v="104"/>
          </reference>
          <reference field="27" count="1">
            <x v="132"/>
          </reference>
        </references>
      </pivotArea>
    </format>
    <format dxfId="1380">
      <pivotArea dataOnly="0" labelOnly="1" fieldPosition="0">
        <references count="5">
          <reference field="13" count="1" selected="0">
            <x v="5"/>
          </reference>
          <reference field="15" count="1" selected="0">
            <x v="5"/>
          </reference>
          <reference field="17" count="1" selected="0">
            <x v="32"/>
          </reference>
          <reference field="26" count="1" selected="0">
            <x v="131"/>
          </reference>
          <reference field="27" count="1">
            <x v="31"/>
          </reference>
        </references>
      </pivotArea>
    </format>
    <format dxfId="1379">
      <pivotArea dataOnly="0" labelOnly="1" fieldPosition="0">
        <references count="5">
          <reference field="13" count="1" selected="0">
            <x v="5"/>
          </reference>
          <reference field="15" count="1" selected="0">
            <x v="5"/>
          </reference>
          <reference field="17" count="1" selected="0">
            <x v="32"/>
          </reference>
          <reference field="26" count="1" selected="0">
            <x v="132"/>
          </reference>
          <reference field="27" count="1">
            <x v="23"/>
          </reference>
        </references>
      </pivotArea>
    </format>
    <format dxfId="1378">
      <pivotArea dataOnly="0" labelOnly="1" fieldPosition="0">
        <references count="5">
          <reference field="13" count="1" selected="0">
            <x v="5"/>
          </reference>
          <reference field="15" count="1" selected="0">
            <x v="5"/>
          </reference>
          <reference field="17" count="1" selected="0">
            <x v="32"/>
          </reference>
          <reference field="26" count="1" selected="0">
            <x v="133"/>
          </reference>
          <reference field="27" count="1">
            <x v="24"/>
          </reference>
        </references>
      </pivotArea>
    </format>
    <format dxfId="1377">
      <pivotArea dataOnly="0" labelOnly="1" fieldPosition="0">
        <references count="5">
          <reference field="13" count="1" selected="0">
            <x v="5"/>
          </reference>
          <reference field="15" count="1" selected="0">
            <x v="5"/>
          </reference>
          <reference field="17" count="1" selected="0">
            <x v="32"/>
          </reference>
          <reference field="26" count="1" selected="0">
            <x v="134"/>
          </reference>
          <reference field="27" count="1">
            <x v="32"/>
          </reference>
        </references>
      </pivotArea>
    </format>
    <format dxfId="1376">
      <pivotArea dataOnly="0" labelOnly="1" fieldPosition="0">
        <references count="5">
          <reference field="13" count="1" selected="0">
            <x v="5"/>
          </reference>
          <reference field="15" count="1" selected="0">
            <x v="5"/>
          </reference>
          <reference field="17" count="1" selected="0">
            <x v="33"/>
          </reference>
          <reference field="26" count="1" selected="0">
            <x v="131"/>
          </reference>
          <reference field="27" count="1">
            <x v="31"/>
          </reference>
        </references>
      </pivotArea>
    </format>
    <format dxfId="1375">
      <pivotArea dataOnly="0" labelOnly="1" fieldPosition="0">
        <references count="5">
          <reference field="13" count="1" selected="0">
            <x v="5"/>
          </reference>
          <reference field="15" count="1" selected="0">
            <x v="5"/>
          </reference>
          <reference field="17" count="1" selected="0">
            <x v="33"/>
          </reference>
          <reference field="26" count="1" selected="0">
            <x v="132"/>
          </reference>
          <reference field="27" count="1">
            <x v="23"/>
          </reference>
        </references>
      </pivotArea>
    </format>
    <format dxfId="1374">
      <pivotArea dataOnly="0" labelOnly="1" fieldPosition="0">
        <references count="5">
          <reference field="13" count="1" selected="0">
            <x v="5"/>
          </reference>
          <reference field="15" count="1" selected="0">
            <x v="5"/>
          </reference>
          <reference field="17" count="1" selected="0">
            <x v="33"/>
          </reference>
          <reference field="26" count="1" selected="0">
            <x v="133"/>
          </reference>
          <reference field="27" count="1">
            <x v="24"/>
          </reference>
        </references>
      </pivotArea>
    </format>
    <format dxfId="1373">
      <pivotArea dataOnly="0" labelOnly="1" fieldPosition="0">
        <references count="5">
          <reference field="13" count="1" selected="0">
            <x v="0"/>
          </reference>
          <reference field="15" count="1" selected="0">
            <x v="5"/>
          </reference>
          <reference field="17" count="1" selected="0">
            <x v="34"/>
          </reference>
          <reference field="26" count="1" selected="0">
            <x v="41"/>
          </reference>
          <reference field="27" count="1">
            <x v="82"/>
          </reference>
        </references>
      </pivotArea>
    </format>
    <format dxfId="1372">
      <pivotArea dataOnly="0" labelOnly="1" fieldPosition="0">
        <references count="5">
          <reference field="13" count="1" selected="0">
            <x v="0"/>
          </reference>
          <reference field="15" count="1" selected="0">
            <x v="5"/>
          </reference>
          <reference field="17" count="1" selected="0">
            <x v="34"/>
          </reference>
          <reference field="26" count="1" selected="0">
            <x v="104"/>
          </reference>
          <reference field="27" count="1">
            <x v="132"/>
          </reference>
        </references>
      </pivotArea>
    </format>
    <format dxfId="1371">
      <pivotArea dataOnly="0" labelOnly="1" fieldPosition="0">
        <references count="5">
          <reference field="13" count="1" selected="0">
            <x v="0"/>
          </reference>
          <reference field="15" count="1" selected="0">
            <x v="5"/>
          </reference>
          <reference field="17" count="1" selected="0">
            <x v="34"/>
          </reference>
          <reference field="26" count="1" selected="0">
            <x v="107"/>
          </reference>
          <reference field="27" count="1">
            <x v="15"/>
          </reference>
        </references>
      </pivotArea>
    </format>
    <format dxfId="1370">
      <pivotArea dataOnly="0" labelOnly="1" fieldPosition="0">
        <references count="5">
          <reference field="13" count="1" selected="0">
            <x v="0"/>
          </reference>
          <reference field="15" count="1" selected="0">
            <x v="5"/>
          </reference>
          <reference field="17" count="1" selected="0">
            <x v="34"/>
          </reference>
          <reference field="26" count="1" selected="0">
            <x v="127"/>
          </reference>
          <reference field="27" count="1">
            <x v="4"/>
          </reference>
        </references>
      </pivotArea>
    </format>
    <format dxfId="1369">
      <pivotArea dataOnly="0" labelOnly="1" fieldPosition="0">
        <references count="5">
          <reference field="13" count="1" selected="0">
            <x v="5"/>
          </reference>
          <reference field="15" count="1" selected="0">
            <x v="5"/>
          </reference>
          <reference field="17" count="1" selected="0">
            <x v="36"/>
          </reference>
          <reference field="26" count="1" selected="0">
            <x v="131"/>
          </reference>
          <reference field="27" count="1">
            <x v="31"/>
          </reference>
        </references>
      </pivotArea>
    </format>
    <format dxfId="1368">
      <pivotArea dataOnly="0" labelOnly="1" fieldPosition="0">
        <references count="5">
          <reference field="13" count="1" selected="0">
            <x v="5"/>
          </reference>
          <reference field="15" count="1" selected="0">
            <x v="5"/>
          </reference>
          <reference field="17" count="1" selected="0">
            <x v="36"/>
          </reference>
          <reference field="26" count="1" selected="0">
            <x v="133"/>
          </reference>
          <reference field="27" count="1">
            <x v="24"/>
          </reference>
        </references>
      </pivotArea>
    </format>
    <format dxfId="1367">
      <pivotArea dataOnly="0" labelOnly="1" fieldPosition="0">
        <references count="5">
          <reference field="13" count="1" selected="0">
            <x v="4"/>
          </reference>
          <reference field="15" count="1" selected="0">
            <x v="6"/>
          </reference>
          <reference field="17" count="1" selected="0">
            <x v="28"/>
          </reference>
          <reference field="26" count="1" selected="0">
            <x v="18"/>
          </reference>
          <reference field="27" count="1">
            <x v="70"/>
          </reference>
        </references>
      </pivotArea>
    </format>
    <format dxfId="1366">
      <pivotArea dataOnly="0" labelOnly="1" fieldPosition="0">
        <references count="5">
          <reference field="13" count="1" selected="0">
            <x v="4"/>
          </reference>
          <reference field="15" count="1" selected="0">
            <x v="6"/>
          </reference>
          <reference field="17" count="1" selected="0">
            <x v="28"/>
          </reference>
          <reference field="26" count="1" selected="0">
            <x v="31"/>
          </reference>
          <reference field="27" count="1">
            <x v="62"/>
          </reference>
        </references>
      </pivotArea>
    </format>
    <format dxfId="1365">
      <pivotArea dataOnly="0" labelOnly="1" fieldPosition="0">
        <references count="5">
          <reference field="13" count="1" selected="0">
            <x v="4"/>
          </reference>
          <reference field="15" count="1" selected="0">
            <x v="6"/>
          </reference>
          <reference field="17" count="1" selected="0">
            <x v="28"/>
          </reference>
          <reference field="26" count="1" selected="0">
            <x v="34"/>
          </reference>
          <reference field="27" count="1">
            <x v="79"/>
          </reference>
        </references>
      </pivotArea>
    </format>
    <format dxfId="1364">
      <pivotArea dataOnly="0" labelOnly="1" fieldPosition="0">
        <references count="5">
          <reference field="13" count="1" selected="0">
            <x v="4"/>
          </reference>
          <reference field="15" count="1" selected="0">
            <x v="6"/>
          </reference>
          <reference field="17" count="1" selected="0">
            <x v="28"/>
          </reference>
          <reference field="26" count="1" selected="0">
            <x v="44"/>
          </reference>
          <reference field="27" count="1">
            <x v="87"/>
          </reference>
        </references>
      </pivotArea>
    </format>
    <format dxfId="1363">
      <pivotArea dataOnly="0" labelOnly="1" fieldPosition="0">
        <references count="5">
          <reference field="13" count="1" selected="0">
            <x v="4"/>
          </reference>
          <reference field="15" count="1" selected="0">
            <x v="6"/>
          </reference>
          <reference field="17" count="1" selected="0">
            <x v="28"/>
          </reference>
          <reference field="26" count="1" selected="0">
            <x v="48"/>
          </reference>
          <reference field="27" count="1">
            <x v="44"/>
          </reference>
        </references>
      </pivotArea>
    </format>
    <format dxfId="1362">
      <pivotArea dataOnly="0" labelOnly="1" fieldPosition="0">
        <references count="5">
          <reference field="13" count="1" selected="0">
            <x v="4"/>
          </reference>
          <reference field="15" count="1" selected="0">
            <x v="6"/>
          </reference>
          <reference field="17" count="1" selected="0">
            <x v="28"/>
          </reference>
          <reference field="26" count="1" selected="0">
            <x v="54"/>
          </reference>
          <reference field="27" count="1">
            <x v="46"/>
          </reference>
        </references>
      </pivotArea>
    </format>
    <format dxfId="1361">
      <pivotArea dataOnly="0" labelOnly="1" fieldPosition="0">
        <references count="5">
          <reference field="13" count="1" selected="0">
            <x v="4"/>
          </reference>
          <reference field="15" count="1" selected="0">
            <x v="6"/>
          </reference>
          <reference field="17" count="1" selected="0">
            <x v="28"/>
          </reference>
          <reference field="26" count="1" selected="0">
            <x v="56"/>
          </reference>
          <reference field="27" count="1">
            <x v="129"/>
          </reference>
        </references>
      </pivotArea>
    </format>
    <format dxfId="1360">
      <pivotArea dataOnly="0" labelOnly="1" fieldPosition="0">
        <references count="5">
          <reference field="13" count="1" selected="0">
            <x v="4"/>
          </reference>
          <reference field="15" count="1" selected="0">
            <x v="6"/>
          </reference>
          <reference field="17" count="1" selected="0">
            <x v="28"/>
          </reference>
          <reference field="26" count="1" selected="0">
            <x v="57"/>
          </reference>
          <reference field="27" count="1">
            <x v="117"/>
          </reference>
        </references>
      </pivotArea>
    </format>
    <format dxfId="1359">
      <pivotArea dataOnly="0" labelOnly="1" fieldPosition="0">
        <references count="5">
          <reference field="13" count="1" selected="0">
            <x v="4"/>
          </reference>
          <reference field="15" count="1" selected="0">
            <x v="6"/>
          </reference>
          <reference field="17" count="1" selected="0">
            <x v="28"/>
          </reference>
          <reference field="26" count="1" selected="0">
            <x v="59"/>
          </reference>
          <reference field="27" count="1">
            <x v="122"/>
          </reference>
        </references>
      </pivotArea>
    </format>
    <format dxfId="1358">
      <pivotArea dataOnly="0" labelOnly="1" fieldPosition="0">
        <references count="5">
          <reference field="13" count="1" selected="0">
            <x v="4"/>
          </reference>
          <reference field="15" count="1" selected="0">
            <x v="6"/>
          </reference>
          <reference field="17" count="1" selected="0">
            <x v="28"/>
          </reference>
          <reference field="26" count="1" selected="0">
            <x v="61"/>
          </reference>
          <reference field="27" count="1">
            <x v="9"/>
          </reference>
        </references>
      </pivotArea>
    </format>
    <format dxfId="1357">
      <pivotArea dataOnly="0" labelOnly="1" fieldPosition="0">
        <references count="5">
          <reference field="13" count="1" selected="0">
            <x v="4"/>
          </reference>
          <reference field="15" count="1" selected="0">
            <x v="6"/>
          </reference>
          <reference field="17" count="1" selected="0">
            <x v="28"/>
          </reference>
          <reference field="26" count="1" selected="0">
            <x v="82"/>
          </reference>
          <reference field="27" count="1">
            <x v="51"/>
          </reference>
        </references>
      </pivotArea>
    </format>
    <format dxfId="1356">
      <pivotArea dataOnly="0" labelOnly="1" fieldPosition="0">
        <references count="5">
          <reference field="13" count="1" selected="0">
            <x v="4"/>
          </reference>
          <reference field="15" count="1" selected="0">
            <x v="6"/>
          </reference>
          <reference field="17" count="1" selected="0">
            <x v="28"/>
          </reference>
          <reference field="26" count="1" selected="0">
            <x v="92"/>
          </reference>
          <reference field="27" count="1">
            <x v="84"/>
          </reference>
        </references>
      </pivotArea>
    </format>
    <format dxfId="1355">
      <pivotArea dataOnly="0" labelOnly="1" fieldPosition="0">
        <references count="5">
          <reference field="13" count="1" selected="0">
            <x v="4"/>
          </reference>
          <reference field="15" count="1" selected="0">
            <x v="6"/>
          </reference>
          <reference field="17" count="1" selected="0">
            <x v="28"/>
          </reference>
          <reference field="26" count="1" selected="0">
            <x v="94"/>
          </reference>
          <reference field="27" count="1">
            <x v="135"/>
          </reference>
        </references>
      </pivotArea>
    </format>
    <format dxfId="1354">
      <pivotArea dataOnly="0" labelOnly="1" fieldPosition="0">
        <references count="5">
          <reference field="13" count="1" selected="0">
            <x v="4"/>
          </reference>
          <reference field="15" count="1" selected="0">
            <x v="6"/>
          </reference>
          <reference field="17" count="1" selected="0">
            <x v="28"/>
          </reference>
          <reference field="26" count="1" selected="0">
            <x v="114"/>
          </reference>
          <reference field="27" count="1">
            <x v="34"/>
          </reference>
        </references>
      </pivotArea>
    </format>
    <format dxfId="1353">
      <pivotArea dataOnly="0" labelOnly="1" fieldPosition="0">
        <references count="5">
          <reference field="13" count="1" selected="0">
            <x v="4"/>
          </reference>
          <reference field="15" count="1" selected="0">
            <x v="6"/>
          </reference>
          <reference field="17" count="1" selected="0">
            <x v="28"/>
          </reference>
          <reference field="26" count="1" selected="0">
            <x v="115"/>
          </reference>
          <reference field="27" count="1">
            <x v="80"/>
          </reference>
        </references>
      </pivotArea>
    </format>
    <format dxfId="1352">
      <pivotArea dataOnly="0" labelOnly="1" fieldPosition="0">
        <references count="5">
          <reference field="13" count="1" selected="0">
            <x v="4"/>
          </reference>
          <reference field="15" count="1" selected="0">
            <x v="6"/>
          </reference>
          <reference field="17" count="1" selected="0">
            <x v="28"/>
          </reference>
          <reference field="26" count="1" selected="0">
            <x v="116"/>
          </reference>
          <reference field="27" count="1">
            <x v="38"/>
          </reference>
        </references>
      </pivotArea>
    </format>
    <format dxfId="1351">
      <pivotArea dataOnly="0" labelOnly="1" fieldPosition="0">
        <references count="5">
          <reference field="13" count="1" selected="0">
            <x v="4"/>
          </reference>
          <reference field="15" count="1" selected="0">
            <x v="6"/>
          </reference>
          <reference field="17" count="1" selected="0">
            <x v="28"/>
          </reference>
          <reference field="26" count="1" selected="0">
            <x v="117"/>
          </reference>
          <reference field="27" count="1">
            <x v="17"/>
          </reference>
        </references>
      </pivotArea>
    </format>
    <format dxfId="1350">
      <pivotArea dataOnly="0" labelOnly="1" fieldPosition="0">
        <references count="5">
          <reference field="13" count="1" selected="0">
            <x v="4"/>
          </reference>
          <reference field="15" count="1" selected="0">
            <x v="6"/>
          </reference>
          <reference field="17" count="1" selected="0">
            <x v="28"/>
          </reference>
          <reference field="26" count="1" selected="0">
            <x v="129"/>
          </reference>
          <reference field="27" count="1">
            <x v="125"/>
          </reference>
        </references>
      </pivotArea>
    </format>
    <format dxfId="1349">
      <pivotArea dataOnly="0" labelOnly="1" fieldPosition="0">
        <references count="5">
          <reference field="13" count="1" selected="0">
            <x v="4"/>
          </reference>
          <reference field="15" count="1" selected="0">
            <x v="6"/>
          </reference>
          <reference field="17" count="1" selected="0">
            <x v="60"/>
          </reference>
          <reference field="26" count="1" selected="0">
            <x v="58"/>
          </reference>
          <reference field="27" count="1">
            <x v="106"/>
          </reference>
        </references>
      </pivotArea>
    </format>
    <format dxfId="1348">
      <pivotArea dataOnly="0" labelOnly="1" fieldPosition="0">
        <references count="5">
          <reference field="13" count="1" selected="0">
            <x v="4"/>
          </reference>
          <reference field="15" count="1" selected="0">
            <x v="6"/>
          </reference>
          <reference field="17" count="1" selected="0">
            <x v="60"/>
          </reference>
          <reference field="26" count="1" selected="0">
            <x v="61"/>
          </reference>
          <reference field="27" count="1">
            <x v="9"/>
          </reference>
        </references>
      </pivotArea>
    </format>
    <format dxfId="1347">
      <pivotArea dataOnly="0" labelOnly="1" fieldPosition="0">
        <references count="5">
          <reference field="13" count="1" selected="0">
            <x v="4"/>
          </reference>
          <reference field="15" count="1" selected="0">
            <x v="6"/>
          </reference>
          <reference field="17" count="1" selected="0">
            <x v="60"/>
          </reference>
          <reference field="26" count="1" selected="0">
            <x v="68"/>
          </reference>
          <reference field="27" count="1">
            <x v="110"/>
          </reference>
        </references>
      </pivotArea>
    </format>
    <format dxfId="1346">
      <pivotArea dataOnly="0" labelOnly="1" fieldPosition="0">
        <references count="5">
          <reference field="13" count="1" selected="0">
            <x v="4"/>
          </reference>
          <reference field="15" count="1" selected="0">
            <x v="6"/>
          </reference>
          <reference field="17" count="1" selected="0">
            <x v="60"/>
          </reference>
          <reference field="26" count="1" selected="0">
            <x v="71"/>
          </reference>
          <reference field="27" count="1">
            <x v="107"/>
          </reference>
        </references>
      </pivotArea>
    </format>
    <format dxfId="1345">
      <pivotArea dataOnly="0" labelOnly="1" fieldPosition="0">
        <references count="5">
          <reference field="13" count="1" selected="0">
            <x v="4"/>
          </reference>
          <reference field="15" count="1" selected="0">
            <x v="6"/>
          </reference>
          <reference field="17" count="1" selected="0">
            <x v="60"/>
          </reference>
          <reference field="26" count="1" selected="0">
            <x v="123"/>
          </reference>
          <reference field="27" count="1">
            <x v="35"/>
          </reference>
        </references>
      </pivotArea>
    </format>
    <format dxfId="1344">
      <pivotArea dataOnly="0" labelOnly="1" fieldPosition="0">
        <references count="5">
          <reference field="13" count="1" selected="0">
            <x v="4"/>
          </reference>
          <reference field="15" count="1" selected="0">
            <x v="6"/>
          </reference>
          <reference field="17" count="1" selected="0">
            <x v="60"/>
          </reference>
          <reference field="26" count="1" selected="0">
            <x v="126"/>
          </reference>
          <reference field="27" count="1">
            <x v="77"/>
          </reference>
        </references>
      </pivotArea>
    </format>
    <format dxfId="1343">
      <pivotArea dataOnly="0" labelOnly="1" fieldPosition="0">
        <references count="5">
          <reference field="13" count="1" selected="0">
            <x v="4"/>
          </reference>
          <reference field="15" count="1" selected="0">
            <x v="6"/>
          </reference>
          <reference field="17" count="1" selected="0">
            <x v="60"/>
          </reference>
          <reference field="26" count="1" selected="0">
            <x v="130"/>
          </reference>
          <reference field="27" count="1">
            <x v="57"/>
          </reference>
        </references>
      </pivotArea>
    </format>
    <format dxfId="1342">
      <pivotArea dataOnly="0" labelOnly="1" fieldPosition="0">
        <references count="5">
          <reference field="13" count="1" selected="0">
            <x v="5"/>
          </reference>
          <reference field="15" count="1" selected="0">
            <x v="7"/>
          </reference>
          <reference field="17" count="1" selected="0">
            <x v="2"/>
          </reference>
          <reference field="26" count="1" selected="0">
            <x v="17"/>
          </reference>
          <reference field="27" count="1">
            <x v="63"/>
          </reference>
        </references>
      </pivotArea>
    </format>
    <format dxfId="1341">
      <pivotArea dataOnly="0" labelOnly="1" fieldPosition="0">
        <references count="5">
          <reference field="13" count="1" selected="0">
            <x v="5"/>
          </reference>
          <reference field="15" count="1" selected="0">
            <x v="7"/>
          </reference>
          <reference field="17" count="1" selected="0">
            <x v="2"/>
          </reference>
          <reference field="26" count="1" selected="0">
            <x v="22"/>
          </reference>
          <reference field="27" count="1">
            <x v="90"/>
          </reference>
        </references>
      </pivotArea>
    </format>
    <format dxfId="1340">
      <pivotArea dataOnly="0" labelOnly="1" fieldPosition="0">
        <references count="5">
          <reference field="13" count="1" selected="0">
            <x v="5"/>
          </reference>
          <reference field="15" count="1" selected="0">
            <x v="7"/>
          </reference>
          <reference field="17" count="1" selected="0">
            <x v="2"/>
          </reference>
          <reference field="26" count="1" selected="0">
            <x v="24"/>
          </reference>
          <reference field="27" count="1">
            <x v="133"/>
          </reference>
        </references>
      </pivotArea>
    </format>
    <format dxfId="1339">
      <pivotArea dataOnly="0" labelOnly="1" fieldPosition="0">
        <references count="5">
          <reference field="13" count="1" selected="0">
            <x v="5"/>
          </reference>
          <reference field="15" count="1" selected="0">
            <x v="7"/>
          </reference>
          <reference field="17" count="1" selected="0">
            <x v="2"/>
          </reference>
          <reference field="26" count="1" selected="0">
            <x v="43"/>
          </reference>
          <reference field="27" count="1">
            <x v="134"/>
          </reference>
        </references>
      </pivotArea>
    </format>
    <format dxfId="1338">
      <pivotArea dataOnly="0" labelOnly="1" fieldPosition="0">
        <references count="5">
          <reference field="13" count="1" selected="0">
            <x v="5"/>
          </reference>
          <reference field="15" count="1" selected="0">
            <x v="7"/>
          </reference>
          <reference field="17" count="1" selected="0">
            <x v="2"/>
          </reference>
          <reference field="26" count="1" selected="0">
            <x v="52"/>
          </reference>
          <reference field="27" count="1">
            <x v="96"/>
          </reference>
        </references>
      </pivotArea>
    </format>
    <format dxfId="1337">
      <pivotArea dataOnly="0" labelOnly="1" fieldPosition="0">
        <references count="5">
          <reference field="13" count="1" selected="0">
            <x v="5"/>
          </reference>
          <reference field="15" count="1" selected="0">
            <x v="7"/>
          </reference>
          <reference field="17" count="1" selected="0">
            <x v="2"/>
          </reference>
          <reference field="26" count="1" selected="0">
            <x v="81"/>
          </reference>
          <reference field="27" count="1">
            <x v="54"/>
          </reference>
        </references>
      </pivotArea>
    </format>
    <format dxfId="1336">
      <pivotArea dataOnly="0" labelOnly="1" fieldPosition="0">
        <references count="5">
          <reference field="13" count="1" selected="0">
            <x v="5"/>
          </reference>
          <reference field="15" count="1" selected="0">
            <x v="7"/>
          </reference>
          <reference field="17" count="1" selected="0">
            <x v="2"/>
          </reference>
          <reference field="26" count="1" selected="0">
            <x v="86"/>
          </reference>
          <reference field="27" count="1">
            <x v="53"/>
          </reference>
        </references>
      </pivotArea>
    </format>
    <format dxfId="1335">
      <pivotArea dataOnly="0" labelOnly="1" fieldPosition="0">
        <references count="5">
          <reference field="13" count="1" selected="0">
            <x v="5"/>
          </reference>
          <reference field="15" count="1" selected="0">
            <x v="7"/>
          </reference>
          <reference field="17" count="1" selected="0">
            <x v="2"/>
          </reference>
          <reference field="26" count="1" selected="0">
            <x v="94"/>
          </reference>
          <reference field="27" count="1">
            <x v="135"/>
          </reference>
        </references>
      </pivotArea>
    </format>
    <format dxfId="1334">
      <pivotArea dataOnly="0" labelOnly="1" fieldPosition="0">
        <references count="5">
          <reference field="13" count="1" selected="0">
            <x v="5"/>
          </reference>
          <reference field="15" count="1" selected="0">
            <x v="7"/>
          </reference>
          <reference field="17" count="1" selected="0">
            <x v="2"/>
          </reference>
          <reference field="26" count="1" selected="0">
            <x v="96"/>
          </reference>
          <reference field="27" count="1">
            <x v="42"/>
          </reference>
        </references>
      </pivotArea>
    </format>
    <format dxfId="1333">
      <pivotArea dataOnly="0" labelOnly="1" fieldPosition="0">
        <references count="5">
          <reference field="13" count="1" selected="0">
            <x v="6"/>
          </reference>
          <reference field="15" count="1" selected="0">
            <x v="7"/>
          </reference>
          <reference field="17" count="1" selected="0">
            <x v="12"/>
          </reference>
          <reference field="26" count="1" selected="0">
            <x v="69"/>
          </reference>
          <reference field="27" count="1">
            <x v="108"/>
          </reference>
        </references>
      </pivotArea>
    </format>
    <format dxfId="1332">
      <pivotArea dataOnly="0" labelOnly="1" fieldPosition="0">
        <references count="5">
          <reference field="13" count="1" selected="0">
            <x v="6"/>
          </reference>
          <reference field="15" count="1" selected="0">
            <x v="7"/>
          </reference>
          <reference field="17" count="1" selected="0">
            <x v="12"/>
          </reference>
          <reference field="26" count="1" selected="0">
            <x v="93"/>
          </reference>
          <reference field="27" count="1">
            <x v="85"/>
          </reference>
        </references>
      </pivotArea>
    </format>
    <format dxfId="1331">
      <pivotArea dataOnly="0" labelOnly="1" fieldPosition="0">
        <references count="5">
          <reference field="13" count="1" selected="0">
            <x v="6"/>
          </reference>
          <reference field="15" count="1" selected="0">
            <x v="7"/>
          </reference>
          <reference field="17" count="1" selected="0">
            <x v="19"/>
          </reference>
          <reference field="26" count="1" selected="0">
            <x v="47"/>
          </reference>
          <reference field="27" count="1">
            <x v="86"/>
          </reference>
        </references>
      </pivotArea>
    </format>
    <format dxfId="1330">
      <pivotArea dataOnly="0" labelOnly="1" fieldPosition="0">
        <references count="5">
          <reference field="13" count="1" selected="0">
            <x v="6"/>
          </reference>
          <reference field="15" count="1" selected="0">
            <x v="7"/>
          </reference>
          <reference field="17" count="1" selected="0">
            <x v="19"/>
          </reference>
          <reference field="26" count="1" selected="0">
            <x v="69"/>
          </reference>
          <reference field="27" count="1">
            <x v="108"/>
          </reference>
        </references>
      </pivotArea>
    </format>
    <format dxfId="1329">
      <pivotArea dataOnly="0" labelOnly="1" fieldPosition="0">
        <references count="5">
          <reference field="13" count="1" selected="0">
            <x v="6"/>
          </reference>
          <reference field="15" count="1" selected="0">
            <x v="7"/>
          </reference>
          <reference field="17" count="1" selected="0">
            <x v="24"/>
          </reference>
          <reference field="26" count="1" selected="0">
            <x v="21"/>
          </reference>
          <reference field="27" count="1">
            <x v="65"/>
          </reference>
        </references>
      </pivotArea>
    </format>
    <format dxfId="1328">
      <pivotArea dataOnly="0" labelOnly="1" fieldPosition="0">
        <references count="5">
          <reference field="13" count="1" selected="0">
            <x v="6"/>
          </reference>
          <reference field="15" count="1" selected="0">
            <x v="7"/>
          </reference>
          <reference field="17" count="1" selected="0">
            <x v="24"/>
          </reference>
          <reference field="26" count="1" selected="0">
            <x v="22"/>
          </reference>
          <reference field="27" count="1">
            <x v="90"/>
          </reference>
        </references>
      </pivotArea>
    </format>
    <format dxfId="1327">
      <pivotArea dataOnly="0" labelOnly="1" fieldPosition="0">
        <references count="5">
          <reference field="13" count="1" selected="0">
            <x v="6"/>
          </reference>
          <reference field="15" count="1" selected="0">
            <x v="7"/>
          </reference>
          <reference field="17" count="1" selected="0">
            <x v="24"/>
          </reference>
          <reference field="26" count="1" selected="0">
            <x v="43"/>
          </reference>
          <reference field="27" count="1">
            <x v="134"/>
          </reference>
        </references>
      </pivotArea>
    </format>
    <format dxfId="1326">
      <pivotArea dataOnly="0" labelOnly="1" fieldPosition="0">
        <references count="5">
          <reference field="13" count="1" selected="0">
            <x v="6"/>
          </reference>
          <reference field="15" count="1" selected="0">
            <x v="7"/>
          </reference>
          <reference field="17" count="1" selected="0">
            <x v="24"/>
          </reference>
          <reference field="26" count="1" selected="0">
            <x v="46"/>
          </reference>
          <reference field="27" count="1">
            <x v="71"/>
          </reference>
        </references>
      </pivotArea>
    </format>
    <format dxfId="1325">
      <pivotArea dataOnly="0" labelOnly="1" fieldPosition="0">
        <references count="5">
          <reference field="13" count="1" selected="0">
            <x v="6"/>
          </reference>
          <reference field="15" count="1" selected="0">
            <x v="7"/>
          </reference>
          <reference field="17" count="1" selected="0">
            <x v="24"/>
          </reference>
          <reference field="26" count="1" selected="0">
            <x v="47"/>
          </reference>
          <reference field="27" count="1">
            <x v="86"/>
          </reference>
        </references>
      </pivotArea>
    </format>
    <format dxfId="1324">
      <pivotArea dataOnly="0" labelOnly="1" fieldPosition="0">
        <references count="5">
          <reference field="13" count="1" selected="0">
            <x v="6"/>
          </reference>
          <reference field="15" count="1" selected="0">
            <x v="7"/>
          </reference>
          <reference field="17" count="1" selected="0">
            <x v="24"/>
          </reference>
          <reference field="26" count="1" selected="0">
            <x v="57"/>
          </reference>
          <reference field="27" count="1">
            <x v="117"/>
          </reference>
        </references>
      </pivotArea>
    </format>
    <format dxfId="1323">
      <pivotArea dataOnly="0" labelOnly="1" fieldPosition="0">
        <references count="5">
          <reference field="13" count="1" selected="0">
            <x v="6"/>
          </reference>
          <reference field="15" count="1" selected="0">
            <x v="7"/>
          </reference>
          <reference field="17" count="1" selected="0">
            <x v="24"/>
          </reference>
          <reference field="26" count="1" selected="0">
            <x v="71"/>
          </reference>
          <reference field="27" count="1">
            <x v="107"/>
          </reference>
        </references>
      </pivotArea>
    </format>
    <format dxfId="1322">
      <pivotArea dataOnly="0" labelOnly="1" fieldPosition="0">
        <references count="5">
          <reference field="13" count="1" selected="0">
            <x v="6"/>
          </reference>
          <reference field="15" count="1" selected="0">
            <x v="7"/>
          </reference>
          <reference field="17" count="1" selected="0">
            <x v="24"/>
          </reference>
          <reference field="26" count="1" selected="0">
            <x v="74"/>
          </reference>
          <reference field="27" count="1">
            <x v="123"/>
          </reference>
        </references>
      </pivotArea>
    </format>
    <format dxfId="1321">
      <pivotArea dataOnly="0" labelOnly="1" fieldPosition="0">
        <references count="5">
          <reference field="13" count="1" selected="0">
            <x v="6"/>
          </reference>
          <reference field="15" count="1" selected="0">
            <x v="7"/>
          </reference>
          <reference field="17" count="1" selected="0">
            <x v="24"/>
          </reference>
          <reference field="26" count="1" selected="0">
            <x v="92"/>
          </reference>
          <reference field="27" count="1">
            <x v="84"/>
          </reference>
        </references>
      </pivotArea>
    </format>
    <format dxfId="1320">
      <pivotArea dataOnly="0" labelOnly="1" fieldPosition="0">
        <references count="5">
          <reference field="13" count="1" selected="0">
            <x v="6"/>
          </reference>
          <reference field="15" count="1" selected="0">
            <x v="7"/>
          </reference>
          <reference field="17" count="1" selected="0">
            <x v="24"/>
          </reference>
          <reference field="26" count="1" selected="0">
            <x v="94"/>
          </reference>
          <reference field="27" count="1">
            <x v="135"/>
          </reference>
        </references>
      </pivotArea>
    </format>
    <format dxfId="1319">
      <pivotArea dataOnly="0" labelOnly="1" fieldPosition="0">
        <references count="5">
          <reference field="13" count="1" selected="0">
            <x v="6"/>
          </reference>
          <reference field="15" count="1" selected="0">
            <x v="7"/>
          </reference>
          <reference field="17" count="1" selected="0">
            <x v="24"/>
          </reference>
          <reference field="26" count="1" selected="0">
            <x v="100"/>
          </reference>
          <reference field="27" count="1">
            <x v="104"/>
          </reference>
        </references>
      </pivotArea>
    </format>
    <format dxfId="1318">
      <pivotArea dataOnly="0" labelOnly="1" fieldPosition="0">
        <references count="5">
          <reference field="13" count="1" selected="0">
            <x v="6"/>
          </reference>
          <reference field="15" count="1" selected="0">
            <x v="7"/>
          </reference>
          <reference field="17" count="1" selected="0">
            <x v="24"/>
          </reference>
          <reference field="26" count="1" selected="0">
            <x v="103"/>
          </reference>
          <reference field="27" count="1">
            <x v="30"/>
          </reference>
        </references>
      </pivotArea>
    </format>
    <format dxfId="1317">
      <pivotArea dataOnly="0" labelOnly="1" fieldPosition="0">
        <references count="5">
          <reference field="13" count="1" selected="0">
            <x v="5"/>
          </reference>
          <reference field="15" count="1" selected="0">
            <x v="7"/>
          </reference>
          <reference field="17" count="1" selected="0">
            <x v="25"/>
          </reference>
          <reference field="26" count="1" selected="0">
            <x v="37"/>
          </reference>
          <reference field="27" count="1">
            <x v="72"/>
          </reference>
        </references>
      </pivotArea>
    </format>
    <format dxfId="1316">
      <pivotArea dataOnly="0" labelOnly="1" fieldPosition="0">
        <references count="5">
          <reference field="13" count="1" selected="0">
            <x v="5"/>
          </reference>
          <reference field="15" count="1" selected="0">
            <x v="7"/>
          </reference>
          <reference field="17" count="1" selected="0">
            <x v="25"/>
          </reference>
          <reference field="26" count="1" selected="0">
            <x v="38"/>
          </reference>
          <reference field="27" count="1">
            <x v="68"/>
          </reference>
        </references>
      </pivotArea>
    </format>
    <format dxfId="1315">
      <pivotArea dataOnly="0" labelOnly="1" fieldPosition="0">
        <references count="5">
          <reference field="13" count="1" selected="0">
            <x v="5"/>
          </reference>
          <reference field="15" count="1" selected="0">
            <x v="7"/>
          </reference>
          <reference field="17" count="1" selected="0">
            <x v="25"/>
          </reference>
          <reference field="26" count="1" selected="0">
            <x v="44"/>
          </reference>
          <reference field="27" count="1">
            <x v="87"/>
          </reference>
        </references>
      </pivotArea>
    </format>
    <format dxfId="1314">
      <pivotArea dataOnly="0" labelOnly="1" fieldPosition="0">
        <references count="5">
          <reference field="13" count="1" selected="0">
            <x v="5"/>
          </reference>
          <reference field="15" count="1" selected="0">
            <x v="7"/>
          </reference>
          <reference field="17" count="1" selected="0">
            <x v="25"/>
          </reference>
          <reference field="26" count="1" selected="0">
            <x v="48"/>
          </reference>
          <reference field="27" count="1">
            <x v="44"/>
          </reference>
        </references>
      </pivotArea>
    </format>
    <format dxfId="1313">
      <pivotArea dataOnly="0" labelOnly="1" fieldPosition="0">
        <references count="5">
          <reference field="13" count="1" selected="0">
            <x v="5"/>
          </reference>
          <reference field="15" count="1" selected="0">
            <x v="7"/>
          </reference>
          <reference field="17" count="1" selected="0">
            <x v="25"/>
          </reference>
          <reference field="26" count="1" selected="0">
            <x v="126"/>
          </reference>
          <reference field="27" count="1">
            <x v="77"/>
          </reference>
        </references>
      </pivotArea>
    </format>
    <format dxfId="1312">
      <pivotArea dataOnly="0" labelOnly="1" fieldPosition="0">
        <references count="5">
          <reference field="13" count="1" selected="0">
            <x v="5"/>
          </reference>
          <reference field="15" count="1" selected="0">
            <x v="7"/>
          </reference>
          <reference field="17" count="1" selected="0">
            <x v="56"/>
          </reference>
          <reference field="26" count="1" selected="0">
            <x v="62"/>
          </reference>
          <reference field="27" count="1">
            <x v="7"/>
          </reference>
        </references>
      </pivotArea>
    </format>
    <format dxfId="1311">
      <pivotArea dataOnly="0" labelOnly="1" fieldPosition="0">
        <references count="5">
          <reference field="13" count="1" selected="0">
            <x v="5"/>
          </reference>
          <reference field="15" count="1" selected="0">
            <x v="7"/>
          </reference>
          <reference field="17" count="1" selected="0">
            <x v="57"/>
          </reference>
          <reference field="26" count="1" selected="0">
            <x v="19"/>
          </reference>
          <reference field="27" count="1">
            <x v="61"/>
          </reference>
        </references>
      </pivotArea>
    </format>
    <format dxfId="1310">
      <pivotArea dataOnly="0" labelOnly="1" fieldPosition="0">
        <references count="5">
          <reference field="13" count="1" selected="0">
            <x v="5"/>
          </reference>
          <reference field="15" count="1" selected="0">
            <x v="7"/>
          </reference>
          <reference field="17" count="1" selected="0">
            <x v="57"/>
          </reference>
          <reference field="26" count="1" selected="0">
            <x v="28"/>
          </reference>
          <reference field="27" count="1">
            <x v="18"/>
          </reference>
        </references>
      </pivotArea>
    </format>
    <format dxfId="1309">
      <pivotArea dataOnly="0" labelOnly="1" fieldPosition="0">
        <references count="5">
          <reference field="13" count="1" selected="0">
            <x v="5"/>
          </reference>
          <reference field="15" count="1" selected="0">
            <x v="7"/>
          </reference>
          <reference field="17" count="1" selected="0">
            <x v="57"/>
          </reference>
          <reference field="26" count="1" selected="0">
            <x v="31"/>
          </reference>
          <reference field="27" count="1">
            <x v="62"/>
          </reference>
        </references>
      </pivotArea>
    </format>
    <format dxfId="1308">
      <pivotArea dataOnly="0" labelOnly="1" fieldPosition="0">
        <references count="5">
          <reference field="13" count="1" selected="0">
            <x v="5"/>
          </reference>
          <reference field="15" count="1" selected="0">
            <x v="7"/>
          </reference>
          <reference field="17" count="1" selected="0">
            <x v="57"/>
          </reference>
          <reference field="26" count="1" selected="0">
            <x v="33"/>
          </reference>
          <reference field="27" count="1">
            <x v="64"/>
          </reference>
        </references>
      </pivotArea>
    </format>
    <format dxfId="1307">
      <pivotArea dataOnly="0" labelOnly="1" fieldPosition="0">
        <references count="5">
          <reference field="13" count="1" selected="0">
            <x v="5"/>
          </reference>
          <reference field="15" count="1" selected="0">
            <x v="7"/>
          </reference>
          <reference field="17" count="1" selected="0">
            <x v="57"/>
          </reference>
          <reference field="26" count="1" selected="0">
            <x v="34"/>
          </reference>
          <reference field="27" count="1">
            <x v="79"/>
          </reference>
        </references>
      </pivotArea>
    </format>
    <format dxfId="1306">
      <pivotArea dataOnly="0" labelOnly="1" fieldPosition="0">
        <references count="5">
          <reference field="13" count="1" selected="0">
            <x v="5"/>
          </reference>
          <reference field="15" count="1" selected="0">
            <x v="7"/>
          </reference>
          <reference field="17" count="1" selected="0">
            <x v="57"/>
          </reference>
          <reference field="26" count="1" selected="0">
            <x v="36"/>
          </reference>
          <reference field="27" count="1">
            <x v="40"/>
          </reference>
        </references>
      </pivotArea>
    </format>
    <format dxfId="1305">
      <pivotArea dataOnly="0" labelOnly="1" fieldPosition="0">
        <references count="5">
          <reference field="13" count="1" selected="0">
            <x v="5"/>
          </reference>
          <reference field="15" count="1" selected="0">
            <x v="7"/>
          </reference>
          <reference field="17" count="1" selected="0">
            <x v="57"/>
          </reference>
          <reference field="26" count="1" selected="0">
            <x v="37"/>
          </reference>
          <reference field="27" count="1">
            <x v="72"/>
          </reference>
        </references>
      </pivotArea>
    </format>
    <format dxfId="1304">
      <pivotArea dataOnly="0" labelOnly="1" fieldPosition="0">
        <references count="5">
          <reference field="13" count="1" selected="0">
            <x v="5"/>
          </reference>
          <reference field="15" count="1" selected="0">
            <x v="7"/>
          </reference>
          <reference field="17" count="1" selected="0">
            <x v="57"/>
          </reference>
          <reference field="26" count="1" selected="0">
            <x v="38"/>
          </reference>
          <reference field="27" count="1">
            <x v="68"/>
          </reference>
        </references>
      </pivotArea>
    </format>
    <format dxfId="1303">
      <pivotArea dataOnly="0" labelOnly="1" fieldPosition="0">
        <references count="5">
          <reference field="13" count="1" selected="0">
            <x v="5"/>
          </reference>
          <reference field="15" count="1" selected="0">
            <x v="7"/>
          </reference>
          <reference field="17" count="1" selected="0">
            <x v="57"/>
          </reference>
          <reference field="26" count="1" selected="0">
            <x v="40"/>
          </reference>
          <reference field="27" count="1">
            <x v="41"/>
          </reference>
        </references>
      </pivotArea>
    </format>
    <format dxfId="1302">
      <pivotArea dataOnly="0" labelOnly="1" fieldPosition="0">
        <references count="5">
          <reference field="13" count="1" selected="0">
            <x v="5"/>
          </reference>
          <reference field="15" count="1" selected="0">
            <x v="7"/>
          </reference>
          <reference field="17" count="1" selected="0">
            <x v="57"/>
          </reference>
          <reference field="26" count="1" selected="0">
            <x v="43"/>
          </reference>
          <reference field="27" count="1">
            <x v="134"/>
          </reference>
        </references>
      </pivotArea>
    </format>
    <format dxfId="1301">
      <pivotArea dataOnly="0" labelOnly="1" fieldPosition="0">
        <references count="5">
          <reference field="13" count="1" selected="0">
            <x v="5"/>
          </reference>
          <reference field="15" count="1" selected="0">
            <x v="7"/>
          </reference>
          <reference field="17" count="1" selected="0">
            <x v="57"/>
          </reference>
          <reference field="26" count="1" selected="0">
            <x v="44"/>
          </reference>
          <reference field="27" count="1">
            <x v="87"/>
          </reference>
        </references>
      </pivotArea>
    </format>
    <format dxfId="1300">
      <pivotArea dataOnly="0" labelOnly="1" fieldPosition="0">
        <references count="5">
          <reference field="13" count="1" selected="0">
            <x v="5"/>
          </reference>
          <reference field="15" count="1" selected="0">
            <x v="7"/>
          </reference>
          <reference field="17" count="1" selected="0">
            <x v="57"/>
          </reference>
          <reference field="26" count="1" selected="0">
            <x v="48"/>
          </reference>
          <reference field="27" count="1">
            <x v="44"/>
          </reference>
        </references>
      </pivotArea>
    </format>
    <format dxfId="1299">
      <pivotArea dataOnly="0" labelOnly="1" fieldPosition="0">
        <references count="5">
          <reference field="13" count="1" selected="0">
            <x v="5"/>
          </reference>
          <reference field="15" count="1" selected="0">
            <x v="7"/>
          </reference>
          <reference field="17" count="1" selected="0">
            <x v="57"/>
          </reference>
          <reference field="26" count="1" selected="0">
            <x v="74"/>
          </reference>
          <reference field="27" count="1">
            <x v="123"/>
          </reference>
        </references>
      </pivotArea>
    </format>
    <format dxfId="1298">
      <pivotArea dataOnly="0" labelOnly="1" fieldPosition="0">
        <references count="5">
          <reference field="13" count="1" selected="0">
            <x v="5"/>
          </reference>
          <reference field="15" count="1" selected="0">
            <x v="7"/>
          </reference>
          <reference field="17" count="1" selected="0">
            <x v="57"/>
          </reference>
          <reference field="26" count="1" selected="0">
            <x v="83"/>
          </reference>
          <reference field="27" count="1">
            <x v="52"/>
          </reference>
        </references>
      </pivotArea>
    </format>
    <format dxfId="1297">
      <pivotArea dataOnly="0" labelOnly="1" fieldPosition="0">
        <references count="5">
          <reference field="13" count="1" selected="0">
            <x v="5"/>
          </reference>
          <reference field="15" count="1" selected="0">
            <x v="7"/>
          </reference>
          <reference field="17" count="1" selected="0">
            <x v="57"/>
          </reference>
          <reference field="26" count="1" selected="0">
            <x v="85"/>
          </reference>
          <reference field="27" count="1">
            <x v="99"/>
          </reference>
        </references>
      </pivotArea>
    </format>
    <format dxfId="1296">
      <pivotArea dataOnly="0" labelOnly="1" fieldPosition="0">
        <references count="5">
          <reference field="13" count="1" selected="0">
            <x v="5"/>
          </reference>
          <reference field="15" count="1" selected="0">
            <x v="7"/>
          </reference>
          <reference field="17" count="1" selected="0">
            <x v="57"/>
          </reference>
          <reference field="26" count="1" selected="0">
            <x v="87"/>
          </reference>
          <reference field="27" count="1">
            <x v="115"/>
          </reference>
        </references>
      </pivotArea>
    </format>
    <format dxfId="1295">
      <pivotArea dataOnly="0" labelOnly="1" fieldPosition="0">
        <references count="5">
          <reference field="13" count="1" selected="0">
            <x v="5"/>
          </reference>
          <reference field="15" count="1" selected="0">
            <x v="7"/>
          </reference>
          <reference field="17" count="1" selected="0">
            <x v="57"/>
          </reference>
          <reference field="26" count="1" selected="0">
            <x v="112"/>
          </reference>
          <reference field="27" count="1">
            <x v="73"/>
          </reference>
        </references>
      </pivotArea>
    </format>
    <format dxfId="1294">
      <pivotArea dataOnly="0" labelOnly="1" fieldPosition="0">
        <references count="5">
          <reference field="13" count="1" selected="0">
            <x v="5"/>
          </reference>
          <reference field="15" count="1" selected="0">
            <x v="7"/>
          </reference>
          <reference field="17" count="1" selected="0">
            <x v="57"/>
          </reference>
          <reference field="26" count="1" selected="0">
            <x v="118"/>
          </reference>
          <reference field="27" count="1">
            <x v="37"/>
          </reference>
        </references>
      </pivotArea>
    </format>
    <format dxfId="1293">
      <pivotArea dataOnly="0" labelOnly="1" fieldPosition="0">
        <references count="5">
          <reference field="13" count="1" selected="0">
            <x v="5"/>
          </reference>
          <reference field="15" count="1" selected="0">
            <x v="7"/>
          </reference>
          <reference field="17" count="1" selected="0">
            <x v="57"/>
          </reference>
          <reference field="26" count="1" selected="0">
            <x v="119"/>
          </reference>
          <reference field="27" count="1">
            <x v="55"/>
          </reference>
        </references>
      </pivotArea>
    </format>
    <format dxfId="1292">
      <pivotArea dataOnly="0" labelOnly="1" fieldPosition="0">
        <references count="5">
          <reference field="13" count="1" selected="0">
            <x v="5"/>
          </reference>
          <reference field="15" count="1" selected="0">
            <x v="7"/>
          </reference>
          <reference field="17" count="1" selected="0">
            <x v="57"/>
          </reference>
          <reference field="26" count="1" selected="0">
            <x v="122"/>
          </reference>
          <reference field="27" count="1">
            <x v="124"/>
          </reference>
        </references>
      </pivotArea>
    </format>
    <format dxfId="1291">
      <pivotArea dataOnly="0" labelOnly="1" fieldPosition="0">
        <references count="5">
          <reference field="13" count="1" selected="0">
            <x v="5"/>
          </reference>
          <reference field="15" count="1" selected="0">
            <x v="7"/>
          </reference>
          <reference field="17" count="1" selected="0">
            <x v="57"/>
          </reference>
          <reference field="26" count="1" selected="0">
            <x v="124"/>
          </reference>
          <reference field="27" count="1">
            <x v="36"/>
          </reference>
        </references>
      </pivotArea>
    </format>
    <format dxfId="1290">
      <pivotArea dataOnly="0" labelOnly="1" fieldPosition="0">
        <references count="5">
          <reference field="13" count="1" selected="0">
            <x v="5"/>
          </reference>
          <reference field="15" count="1" selected="0">
            <x v="7"/>
          </reference>
          <reference field="17" count="1" selected="0">
            <x v="57"/>
          </reference>
          <reference field="26" count="1" selected="0">
            <x v="126"/>
          </reference>
          <reference field="27" count="1">
            <x v="77"/>
          </reference>
        </references>
      </pivotArea>
    </format>
    <format dxfId="1289">
      <pivotArea dataOnly="0" labelOnly="1" fieldPosition="0">
        <references count="5">
          <reference field="13" count="1" selected="0">
            <x v="4"/>
          </reference>
          <reference field="15" count="1" selected="0">
            <x v="8"/>
          </reference>
          <reference field="17" count="1" selected="0">
            <x v="14"/>
          </reference>
          <reference field="26" count="1" selected="0">
            <x v="59"/>
          </reference>
          <reference field="27" count="1">
            <x v="122"/>
          </reference>
        </references>
      </pivotArea>
    </format>
    <format dxfId="1288">
      <pivotArea dataOnly="0" labelOnly="1" fieldPosition="0">
        <references count="5">
          <reference field="13" count="1" selected="0">
            <x v="4"/>
          </reference>
          <reference field="15" count="1" selected="0">
            <x v="8"/>
          </reference>
          <reference field="17" count="1" selected="0">
            <x v="14"/>
          </reference>
          <reference field="26" count="1" selected="0">
            <x v="74"/>
          </reference>
          <reference field="27" count="1">
            <x v="123"/>
          </reference>
        </references>
      </pivotArea>
    </format>
    <format dxfId="1287">
      <pivotArea dataOnly="0" labelOnly="1" fieldPosition="0">
        <references count="5">
          <reference field="13" count="1" selected="0">
            <x v="4"/>
          </reference>
          <reference field="15" count="1" selected="0">
            <x v="8"/>
          </reference>
          <reference field="17" count="1" selected="0">
            <x v="14"/>
          </reference>
          <reference field="26" count="1" selected="0">
            <x v="88"/>
          </reference>
          <reference field="27" count="1">
            <x v="28"/>
          </reference>
        </references>
      </pivotArea>
    </format>
    <format dxfId="1286">
      <pivotArea dataOnly="0" labelOnly="1" fieldPosition="0">
        <references count="5">
          <reference field="13" count="1" selected="0">
            <x v="4"/>
          </reference>
          <reference field="15" count="1" selected="0">
            <x v="8"/>
          </reference>
          <reference field="17" count="1" selected="0">
            <x v="14"/>
          </reference>
          <reference field="26" count="1" selected="0">
            <x v="89"/>
          </reference>
          <reference field="27" count="1">
            <x v="111"/>
          </reference>
        </references>
      </pivotArea>
    </format>
    <format dxfId="1285">
      <pivotArea dataOnly="0" labelOnly="1" fieldPosition="0">
        <references count="5">
          <reference field="13" count="1" selected="0">
            <x v="4"/>
          </reference>
          <reference field="15" count="1" selected="0">
            <x v="8"/>
          </reference>
          <reference field="17" count="1" selected="0">
            <x v="14"/>
          </reference>
          <reference field="26" count="1" selected="0">
            <x v="90"/>
          </reference>
          <reference field="27" count="1">
            <x v="114"/>
          </reference>
        </references>
      </pivotArea>
    </format>
    <format dxfId="1284">
      <pivotArea dataOnly="0" labelOnly="1" fieldPosition="0">
        <references count="5">
          <reference field="13" count="1" selected="0">
            <x v="4"/>
          </reference>
          <reference field="15" count="1" selected="0">
            <x v="8"/>
          </reference>
          <reference field="17" count="1" selected="0">
            <x v="14"/>
          </reference>
          <reference field="26" count="1" selected="0">
            <x v="91"/>
          </reference>
          <reference field="27" count="1">
            <x v="105"/>
          </reference>
        </references>
      </pivotArea>
    </format>
    <format dxfId="1283">
      <pivotArea dataOnly="0" labelOnly="1" fieldPosition="0">
        <references count="5">
          <reference field="13" count="1" selected="0">
            <x v="2"/>
          </reference>
          <reference field="15" count="1" selected="0">
            <x v="9"/>
          </reference>
          <reference field="17" count="1" selected="0">
            <x v="1"/>
          </reference>
          <reference field="26" count="1" selected="0">
            <x v="94"/>
          </reference>
          <reference field="27" count="1">
            <x v="135"/>
          </reference>
        </references>
      </pivotArea>
    </format>
    <format dxfId="1282">
      <pivotArea dataOnly="0" labelOnly="1" fieldPosition="0">
        <references count="5">
          <reference field="13" count="1" selected="0">
            <x v="2"/>
          </reference>
          <reference field="15" count="1" selected="0">
            <x v="9"/>
          </reference>
          <reference field="17" count="1" selected="0">
            <x v="1"/>
          </reference>
          <reference field="26" count="1" selected="0">
            <x v="96"/>
          </reference>
          <reference field="27" count="1">
            <x v="42"/>
          </reference>
        </references>
      </pivotArea>
    </format>
    <format dxfId="1281">
      <pivotArea dataOnly="0" labelOnly="1" fieldPosition="0">
        <references count="5">
          <reference field="13" count="1" selected="0">
            <x v="2"/>
          </reference>
          <reference field="15" count="1" selected="0">
            <x v="9"/>
          </reference>
          <reference field="17" count="1" selected="0">
            <x v="1"/>
          </reference>
          <reference field="26" count="1" selected="0">
            <x v="125"/>
          </reference>
          <reference field="27" count="1">
            <x v="45"/>
          </reference>
        </references>
      </pivotArea>
    </format>
    <format dxfId="1280">
      <pivotArea dataOnly="0" labelOnly="1" fieldPosition="0">
        <references count="5">
          <reference field="13" count="1" selected="0">
            <x v="2"/>
          </reference>
          <reference field="15" count="1" selected="0">
            <x v="9"/>
          </reference>
          <reference field="17" count="1" selected="0">
            <x v="18"/>
          </reference>
          <reference field="26" count="1" selected="0">
            <x v="25"/>
          </reference>
          <reference field="27" count="1">
            <x v="93"/>
          </reference>
        </references>
      </pivotArea>
    </format>
    <format dxfId="1279">
      <pivotArea dataOnly="0" labelOnly="1" fieldPosition="0">
        <references count="5">
          <reference field="13" count="1" selected="0">
            <x v="2"/>
          </reference>
          <reference field="15" count="1" selected="0">
            <x v="9"/>
          </reference>
          <reference field="17" count="1" selected="0">
            <x v="18"/>
          </reference>
          <reference field="26" count="1" selected="0">
            <x v="26"/>
          </reference>
          <reference field="27" count="1">
            <x v="81"/>
          </reference>
        </references>
      </pivotArea>
    </format>
    <format dxfId="1278">
      <pivotArea dataOnly="0" labelOnly="1" fieldPosition="0">
        <references count="5">
          <reference field="13" count="1" selected="0">
            <x v="2"/>
          </reference>
          <reference field="15" count="1" selected="0">
            <x v="9"/>
          </reference>
          <reference field="17" count="1" selected="0">
            <x v="18"/>
          </reference>
          <reference field="26" count="1" selected="0">
            <x v="36"/>
          </reference>
          <reference field="27" count="1">
            <x v="40"/>
          </reference>
        </references>
      </pivotArea>
    </format>
    <format dxfId="1277">
      <pivotArea dataOnly="0" labelOnly="1" fieldPosition="0">
        <references count="5">
          <reference field="13" count="1" selected="0">
            <x v="2"/>
          </reference>
          <reference field="15" count="1" selected="0">
            <x v="9"/>
          </reference>
          <reference field="17" count="1" selected="0">
            <x v="18"/>
          </reference>
          <reference field="26" count="1" selected="0">
            <x v="48"/>
          </reference>
          <reference field="27" count="1">
            <x v="44"/>
          </reference>
        </references>
      </pivotArea>
    </format>
    <format dxfId="1276">
      <pivotArea dataOnly="0" labelOnly="1" fieldPosition="0">
        <references count="5">
          <reference field="13" count="1" selected="0">
            <x v="2"/>
          </reference>
          <reference field="15" count="1" selected="0">
            <x v="9"/>
          </reference>
          <reference field="17" count="1" selected="0">
            <x v="18"/>
          </reference>
          <reference field="26" count="1" selected="0">
            <x v="96"/>
          </reference>
          <reference field="27" count="1">
            <x v="42"/>
          </reference>
        </references>
      </pivotArea>
    </format>
    <format dxfId="1275">
      <pivotArea dataOnly="0" labelOnly="1" fieldPosition="0">
        <references count="5">
          <reference field="13" count="1" selected="0">
            <x v="2"/>
          </reference>
          <reference field="15" count="1" selected="0">
            <x v="9"/>
          </reference>
          <reference field="17" count="1" selected="0">
            <x v="18"/>
          </reference>
          <reference field="26" count="1" selected="0">
            <x v="106"/>
          </reference>
          <reference field="27" count="1">
            <x v="126"/>
          </reference>
        </references>
      </pivotArea>
    </format>
    <format dxfId="1274">
      <pivotArea dataOnly="0" labelOnly="1" fieldPosition="0">
        <references count="5">
          <reference field="13" count="1" selected="0">
            <x v="2"/>
          </reference>
          <reference field="15" count="1" selected="0">
            <x v="9"/>
          </reference>
          <reference field="17" count="1" selected="0">
            <x v="18"/>
          </reference>
          <reference field="26" count="1" selected="0">
            <x v="118"/>
          </reference>
          <reference field="27" count="1">
            <x v="37"/>
          </reference>
        </references>
      </pivotArea>
    </format>
    <format dxfId="1273">
      <pivotArea dataOnly="0" labelOnly="1" fieldPosition="0">
        <references count="5">
          <reference field="13" count="1" selected="0">
            <x v="2"/>
          </reference>
          <reference field="15" count="1" selected="0">
            <x v="9"/>
          </reference>
          <reference field="17" count="1" selected="0">
            <x v="44"/>
          </reference>
          <reference field="26" count="1" selected="0">
            <x v="22"/>
          </reference>
          <reference field="27" count="1">
            <x v="90"/>
          </reference>
        </references>
      </pivotArea>
    </format>
    <format dxfId="1272">
      <pivotArea dataOnly="0" labelOnly="1" fieldPosition="0">
        <references count="5">
          <reference field="13" count="1" selected="0">
            <x v="2"/>
          </reference>
          <reference field="15" count="1" selected="0">
            <x v="9"/>
          </reference>
          <reference field="17" count="1" selected="0">
            <x v="44"/>
          </reference>
          <reference field="26" count="1" selected="0">
            <x v="23"/>
          </reference>
          <reference field="27" count="1">
            <x v="89"/>
          </reference>
        </references>
      </pivotArea>
    </format>
    <format dxfId="1271">
      <pivotArea dataOnly="0" labelOnly="1" fieldPosition="0">
        <references count="5">
          <reference field="13" count="1" selected="0">
            <x v="2"/>
          </reference>
          <reference field="15" count="1" selected="0">
            <x v="9"/>
          </reference>
          <reference field="17" count="1" selected="0">
            <x v="44"/>
          </reference>
          <reference field="26" count="1" selected="0">
            <x v="63"/>
          </reference>
          <reference field="27" count="1">
            <x v="8"/>
          </reference>
        </references>
      </pivotArea>
    </format>
    <format dxfId="1270">
      <pivotArea dataOnly="0" labelOnly="1" fieldPosition="0">
        <references count="5">
          <reference field="13" count="1" selected="0">
            <x v="2"/>
          </reference>
          <reference field="15" count="1" selected="0">
            <x v="9"/>
          </reference>
          <reference field="17" count="1" selected="0">
            <x v="44"/>
          </reference>
          <reference field="26" count="1" selected="0">
            <x v="96"/>
          </reference>
          <reference field="27" count="1">
            <x v="42"/>
          </reference>
        </references>
      </pivotArea>
    </format>
    <format dxfId="1269">
      <pivotArea dataOnly="0" labelOnly="1" fieldPosition="0">
        <references count="5">
          <reference field="13" count="1" selected="0">
            <x v="2"/>
          </reference>
          <reference field="15" count="1" selected="0">
            <x v="9"/>
          </reference>
          <reference field="17" count="1" selected="0">
            <x v="44"/>
          </reference>
          <reference field="26" count="1" selected="0">
            <x v="107"/>
          </reference>
          <reference field="27" count="1">
            <x v="15"/>
          </reference>
        </references>
      </pivotArea>
    </format>
    <format dxfId="1268">
      <pivotArea dataOnly="0" labelOnly="1" fieldPosition="0">
        <references count="5">
          <reference field="13" count="1" selected="0">
            <x v="2"/>
          </reference>
          <reference field="15" count="1" selected="0">
            <x v="9"/>
          </reference>
          <reference field="17" count="1" selected="0">
            <x v="44"/>
          </reference>
          <reference field="26" count="1" selected="0">
            <x v="117"/>
          </reference>
          <reference field="27" count="1">
            <x v="17"/>
          </reference>
        </references>
      </pivotArea>
    </format>
    <format dxfId="1267">
      <pivotArea dataOnly="0" labelOnly="1" fieldPosition="0">
        <references count="5">
          <reference field="13" count="1" selected="0">
            <x v="2"/>
          </reference>
          <reference field="15" count="1" selected="0">
            <x v="9"/>
          </reference>
          <reference field="17" count="1" selected="0">
            <x v="45"/>
          </reference>
          <reference field="26" count="1" selected="0">
            <x v="107"/>
          </reference>
          <reference field="27" count="1">
            <x v="15"/>
          </reference>
        </references>
      </pivotArea>
    </format>
    <format dxfId="1266">
      <pivotArea dataOnly="0" labelOnly="1" fieldPosition="0">
        <references count="5">
          <reference field="13" count="1" selected="0">
            <x v="5"/>
          </reference>
          <reference field="15" count="1" selected="0">
            <x v="10"/>
          </reference>
          <reference field="17" count="1" selected="0">
            <x v="48"/>
          </reference>
          <reference field="26" count="1" selected="0">
            <x v="19"/>
          </reference>
          <reference field="27" count="1">
            <x v="61"/>
          </reference>
        </references>
      </pivotArea>
    </format>
    <format dxfId="1265">
      <pivotArea dataOnly="0" labelOnly="1" fieldPosition="0">
        <references count="5">
          <reference field="13" count="1" selected="0">
            <x v="5"/>
          </reference>
          <reference field="15" count="1" selected="0">
            <x v="10"/>
          </reference>
          <reference field="17" count="1" selected="0">
            <x v="48"/>
          </reference>
          <reference field="26" count="1" selected="0">
            <x v="44"/>
          </reference>
          <reference field="27" count="1">
            <x v="87"/>
          </reference>
        </references>
      </pivotArea>
    </format>
    <format dxfId="1264">
      <pivotArea dataOnly="0" labelOnly="1" fieldPosition="0">
        <references count="5">
          <reference field="13" count="1" selected="0">
            <x v="5"/>
          </reference>
          <reference field="15" count="1" selected="0">
            <x v="10"/>
          </reference>
          <reference field="17" count="1" selected="0">
            <x v="48"/>
          </reference>
          <reference field="26" count="1" selected="0">
            <x v="48"/>
          </reference>
          <reference field="27" count="1">
            <x v="44"/>
          </reference>
        </references>
      </pivotArea>
    </format>
    <format dxfId="1263">
      <pivotArea dataOnly="0" labelOnly="1" fieldPosition="0">
        <references count="5">
          <reference field="13" count="1" selected="0">
            <x v="5"/>
          </reference>
          <reference field="15" count="1" selected="0">
            <x v="10"/>
          </reference>
          <reference field="17" count="1" selected="0">
            <x v="48"/>
          </reference>
          <reference field="26" count="1" selected="0">
            <x v="87"/>
          </reference>
          <reference field="27" count="1">
            <x v="115"/>
          </reference>
        </references>
      </pivotArea>
    </format>
    <format dxfId="1262">
      <pivotArea dataOnly="0" labelOnly="1" fieldPosition="0">
        <references count="5">
          <reference field="13" count="1" selected="0">
            <x v="5"/>
          </reference>
          <reference field="15" count="1" selected="0">
            <x v="10"/>
          </reference>
          <reference field="17" count="1" selected="0">
            <x v="52"/>
          </reference>
          <reference field="26" count="1" selected="0">
            <x v="19"/>
          </reference>
          <reference field="27" count="1">
            <x v="61"/>
          </reference>
        </references>
      </pivotArea>
    </format>
    <format dxfId="1261">
      <pivotArea dataOnly="0" labelOnly="1" fieldPosition="0">
        <references count="5">
          <reference field="13" count="1" selected="0">
            <x v="5"/>
          </reference>
          <reference field="15" count="1" selected="0">
            <x v="10"/>
          </reference>
          <reference field="17" count="1" selected="0">
            <x v="52"/>
          </reference>
          <reference field="26" count="1" selected="0">
            <x v="23"/>
          </reference>
          <reference field="27" count="1">
            <x v="89"/>
          </reference>
        </references>
      </pivotArea>
    </format>
    <format dxfId="1260">
      <pivotArea dataOnly="0" labelOnly="1" fieldPosition="0">
        <references count="5">
          <reference field="13" count="1" selected="0">
            <x v="5"/>
          </reference>
          <reference field="15" count="1" selected="0">
            <x v="10"/>
          </reference>
          <reference field="17" count="1" selected="0">
            <x v="52"/>
          </reference>
          <reference field="26" count="1" selected="0">
            <x v="36"/>
          </reference>
          <reference field="27" count="1">
            <x v="40"/>
          </reference>
        </references>
      </pivotArea>
    </format>
    <format dxfId="1259">
      <pivotArea dataOnly="0" labelOnly="1" fieldPosition="0">
        <references count="5">
          <reference field="13" count="1" selected="0">
            <x v="5"/>
          </reference>
          <reference field="15" count="1" selected="0">
            <x v="10"/>
          </reference>
          <reference field="17" count="1" selected="0">
            <x v="52"/>
          </reference>
          <reference field="26" count="1" selected="0">
            <x v="44"/>
          </reference>
          <reference field="27" count="1">
            <x v="87"/>
          </reference>
        </references>
      </pivotArea>
    </format>
    <format dxfId="1258">
      <pivotArea dataOnly="0" labelOnly="1" fieldPosition="0">
        <references count="5">
          <reference field="13" count="1" selected="0">
            <x v="5"/>
          </reference>
          <reference field="15" count="1" selected="0">
            <x v="10"/>
          </reference>
          <reference field="17" count="1" selected="0">
            <x v="52"/>
          </reference>
          <reference field="26" count="1" selected="0">
            <x v="48"/>
          </reference>
          <reference field="27" count="1">
            <x v="44"/>
          </reference>
        </references>
      </pivotArea>
    </format>
    <format dxfId="1257">
      <pivotArea dataOnly="0" labelOnly="1" fieldPosition="0">
        <references count="5">
          <reference field="13" count="1" selected="0">
            <x v="5"/>
          </reference>
          <reference field="15" count="1" selected="0">
            <x v="10"/>
          </reference>
          <reference field="17" count="1" selected="0">
            <x v="52"/>
          </reference>
          <reference field="26" count="1" selected="0">
            <x v="86"/>
          </reference>
          <reference field="27" count="1">
            <x v="53"/>
          </reference>
        </references>
      </pivotArea>
    </format>
    <format dxfId="1256">
      <pivotArea dataOnly="0" labelOnly="1" fieldPosition="0">
        <references count="5">
          <reference field="13" count="1" selected="0">
            <x v="5"/>
          </reference>
          <reference field="15" count="1" selected="0">
            <x v="10"/>
          </reference>
          <reference field="17" count="1" selected="0">
            <x v="52"/>
          </reference>
          <reference field="26" count="1" selected="0">
            <x v="121"/>
          </reference>
          <reference field="27" count="1">
            <x v="60"/>
          </reference>
        </references>
      </pivotArea>
    </format>
    <format dxfId="1255">
      <pivotArea dataOnly="0" labelOnly="1" fieldPosition="0">
        <references count="5">
          <reference field="13" count="1" selected="0">
            <x v="5"/>
          </reference>
          <reference field="15" count="1" selected="0">
            <x v="10"/>
          </reference>
          <reference field="17" count="1" selected="0">
            <x v="54"/>
          </reference>
          <reference field="26" count="1" selected="0">
            <x v="31"/>
          </reference>
          <reference field="27" count="1">
            <x v="62"/>
          </reference>
        </references>
      </pivotArea>
    </format>
    <format dxfId="1254">
      <pivotArea dataOnly="0" labelOnly="1" fieldPosition="0">
        <references count="5">
          <reference field="13" count="1" selected="0">
            <x v="5"/>
          </reference>
          <reference field="15" count="1" selected="0">
            <x v="10"/>
          </reference>
          <reference field="17" count="1" selected="0">
            <x v="54"/>
          </reference>
          <reference field="26" count="1" selected="0">
            <x v="44"/>
          </reference>
          <reference field="27" count="1">
            <x v="87"/>
          </reference>
        </references>
      </pivotArea>
    </format>
    <format dxfId="1253">
      <pivotArea dataOnly="0" labelOnly="1" fieldPosition="0">
        <references count="5">
          <reference field="13" count="1" selected="0">
            <x v="5"/>
          </reference>
          <reference field="15" count="1" selected="0">
            <x v="10"/>
          </reference>
          <reference field="17" count="1" selected="0">
            <x v="54"/>
          </reference>
          <reference field="26" count="1" selected="0">
            <x v="48"/>
          </reference>
          <reference field="27" count="1">
            <x v="44"/>
          </reference>
        </references>
      </pivotArea>
    </format>
    <format dxfId="1252">
      <pivotArea dataOnly="0" labelOnly="1" fieldPosition="0">
        <references count="5">
          <reference field="13" count="1" selected="0">
            <x v="5"/>
          </reference>
          <reference field="15" count="1" selected="0">
            <x v="10"/>
          </reference>
          <reference field="17" count="1" selected="0">
            <x v="54"/>
          </reference>
          <reference field="26" count="1" selected="0">
            <x v="55"/>
          </reference>
          <reference field="27" count="1">
            <x v="33"/>
          </reference>
        </references>
      </pivotArea>
    </format>
    <format dxfId="1251">
      <pivotArea dataOnly="0" labelOnly="1" fieldPosition="0">
        <references count="5">
          <reference field="13" count="1" selected="0">
            <x v="5"/>
          </reference>
          <reference field="15" count="1" selected="0">
            <x v="10"/>
          </reference>
          <reference field="17" count="1" selected="0">
            <x v="54"/>
          </reference>
          <reference field="26" count="1" selected="0">
            <x v="65"/>
          </reference>
          <reference field="27" count="1">
            <x v="76"/>
          </reference>
        </references>
      </pivotArea>
    </format>
    <format dxfId="1250">
      <pivotArea dataOnly="0" labelOnly="1" fieldPosition="0">
        <references count="5">
          <reference field="13" count="1" selected="0">
            <x v="5"/>
          </reference>
          <reference field="15" count="1" selected="0">
            <x v="10"/>
          </reference>
          <reference field="17" count="1" selected="0">
            <x v="55"/>
          </reference>
          <reference field="26" count="1" selected="0">
            <x v="19"/>
          </reference>
          <reference field="27" count="1">
            <x v="61"/>
          </reference>
        </references>
      </pivotArea>
    </format>
    <format dxfId="1249">
      <pivotArea dataOnly="0" labelOnly="1" fieldPosition="0">
        <references count="5">
          <reference field="13" count="1" selected="0">
            <x v="5"/>
          </reference>
          <reference field="15" count="1" selected="0">
            <x v="10"/>
          </reference>
          <reference field="17" count="1" selected="0">
            <x v="55"/>
          </reference>
          <reference field="26" count="1" selected="0">
            <x v="27"/>
          </reference>
          <reference field="27" count="1">
            <x v="91"/>
          </reference>
        </references>
      </pivotArea>
    </format>
    <format dxfId="1248">
      <pivotArea dataOnly="0" labelOnly="1" fieldPosition="0">
        <references count="5">
          <reference field="13" count="1" selected="0">
            <x v="5"/>
          </reference>
          <reference field="15" count="1" selected="0">
            <x v="10"/>
          </reference>
          <reference field="17" count="1" selected="0">
            <x v="55"/>
          </reference>
          <reference field="26" count="1" selected="0">
            <x v="28"/>
          </reference>
          <reference field="27" count="1">
            <x v="18"/>
          </reference>
        </references>
      </pivotArea>
    </format>
    <format dxfId="1247">
      <pivotArea dataOnly="0" labelOnly="1" fieldPosition="0">
        <references count="5">
          <reference field="13" count="1" selected="0">
            <x v="5"/>
          </reference>
          <reference field="15" count="1" selected="0">
            <x v="10"/>
          </reference>
          <reference field="17" count="1" selected="0">
            <x v="55"/>
          </reference>
          <reference field="26" count="1" selected="0">
            <x v="32"/>
          </reference>
          <reference field="27" count="1">
            <x v="11"/>
          </reference>
        </references>
      </pivotArea>
    </format>
    <format dxfId="1246">
      <pivotArea dataOnly="0" labelOnly="1" fieldPosition="0">
        <references count="5">
          <reference field="13" count="1" selected="0">
            <x v="5"/>
          </reference>
          <reference field="15" count="1" selected="0">
            <x v="10"/>
          </reference>
          <reference field="17" count="1" selected="0">
            <x v="55"/>
          </reference>
          <reference field="26" count="1" selected="0">
            <x v="34"/>
          </reference>
          <reference field="27" count="1">
            <x v="79"/>
          </reference>
        </references>
      </pivotArea>
    </format>
    <format dxfId="1245">
      <pivotArea dataOnly="0" labelOnly="1" fieldPosition="0">
        <references count="5">
          <reference field="13" count="1" selected="0">
            <x v="5"/>
          </reference>
          <reference field="15" count="1" selected="0">
            <x v="10"/>
          </reference>
          <reference field="17" count="1" selected="0">
            <x v="55"/>
          </reference>
          <reference field="26" count="1" selected="0">
            <x v="44"/>
          </reference>
          <reference field="27" count="1">
            <x v="87"/>
          </reference>
        </references>
      </pivotArea>
    </format>
    <format dxfId="1244">
      <pivotArea dataOnly="0" labelOnly="1" fieldPosition="0">
        <references count="5">
          <reference field="13" count="1" selected="0">
            <x v="5"/>
          </reference>
          <reference field="15" count="1" selected="0">
            <x v="10"/>
          </reference>
          <reference field="17" count="1" selected="0">
            <x v="55"/>
          </reference>
          <reference field="26" count="1" selected="0">
            <x v="48"/>
          </reference>
          <reference field="27" count="1">
            <x v="44"/>
          </reference>
        </references>
      </pivotArea>
    </format>
    <format dxfId="1243">
      <pivotArea dataOnly="0" labelOnly="1" fieldPosition="0">
        <references count="5">
          <reference field="13" count="1" selected="0">
            <x v="5"/>
          </reference>
          <reference field="15" count="1" selected="0">
            <x v="10"/>
          </reference>
          <reference field="17" count="1" selected="0">
            <x v="55"/>
          </reference>
          <reference field="26" count="1" selected="0">
            <x v="63"/>
          </reference>
          <reference field="27" count="1">
            <x v="8"/>
          </reference>
        </references>
      </pivotArea>
    </format>
    <format dxfId="1242">
      <pivotArea dataOnly="0" labelOnly="1" fieldPosition="0">
        <references count="5">
          <reference field="13" count="1" selected="0">
            <x v="5"/>
          </reference>
          <reference field="15" count="1" selected="0">
            <x v="10"/>
          </reference>
          <reference field="17" count="1" selected="0">
            <x v="55"/>
          </reference>
          <reference field="26" count="1" selected="0">
            <x v="72"/>
          </reference>
          <reference field="27" count="1">
            <x v="116"/>
          </reference>
        </references>
      </pivotArea>
    </format>
    <format dxfId="1241">
      <pivotArea dataOnly="0" labelOnly="1" fieldPosition="0">
        <references count="5">
          <reference field="13" count="1" selected="0">
            <x v="5"/>
          </reference>
          <reference field="15" count="1" selected="0">
            <x v="10"/>
          </reference>
          <reference field="17" count="1" selected="0">
            <x v="55"/>
          </reference>
          <reference field="26" count="1" selected="0">
            <x v="120"/>
          </reference>
          <reference field="27" count="1">
            <x v="59"/>
          </reference>
        </references>
      </pivotArea>
    </format>
    <format dxfId="1240">
      <pivotArea dataOnly="0" labelOnly="1" fieldPosition="0">
        <references count="5">
          <reference field="13" count="1" selected="0">
            <x v="5"/>
          </reference>
          <reference field="15" count="1" selected="0">
            <x v="10"/>
          </reference>
          <reference field="17" count="1" selected="0">
            <x v="55"/>
          </reference>
          <reference field="26" count="1" selected="0">
            <x v="125"/>
          </reference>
          <reference field="27" count="1">
            <x v="45"/>
          </reference>
        </references>
      </pivotArea>
    </format>
    <format dxfId="1239">
      <pivotArea dataOnly="0" labelOnly="1" fieldPosition="0">
        <references count="5">
          <reference field="13" count="1" selected="0">
            <x v="3"/>
          </reference>
          <reference field="15" count="1" selected="0">
            <x v="10"/>
          </reference>
          <reference field="17" count="1" selected="0">
            <x v="61"/>
          </reference>
          <reference field="26" count="1" selected="0">
            <x v="27"/>
          </reference>
          <reference field="27" count="1">
            <x v="91"/>
          </reference>
        </references>
      </pivotArea>
    </format>
    <format dxfId="1238">
      <pivotArea dataOnly="0" labelOnly="1" fieldPosition="0">
        <references count="5">
          <reference field="13" count="1" selected="0">
            <x v="3"/>
          </reference>
          <reference field="15" count="1" selected="0">
            <x v="10"/>
          </reference>
          <reference field="17" count="1" selected="0">
            <x v="61"/>
          </reference>
          <reference field="26" count="1" selected="0">
            <x v="28"/>
          </reference>
          <reference field="27" count="1">
            <x v="18"/>
          </reference>
        </references>
      </pivotArea>
    </format>
    <format dxfId="1237">
      <pivotArea dataOnly="0" labelOnly="1" fieldPosition="0">
        <references count="5">
          <reference field="13" count="1" selected="0">
            <x v="3"/>
          </reference>
          <reference field="15" count="1" selected="0">
            <x v="10"/>
          </reference>
          <reference field="17" count="1" selected="0">
            <x v="61"/>
          </reference>
          <reference field="26" count="1" selected="0">
            <x v="31"/>
          </reference>
          <reference field="27" count="1">
            <x v="62"/>
          </reference>
        </references>
      </pivotArea>
    </format>
    <format dxfId="1236">
      <pivotArea dataOnly="0" labelOnly="1" fieldPosition="0">
        <references count="5">
          <reference field="13" count="1" selected="0">
            <x v="3"/>
          </reference>
          <reference field="15" count="1" selected="0">
            <x v="10"/>
          </reference>
          <reference field="17" count="1" selected="0">
            <x v="61"/>
          </reference>
          <reference field="26" count="1" selected="0">
            <x v="32"/>
          </reference>
          <reference field="27" count="1">
            <x v="11"/>
          </reference>
        </references>
      </pivotArea>
    </format>
    <format dxfId="1235">
      <pivotArea dataOnly="0" labelOnly="1" fieldPosition="0">
        <references count="5">
          <reference field="13" count="1" selected="0">
            <x v="3"/>
          </reference>
          <reference field="15" count="1" selected="0">
            <x v="10"/>
          </reference>
          <reference field="17" count="1" selected="0">
            <x v="61"/>
          </reference>
          <reference field="26" count="1" selected="0">
            <x v="34"/>
          </reference>
          <reference field="27" count="1">
            <x v="79"/>
          </reference>
        </references>
      </pivotArea>
    </format>
    <format dxfId="1234">
      <pivotArea dataOnly="0" labelOnly="1" fieldPosition="0">
        <references count="5">
          <reference field="13" count="1" selected="0">
            <x v="3"/>
          </reference>
          <reference field="15" count="1" selected="0">
            <x v="10"/>
          </reference>
          <reference field="17" count="1" selected="0">
            <x v="61"/>
          </reference>
          <reference field="26" count="1" selected="0">
            <x v="35"/>
          </reference>
          <reference field="27" count="1">
            <x v="92"/>
          </reference>
        </references>
      </pivotArea>
    </format>
    <format dxfId="1233">
      <pivotArea dataOnly="0" labelOnly="1" fieldPosition="0">
        <references count="5">
          <reference field="13" count="1" selected="0">
            <x v="3"/>
          </reference>
          <reference field="15" count="1" selected="0">
            <x v="10"/>
          </reference>
          <reference field="17" count="1" selected="0">
            <x v="61"/>
          </reference>
          <reference field="26" count="1" selected="0">
            <x v="39"/>
          </reference>
          <reference field="27" count="1">
            <x v="67"/>
          </reference>
        </references>
      </pivotArea>
    </format>
    <format dxfId="1232">
      <pivotArea dataOnly="0" labelOnly="1" fieldPosition="0">
        <references count="5">
          <reference field="13" count="1" selected="0">
            <x v="3"/>
          </reference>
          <reference field="15" count="1" selected="0">
            <x v="10"/>
          </reference>
          <reference field="17" count="1" selected="0">
            <x v="61"/>
          </reference>
          <reference field="26" count="1" selected="0">
            <x v="40"/>
          </reference>
          <reference field="27" count="1">
            <x v="41"/>
          </reference>
        </references>
      </pivotArea>
    </format>
    <format dxfId="1231">
      <pivotArea dataOnly="0" labelOnly="1" fieldPosition="0">
        <references count="5">
          <reference field="13" count="1" selected="0">
            <x v="3"/>
          </reference>
          <reference field="15" count="1" selected="0">
            <x v="10"/>
          </reference>
          <reference field="17" count="1" selected="0">
            <x v="61"/>
          </reference>
          <reference field="26" count="1" selected="0">
            <x v="44"/>
          </reference>
          <reference field="27" count="1">
            <x v="87"/>
          </reference>
        </references>
      </pivotArea>
    </format>
    <format dxfId="1230">
      <pivotArea dataOnly="0" labelOnly="1" fieldPosition="0">
        <references count="5">
          <reference field="13" count="1" selected="0">
            <x v="3"/>
          </reference>
          <reference field="15" count="1" selected="0">
            <x v="10"/>
          </reference>
          <reference field="17" count="1" selected="0">
            <x v="61"/>
          </reference>
          <reference field="26" count="1" selected="0">
            <x v="48"/>
          </reference>
          <reference field="27" count="1">
            <x v="44"/>
          </reference>
        </references>
      </pivotArea>
    </format>
    <format dxfId="1229">
      <pivotArea dataOnly="0" labelOnly="1" fieldPosition="0">
        <references count="5">
          <reference field="13" count="1" selected="0">
            <x v="3"/>
          </reference>
          <reference field="15" count="1" selected="0">
            <x v="10"/>
          </reference>
          <reference field="17" count="1" selected="0">
            <x v="61"/>
          </reference>
          <reference field="26" count="1" selected="0">
            <x v="53"/>
          </reference>
          <reference field="27" count="1">
            <x v="97"/>
          </reference>
        </references>
      </pivotArea>
    </format>
    <format dxfId="1228">
      <pivotArea dataOnly="0" labelOnly="1" fieldPosition="0">
        <references count="5">
          <reference field="13" count="1" selected="0">
            <x v="3"/>
          </reference>
          <reference field="15" count="1" selected="0">
            <x v="10"/>
          </reference>
          <reference field="17" count="1" selected="0">
            <x v="61"/>
          </reference>
          <reference field="26" count="1" selected="0">
            <x v="55"/>
          </reference>
          <reference field="27" count="1">
            <x v="33"/>
          </reference>
        </references>
      </pivotArea>
    </format>
    <format dxfId="1227">
      <pivotArea dataOnly="0" labelOnly="1" fieldPosition="0">
        <references count="5">
          <reference field="13" count="1" selected="0">
            <x v="3"/>
          </reference>
          <reference field="15" count="1" selected="0">
            <x v="10"/>
          </reference>
          <reference field="17" count="1" selected="0">
            <x v="61"/>
          </reference>
          <reference field="26" count="1" selected="0">
            <x v="63"/>
          </reference>
          <reference field="27" count="1">
            <x v="8"/>
          </reference>
        </references>
      </pivotArea>
    </format>
    <format dxfId="1226">
      <pivotArea dataOnly="0" labelOnly="1" fieldPosition="0">
        <references count="5">
          <reference field="13" count="1" selected="0">
            <x v="3"/>
          </reference>
          <reference field="15" count="1" selected="0">
            <x v="10"/>
          </reference>
          <reference field="17" count="1" selected="0">
            <x v="61"/>
          </reference>
          <reference field="26" count="1" selected="0">
            <x v="66"/>
          </reference>
          <reference field="27" count="1">
            <x v="121"/>
          </reference>
        </references>
      </pivotArea>
    </format>
    <format dxfId="1225">
      <pivotArea dataOnly="0" labelOnly="1" fieldPosition="0">
        <references count="5">
          <reference field="13" count="1" selected="0">
            <x v="3"/>
          </reference>
          <reference field="15" count="1" selected="0">
            <x v="10"/>
          </reference>
          <reference field="17" count="1" selected="0">
            <x v="61"/>
          </reference>
          <reference field="26" count="1" selected="0">
            <x v="67"/>
          </reference>
          <reference field="27" count="1">
            <x v="112"/>
          </reference>
        </references>
      </pivotArea>
    </format>
    <format dxfId="1224">
      <pivotArea dataOnly="0" labelOnly="1" fieldPosition="0">
        <references count="5">
          <reference field="13" count="1" selected="0">
            <x v="3"/>
          </reference>
          <reference field="15" count="1" selected="0">
            <x v="10"/>
          </reference>
          <reference field="17" count="1" selected="0">
            <x v="61"/>
          </reference>
          <reference field="26" count="1" selected="0">
            <x v="73"/>
          </reference>
          <reference field="27" count="1">
            <x v="118"/>
          </reference>
        </references>
      </pivotArea>
    </format>
    <format dxfId="1223">
      <pivotArea dataOnly="0" labelOnly="1" fieldPosition="0">
        <references count="5">
          <reference field="13" count="1" selected="0">
            <x v="3"/>
          </reference>
          <reference field="15" count="1" selected="0">
            <x v="10"/>
          </reference>
          <reference field="17" count="1" selected="0">
            <x v="61"/>
          </reference>
          <reference field="26" count="1" selected="0">
            <x v="86"/>
          </reference>
          <reference field="27" count="1">
            <x v="53"/>
          </reference>
        </references>
      </pivotArea>
    </format>
    <format dxfId="1222">
      <pivotArea dataOnly="0" labelOnly="1" fieldPosition="0">
        <references count="5">
          <reference field="13" count="1" selected="0">
            <x v="3"/>
          </reference>
          <reference field="15" count="1" selected="0">
            <x v="10"/>
          </reference>
          <reference field="17" count="1" selected="0">
            <x v="61"/>
          </reference>
          <reference field="26" count="1" selected="0">
            <x v="99"/>
          </reference>
          <reference field="27" count="1">
            <x v="49"/>
          </reference>
        </references>
      </pivotArea>
    </format>
    <format dxfId="1221">
      <pivotArea dataOnly="0" labelOnly="1" fieldPosition="0">
        <references count="5">
          <reference field="13" count="1" selected="0">
            <x v="4"/>
          </reference>
          <reference field="15" count="1" selected="0">
            <x v="11"/>
          </reference>
          <reference field="17" count="1" selected="0">
            <x v="8"/>
          </reference>
          <reference field="26" count="1" selected="0">
            <x v="115"/>
          </reference>
          <reference field="27" count="1">
            <x v="80"/>
          </reference>
        </references>
      </pivotArea>
    </format>
    <format dxfId="1220">
      <pivotArea dataOnly="0" labelOnly="1" fieldPosition="0">
        <references count="5">
          <reference field="13" count="1" selected="0">
            <x v="4"/>
          </reference>
          <reference field="15" count="1" selected="0">
            <x v="14"/>
          </reference>
          <reference field="17" count="1" selected="0">
            <x v="6"/>
          </reference>
          <reference field="26" count="1" selected="0">
            <x v="22"/>
          </reference>
          <reference field="27" count="1">
            <x v="90"/>
          </reference>
        </references>
      </pivotArea>
    </format>
    <format dxfId="1219">
      <pivotArea dataOnly="0" labelOnly="1" fieldPosition="0">
        <references count="5">
          <reference field="13" count="1" selected="0">
            <x v="4"/>
          </reference>
          <reference field="15" count="1" selected="0">
            <x v="14"/>
          </reference>
          <reference field="17" count="1" selected="0">
            <x v="6"/>
          </reference>
          <reference field="26" count="1" selected="0">
            <x v="65"/>
          </reference>
          <reference field="27" count="1">
            <x v="76"/>
          </reference>
        </references>
      </pivotArea>
    </format>
    <format dxfId="1218">
      <pivotArea dataOnly="0" labelOnly="1" fieldPosition="0">
        <references count="5">
          <reference field="13" count="1" selected="0">
            <x v="4"/>
          </reference>
          <reference field="15" count="1" selected="0">
            <x v="14"/>
          </reference>
          <reference field="17" count="1" selected="0">
            <x v="6"/>
          </reference>
          <reference field="26" count="1" selected="0">
            <x v="87"/>
          </reference>
          <reference field="27" count="1">
            <x v="115"/>
          </reference>
        </references>
      </pivotArea>
    </format>
    <format dxfId="1217">
      <pivotArea dataOnly="0" labelOnly="1" fieldPosition="0">
        <references count="5">
          <reference field="13" count="1" selected="0">
            <x v="4"/>
          </reference>
          <reference field="15" count="1" selected="0">
            <x v="14"/>
          </reference>
          <reference field="17" count="1" selected="0">
            <x v="6"/>
          </reference>
          <reference field="26" count="1" selected="0">
            <x v="96"/>
          </reference>
          <reference field="27" count="1">
            <x v="42"/>
          </reference>
        </references>
      </pivotArea>
    </format>
    <format dxfId="1216">
      <pivotArea dataOnly="0" labelOnly="1" fieldPosition="0">
        <references count="5">
          <reference field="13" count="1" selected="0">
            <x v="4"/>
          </reference>
          <reference field="15" count="1" selected="0">
            <x v="14"/>
          </reference>
          <reference field="17" count="1" selected="0">
            <x v="6"/>
          </reference>
          <reference field="26" count="1" selected="0">
            <x v="113"/>
          </reference>
          <reference field="27" count="1">
            <x v="74"/>
          </reference>
        </references>
      </pivotArea>
    </format>
    <format dxfId="1215">
      <pivotArea dataOnly="0" labelOnly="1" fieldPosition="0">
        <references count="5">
          <reference field="13" count="1" selected="0">
            <x v="4"/>
          </reference>
          <reference field="15" count="1" selected="0">
            <x v="14"/>
          </reference>
          <reference field="17" count="1" selected="0">
            <x v="37"/>
          </reference>
          <reference field="26" count="1" selected="0">
            <x v="74"/>
          </reference>
          <reference field="27" count="1">
            <x v="123"/>
          </reference>
        </references>
      </pivotArea>
    </format>
    <format dxfId="1214">
      <pivotArea dataOnly="0" labelOnly="1" fieldPosition="0">
        <references count="5">
          <reference field="13" count="1" selected="0">
            <x v="4"/>
          </reference>
          <reference field="15" count="1" selected="0">
            <x v="14"/>
          </reference>
          <reference field="17" count="1" selected="0">
            <x v="53"/>
          </reference>
          <reference field="26" count="1" selected="0">
            <x v="43"/>
          </reference>
          <reference field="27" count="1">
            <x v="134"/>
          </reference>
        </references>
      </pivotArea>
    </format>
    <format dxfId="1213">
      <pivotArea dataOnly="0" labelOnly="1" fieldPosition="0">
        <references count="5">
          <reference field="13" count="1" selected="0">
            <x v="4"/>
          </reference>
          <reference field="15" count="1" selected="0">
            <x v="14"/>
          </reference>
          <reference field="17" count="1" selected="0">
            <x v="53"/>
          </reference>
          <reference field="26" count="1" selected="0">
            <x v="71"/>
          </reference>
          <reference field="27" count="1">
            <x v="107"/>
          </reference>
        </references>
      </pivotArea>
    </format>
    <format dxfId="1212">
      <pivotArea dataOnly="0" labelOnly="1" fieldPosition="0">
        <references count="5">
          <reference field="13" count="1" selected="0">
            <x v="4"/>
          </reference>
          <reference field="15" count="1" selected="0">
            <x v="14"/>
          </reference>
          <reference field="17" count="1" selected="0">
            <x v="53"/>
          </reference>
          <reference field="26" count="1" selected="0">
            <x v="92"/>
          </reference>
          <reference field="27" count="1">
            <x v="84"/>
          </reference>
        </references>
      </pivotArea>
    </format>
    <format dxfId="1211">
      <pivotArea dataOnly="0" labelOnly="1" fieldPosition="0">
        <references count="5">
          <reference field="13" count="1" selected="0">
            <x v="4"/>
          </reference>
          <reference field="15" count="1" selected="0">
            <x v="14"/>
          </reference>
          <reference field="17" count="1" selected="0">
            <x v="53"/>
          </reference>
          <reference field="26" count="1" selected="0">
            <x v="94"/>
          </reference>
          <reference field="27" count="1">
            <x v="135"/>
          </reference>
        </references>
      </pivotArea>
    </format>
    <format dxfId="1210">
      <pivotArea dataOnly="0" labelOnly="1" fieldPosition="0">
        <references count="5">
          <reference field="13" count="1" selected="0">
            <x v="4"/>
          </reference>
          <reference field="15" count="1" selected="0">
            <x v="14"/>
          </reference>
          <reference field="17" count="1" selected="0">
            <x v="53"/>
          </reference>
          <reference field="26" count="1" selected="0">
            <x v="110"/>
          </reference>
          <reference field="27" count="1">
            <x v="14"/>
          </reference>
        </references>
      </pivotArea>
    </format>
    <format dxfId="1209">
      <pivotArea dataOnly="0" labelOnly="1" fieldPosition="0">
        <references count="5">
          <reference field="13" count="1" selected="0">
            <x v="4"/>
          </reference>
          <reference field="15" count="1" selected="0">
            <x v="15"/>
          </reference>
          <reference field="17" count="1" selected="0">
            <x v="11"/>
          </reference>
          <reference field="26" count="1" selected="0">
            <x v="16"/>
          </reference>
          <reference field="27" count="1">
            <x v="69"/>
          </reference>
        </references>
      </pivotArea>
    </format>
    <format dxfId="1208">
      <pivotArea dataOnly="0" labelOnly="1" fieldPosition="0">
        <references count="5">
          <reference field="13" count="1" selected="0">
            <x v="4"/>
          </reference>
          <reference field="15" count="1" selected="0">
            <x v="15"/>
          </reference>
          <reference field="17" count="1" selected="0">
            <x v="11"/>
          </reference>
          <reference field="26" count="1" selected="0">
            <x v="19"/>
          </reference>
          <reference field="27" count="1">
            <x v="61"/>
          </reference>
        </references>
      </pivotArea>
    </format>
    <format dxfId="1207">
      <pivotArea dataOnly="0" labelOnly="1" fieldPosition="0">
        <references count="5">
          <reference field="13" count="1" selected="0">
            <x v="4"/>
          </reference>
          <reference field="15" count="1" selected="0">
            <x v="15"/>
          </reference>
          <reference field="17" count="1" selected="0">
            <x v="11"/>
          </reference>
          <reference field="26" count="1" selected="0">
            <x v="27"/>
          </reference>
          <reference field="27" count="1">
            <x v="91"/>
          </reference>
        </references>
      </pivotArea>
    </format>
    <format dxfId="1206">
      <pivotArea dataOnly="0" labelOnly="1" fieldPosition="0">
        <references count="5">
          <reference field="13" count="1" selected="0">
            <x v="4"/>
          </reference>
          <reference field="15" count="1" selected="0">
            <x v="15"/>
          </reference>
          <reference field="17" count="1" selected="0">
            <x v="11"/>
          </reference>
          <reference field="26" count="1" selected="0">
            <x v="28"/>
          </reference>
          <reference field="27" count="1">
            <x v="18"/>
          </reference>
        </references>
      </pivotArea>
    </format>
    <format dxfId="1205">
      <pivotArea dataOnly="0" labelOnly="1" fieldPosition="0">
        <references count="5">
          <reference field="13" count="1" selected="0">
            <x v="4"/>
          </reference>
          <reference field="15" count="1" selected="0">
            <x v="15"/>
          </reference>
          <reference field="17" count="1" selected="0">
            <x v="11"/>
          </reference>
          <reference field="26" count="1" selected="0">
            <x v="29"/>
          </reference>
          <reference field="27" count="1">
            <x v="58"/>
          </reference>
        </references>
      </pivotArea>
    </format>
    <format dxfId="1204">
      <pivotArea dataOnly="0" labelOnly="1" fieldPosition="0">
        <references count="5">
          <reference field="13" count="1" selected="0">
            <x v="4"/>
          </reference>
          <reference field="15" count="1" selected="0">
            <x v="15"/>
          </reference>
          <reference field="17" count="1" selected="0">
            <x v="11"/>
          </reference>
          <reference field="26" count="1" selected="0">
            <x v="30"/>
          </reference>
          <reference field="27" count="1">
            <x v="136"/>
          </reference>
        </references>
      </pivotArea>
    </format>
    <format dxfId="1203">
      <pivotArea dataOnly="0" labelOnly="1" fieldPosition="0">
        <references count="5">
          <reference field="13" count="1" selected="0">
            <x v="4"/>
          </reference>
          <reference field="15" count="1" selected="0">
            <x v="15"/>
          </reference>
          <reference field="17" count="1" selected="0">
            <x v="11"/>
          </reference>
          <reference field="26" count="1" selected="0">
            <x v="31"/>
          </reference>
          <reference field="27" count="1">
            <x v="62"/>
          </reference>
        </references>
      </pivotArea>
    </format>
    <format dxfId="1202">
      <pivotArea dataOnly="0" labelOnly="1" fieldPosition="0">
        <references count="5">
          <reference field="13" count="1" selected="0">
            <x v="4"/>
          </reference>
          <reference field="15" count="1" selected="0">
            <x v="15"/>
          </reference>
          <reference field="17" count="1" selected="0">
            <x v="11"/>
          </reference>
          <reference field="26" count="1" selected="0">
            <x v="32"/>
          </reference>
          <reference field="27" count="1">
            <x v="11"/>
          </reference>
        </references>
      </pivotArea>
    </format>
    <format dxfId="1201">
      <pivotArea dataOnly="0" labelOnly="1" fieldPosition="0">
        <references count="5">
          <reference field="13" count="1" selected="0">
            <x v="4"/>
          </reference>
          <reference field="15" count="1" selected="0">
            <x v="15"/>
          </reference>
          <reference field="17" count="1" selected="0">
            <x v="11"/>
          </reference>
          <reference field="26" count="1" selected="0">
            <x v="34"/>
          </reference>
          <reference field="27" count="1">
            <x v="79"/>
          </reference>
        </references>
      </pivotArea>
    </format>
    <format dxfId="1200">
      <pivotArea dataOnly="0" labelOnly="1" fieldPosition="0">
        <references count="5">
          <reference field="13" count="1" selected="0">
            <x v="4"/>
          </reference>
          <reference field="15" count="1" selected="0">
            <x v="15"/>
          </reference>
          <reference field="17" count="1" selected="0">
            <x v="11"/>
          </reference>
          <reference field="26" count="1" selected="0">
            <x v="36"/>
          </reference>
          <reference field="27" count="1">
            <x v="40"/>
          </reference>
        </references>
      </pivotArea>
    </format>
    <format dxfId="1199">
      <pivotArea dataOnly="0" labelOnly="1" fieldPosition="0">
        <references count="5">
          <reference field="13" count="1" selected="0">
            <x v="4"/>
          </reference>
          <reference field="15" count="1" selected="0">
            <x v="15"/>
          </reference>
          <reference field="17" count="1" selected="0">
            <x v="11"/>
          </reference>
          <reference field="26" count="1" selected="0">
            <x v="40"/>
          </reference>
          <reference field="27" count="1">
            <x v="41"/>
          </reference>
        </references>
      </pivotArea>
    </format>
    <format dxfId="1198">
      <pivotArea dataOnly="0" labelOnly="1" fieldPosition="0">
        <references count="5">
          <reference field="13" count="1" selected="0">
            <x v="4"/>
          </reference>
          <reference field="15" count="1" selected="0">
            <x v="15"/>
          </reference>
          <reference field="17" count="1" selected="0">
            <x v="11"/>
          </reference>
          <reference field="26" count="1" selected="0">
            <x v="42"/>
          </reference>
          <reference field="27" count="1">
            <x v="19"/>
          </reference>
        </references>
      </pivotArea>
    </format>
    <format dxfId="1197">
      <pivotArea dataOnly="0" labelOnly="1" fieldPosition="0">
        <references count="5">
          <reference field="13" count="1" selected="0">
            <x v="4"/>
          </reference>
          <reference field="15" count="1" selected="0">
            <x v="15"/>
          </reference>
          <reference field="17" count="1" selected="0">
            <x v="11"/>
          </reference>
          <reference field="26" count="1" selected="0">
            <x v="48"/>
          </reference>
          <reference field="27" count="1">
            <x v="44"/>
          </reference>
        </references>
      </pivotArea>
    </format>
    <format dxfId="1196">
      <pivotArea dataOnly="0" labelOnly="1" fieldPosition="0">
        <references count="5">
          <reference field="13" count="1" selected="0">
            <x v="4"/>
          </reference>
          <reference field="15" count="1" selected="0">
            <x v="15"/>
          </reference>
          <reference field="17" count="1" selected="0">
            <x v="11"/>
          </reference>
          <reference field="26" count="1" selected="0">
            <x v="49"/>
          </reference>
          <reference field="27" count="1">
            <x v="94"/>
          </reference>
        </references>
      </pivotArea>
    </format>
    <format dxfId="1195">
      <pivotArea dataOnly="0" labelOnly="1" fieldPosition="0">
        <references count="5">
          <reference field="13" count="1" selected="0">
            <x v="4"/>
          </reference>
          <reference field="15" count="1" selected="0">
            <x v="15"/>
          </reference>
          <reference field="17" count="1" selected="0">
            <x v="11"/>
          </reference>
          <reference field="26" count="1" selected="0">
            <x v="52"/>
          </reference>
          <reference field="27" count="1">
            <x v="96"/>
          </reference>
        </references>
      </pivotArea>
    </format>
    <format dxfId="1194">
      <pivotArea dataOnly="0" labelOnly="1" fieldPosition="0">
        <references count="5">
          <reference field="13" count="1" selected="0">
            <x v="4"/>
          </reference>
          <reference field="15" count="1" selected="0">
            <x v="15"/>
          </reference>
          <reference field="17" count="1" selected="0">
            <x v="11"/>
          </reference>
          <reference field="26" count="1" selected="0">
            <x v="53"/>
          </reference>
          <reference field="27" count="1">
            <x v="97"/>
          </reference>
        </references>
      </pivotArea>
    </format>
    <format dxfId="1193">
      <pivotArea dataOnly="0" labelOnly="1" fieldPosition="0">
        <references count="5">
          <reference field="13" count="1" selected="0">
            <x v="4"/>
          </reference>
          <reference field="15" count="1" selected="0">
            <x v="15"/>
          </reference>
          <reference field="17" count="1" selected="0">
            <x v="11"/>
          </reference>
          <reference field="26" count="1" selected="0">
            <x v="54"/>
          </reference>
          <reference field="27" count="1">
            <x v="46"/>
          </reference>
        </references>
      </pivotArea>
    </format>
    <format dxfId="1192">
      <pivotArea dataOnly="0" labelOnly="1" fieldPosition="0">
        <references count="5">
          <reference field="13" count="1" selected="0">
            <x v="4"/>
          </reference>
          <reference field="15" count="1" selected="0">
            <x v="15"/>
          </reference>
          <reference field="17" count="1" selected="0">
            <x v="11"/>
          </reference>
          <reference field="26" count="1" selected="0">
            <x v="55"/>
          </reference>
          <reference field="27" count="1">
            <x v="33"/>
          </reference>
        </references>
      </pivotArea>
    </format>
    <format dxfId="1191">
      <pivotArea dataOnly="0" labelOnly="1" fieldPosition="0">
        <references count="5">
          <reference field="13" count="1" selected="0">
            <x v="4"/>
          </reference>
          <reference field="15" count="1" selected="0">
            <x v="15"/>
          </reference>
          <reference field="17" count="1" selected="0">
            <x v="11"/>
          </reference>
          <reference field="26" count="1" selected="0">
            <x v="56"/>
          </reference>
          <reference field="27" count="1">
            <x v="129"/>
          </reference>
        </references>
      </pivotArea>
    </format>
    <format dxfId="1190">
      <pivotArea dataOnly="0" labelOnly="1" fieldPosition="0">
        <references count="5">
          <reference field="13" count="1" selected="0">
            <x v="4"/>
          </reference>
          <reference field="15" count="1" selected="0">
            <x v="15"/>
          </reference>
          <reference field="17" count="1" selected="0">
            <x v="11"/>
          </reference>
          <reference field="26" count="1" selected="0">
            <x v="57"/>
          </reference>
          <reference field="27" count="1">
            <x v="117"/>
          </reference>
        </references>
      </pivotArea>
    </format>
    <format dxfId="1189">
      <pivotArea dataOnly="0" labelOnly="1" fieldPosition="0">
        <references count="5">
          <reference field="13" count="1" selected="0">
            <x v="4"/>
          </reference>
          <reference field="15" count="1" selected="0">
            <x v="15"/>
          </reference>
          <reference field="17" count="1" selected="0">
            <x v="11"/>
          </reference>
          <reference field="26" count="1" selected="0">
            <x v="60"/>
          </reference>
          <reference field="27" count="1">
            <x v="6"/>
          </reference>
        </references>
      </pivotArea>
    </format>
    <format dxfId="1188">
      <pivotArea dataOnly="0" labelOnly="1" fieldPosition="0">
        <references count="5">
          <reference field="13" count="1" selected="0">
            <x v="4"/>
          </reference>
          <reference field="15" count="1" selected="0">
            <x v="15"/>
          </reference>
          <reference field="17" count="1" selected="0">
            <x v="11"/>
          </reference>
          <reference field="26" count="1" selected="0">
            <x v="62"/>
          </reference>
          <reference field="27" count="1">
            <x v="7"/>
          </reference>
        </references>
      </pivotArea>
    </format>
    <format dxfId="1187">
      <pivotArea dataOnly="0" labelOnly="1" fieldPosition="0">
        <references count="5">
          <reference field="13" count="1" selected="0">
            <x v="4"/>
          </reference>
          <reference field="15" count="1" selected="0">
            <x v="15"/>
          </reference>
          <reference field="17" count="1" selected="0">
            <x v="11"/>
          </reference>
          <reference field="26" count="1" selected="0">
            <x v="66"/>
          </reference>
          <reference field="27" count="1">
            <x v="121"/>
          </reference>
        </references>
      </pivotArea>
    </format>
    <format dxfId="1186">
      <pivotArea dataOnly="0" labelOnly="1" fieldPosition="0">
        <references count="5">
          <reference field="13" count="1" selected="0">
            <x v="4"/>
          </reference>
          <reference field="15" count="1" selected="0">
            <x v="15"/>
          </reference>
          <reference field="17" count="1" selected="0">
            <x v="11"/>
          </reference>
          <reference field="26" count="1" selected="0">
            <x v="68"/>
          </reference>
          <reference field="27" count="1">
            <x v="110"/>
          </reference>
        </references>
      </pivotArea>
    </format>
    <format dxfId="1185">
      <pivotArea dataOnly="0" labelOnly="1" fieldPosition="0">
        <references count="5">
          <reference field="13" count="1" selected="0">
            <x v="4"/>
          </reference>
          <reference field="15" count="1" selected="0">
            <x v="15"/>
          </reference>
          <reference field="17" count="1" selected="0">
            <x v="11"/>
          </reference>
          <reference field="26" count="1" selected="0">
            <x v="69"/>
          </reference>
          <reference field="27" count="1">
            <x v="108"/>
          </reference>
        </references>
      </pivotArea>
    </format>
    <format dxfId="1184">
      <pivotArea dataOnly="0" labelOnly="1" fieldPosition="0">
        <references count="5">
          <reference field="13" count="1" selected="0">
            <x v="4"/>
          </reference>
          <reference field="15" count="1" selected="0">
            <x v="15"/>
          </reference>
          <reference field="17" count="1" selected="0">
            <x v="11"/>
          </reference>
          <reference field="26" count="1" selected="0">
            <x v="77"/>
          </reference>
          <reference field="27" count="1">
            <x v="103"/>
          </reference>
        </references>
      </pivotArea>
    </format>
    <format dxfId="1183">
      <pivotArea dataOnly="0" labelOnly="1" fieldPosition="0">
        <references count="5">
          <reference field="13" count="1" selected="0">
            <x v="4"/>
          </reference>
          <reference field="15" count="1" selected="0">
            <x v="15"/>
          </reference>
          <reference field="17" count="1" selected="0">
            <x v="11"/>
          </reference>
          <reference field="26" count="1" selected="0">
            <x v="78"/>
          </reference>
          <reference field="27" count="1">
            <x v="102"/>
          </reference>
        </references>
      </pivotArea>
    </format>
    <format dxfId="1182">
      <pivotArea dataOnly="0" labelOnly="1" fieldPosition="0">
        <references count="5">
          <reference field="13" count="1" selected="0">
            <x v="4"/>
          </reference>
          <reference field="15" count="1" selected="0">
            <x v="15"/>
          </reference>
          <reference field="17" count="1" selected="0">
            <x v="11"/>
          </reference>
          <reference field="26" count="1" selected="0">
            <x v="79"/>
          </reference>
          <reference field="27" count="1">
            <x v="20"/>
          </reference>
        </references>
      </pivotArea>
    </format>
    <format dxfId="1181">
      <pivotArea dataOnly="0" labelOnly="1" fieldPosition="0">
        <references count="5">
          <reference field="13" count="1" selected="0">
            <x v="4"/>
          </reference>
          <reference field="15" count="1" selected="0">
            <x v="15"/>
          </reference>
          <reference field="17" count="1" selected="0">
            <x v="11"/>
          </reference>
          <reference field="26" count="1" selected="0">
            <x v="80"/>
          </reference>
          <reference field="27" count="1">
            <x v="22"/>
          </reference>
        </references>
      </pivotArea>
    </format>
    <format dxfId="1180">
      <pivotArea dataOnly="0" labelOnly="1" fieldPosition="0">
        <references count="5">
          <reference field="13" count="1" selected="0">
            <x v="4"/>
          </reference>
          <reference field="15" count="1" selected="0">
            <x v="15"/>
          </reference>
          <reference field="17" count="1" selected="0">
            <x v="11"/>
          </reference>
          <reference field="26" count="1" selected="0">
            <x v="84"/>
          </reference>
          <reference field="27" count="1">
            <x v="100"/>
          </reference>
        </references>
      </pivotArea>
    </format>
    <format dxfId="1179">
      <pivotArea dataOnly="0" labelOnly="1" fieldPosition="0">
        <references count="5">
          <reference field="13" count="1" selected="0">
            <x v="4"/>
          </reference>
          <reference field="15" count="1" selected="0">
            <x v="15"/>
          </reference>
          <reference field="17" count="1" selected="0">
            <x v="11"/>
          </reference>
          <reference field="26" count="1" selected="0">
            <x v="86"/>
          </reference>
          <reference field="27" count="1">
            <x v="53"/>
          </reference>
        </references>
      </pivotArea>
    </format>
    <format dxfId="1178">
      <pivotArea dataOnly="0" labelOnly="1" fieldPosition="0">
        <references count="5">
          <reference field="13" count="1" selected="0">
            <x v="4"/>
          </reference>
          <reference field="15" count="1" selected="0">
            <x v="15"/>
          </reference>
          <reference field="17" count="1" selected="0">
            <x v="11"/>
          </reference>
          <reference field="26" count="1" selected="0">
            <x v="96"/>
          </reference>
          <reference field="27" count="1">
            <x v="42"/>
          </reference>
        </references>
      </pivotArea>
    </format>
    <format dxfId="1177">
      <pivotArea dataOnly="0" labelOnly="1" fieldPosition="0">
        <references count="5">
          <reference field="13" count="1" selected="0">
            <x v="4"/>
          </reference>
          <reference field="15" count="1" selected="0">
            <x v="15"/>
          </reference>
          <reference field="17" count="1" selected="0">
            <x v="11"/>
          </reference>
          <reference field="26" count="1" selected="0">
            <x v="98"/>
          </reference>
          <reference field="27" count="1">
            <x v="120"/>
          </reference>
        </references>
      </pivotArea>
    </format>
    <format dxfId="1176">
      <pivotArea dataOnly="0" labelOnly="1" fieldPosition="0">
        <references count="5">
          <reference field="13" count="1" selected="0">
            <x v="4"/>
          </reference>
          <reference field="15" count="1" selected="0">
            <x v="15"/>
          </reference>
          <reference field="17" count="1" selected="0">
            <x v="11"/>
          </reference>
          <reference field="26" count="1" selected="0">
            <x v="99"/>
          </reference>
          <reference field="27" count="1">
            <x v="49"/>
          </reference>
        </references>
      </pivotArea>
    </format>
    <format dxfId="1175">
      <pivotArea dataOnly="0" labelOnly="1" fieldPosition="0">
        <references count="5">
          <reference field="13" count="1" selected="0">
            <x v="4"/>
          </reference>
          <reference field="15" count="1" selected="0">
            <x v="15"/>
          </reference>
          <reference field="17" count="1" selected="0">
            <x v="11"/>
          </reference>
          <reference field="26" count="1" selected="0">
            <x v="100"/>
          </reference>
          <reference field="27" count="1">
            <x v="104"/>
          </reference>
        </references>
      </pivotArea>
    </format>
    <format dxfId="1174">
      <pivotArea dataOnly="0" labelOnly="1" fieldPosition="0">
        <references count="5">
          <reference field="13" count="1" selected="0">
            <x v="4"/>
          </reference>
          <reference field="15" count="1" selected="0">
            <x v="15"/>
          </reference>
          <reference field="17" count="1" selected="0">
            <x v="11"/>
          </reference>
          <reference field="26" count="1" selected="0">
            <x v="103"/>
          </reference>
          <reference field="27" count="1">
            <x v="30"/>
          </reference>
        </references>
      </pivotArea>
    </format>
    <format dxfId="1173">
      <pivotArea dataOnly="0" labelOnly="1" fieldPosition="0">
        <references count="5">
          <reference field="13" count="1" selected="0">
            <x v="4"/>
          </reference>
          <reference field="15" count="1" selected="0">
            <x v="15"/>
          </reference>
          <reference field="17" count="1" selected="0">
            <x v="11"/>
          </reference>
          <reference field="26" count="1" selected="0">
            <x v="112"/>
          </reference>
          <reference field="27" count="1">
            <x v="73"/>
          </reference>
        </references>
      </pivotArea>
    </format>
    <format dxfId="1172">
      <pivotArea dataOnly="0" labelOnly="1" fieldPosition="0">
        <references count="5">
          <reference field="13" count="1" selected="0">
            <x v="4"/>
          </reference>
          <reference field="15" count="1" selected="0">
            <x v="15"/>
          </reference>
          <reference field="17" count="1" selected="0">
            <x v="11"/>
          </reference>
          <reference field="26" count="1" selected="0">
            <x v="113"/>
          </reference>
          <reference field="27" count="1">
            <x v="74"/>
          </reference>
        </references>
      </pivotArea>
    </format>
    <format dxfId="1171">
      <pivotArea dataOnly="0" labelOnly="1" fieldPosition="0">
        <references count="5">
          <reference field="13" count="1" selected="0">
            <x v="4"/>
          </reference>
          <reference field="15" count="1" selected="0">
            <x v="15"/>
          </reference>
          <reference field="17" count="1" selected="0">
            <x v="11"/>
          </reference>
          <reference field="26" count="1" selected="0">
            <x v="115"/>
          </reference>
          <reference field="27" count="1">
            <x v="80"/>
          </reference>
        </references>
      </pivotArea>
    </format>
    <format dxfId="1170">
      <pivotArea dataOnly="0" labelOnly="1" fieldPosition="0">
        <references count="5">
          <reference field="13" count="1" selected="0">
            <x v="4"/>
          </reference>
          <reference field="15" count="1" selected="0">
            <x v="15"/>
          </reference>
          <reference field="17" count="1" selected="0">
            <x v="11"/>
          </reference>
          <reference field="26" count="1" selected="0">
            <x v="122"/>
          </reference>
          <reference field="27" count="1">
            <x v="124"/>
          </reference>
        </references>
      </pivotArea>
    </format>
    <format dxfId="1169">
      <pivotArea dataOnly="0" labelOnly="1" fieldPosition="0">
        <references count="5">
          <reference field="13" count="1" selected="0">
            <x v="6"/>
          </reference>
          <reference field="15" count="1" selected="0">
            <x v="15"/>
          </reference>
          <reference field="17" count="1" selected="0">
            <x v="22"/>
          </reference>
          <reference field="26" count="1" selected="0">
            <x v="42"/>
          </reference>
          <reference field="27" count="1">
            <x v="19"/>
          </reference>
        </references>
      </pivotArea>
    </format>
    <format dxfId="1168">
      <pivotArea dataOnly="0" labelOnly="1" fieldPosition="0">
        <references count="5">
          <reference field="13" count="1" selected="0">
            <x v="6"/>
          </reference>
          <reference field="15" count="1" selected="0">
            <x v="15"/>
          </reference>
          <reference field="17" count="1" selected="0">
            <x v="22"/>
          </reference>
          <reference field="26" count="1" selected="0">
            <x v="62"/>
          </reference>
          <reference field="27" count="1">
            <x v="7"/>
          </reference>
        </references>
      </pivotArea>
    </format>
    <format dxfId="1167">
      <pivotArea dataOnly="0" labelOnly="1" fieldPosition="0">
        <references count="5">
          <reference field="13" count="1" selected="0">
            <x v="6"/>
          </reference>
          <reference field="15" count="1" selected="0">
            <x v="15"/>
          </reference>
          <reference field="17" count="1" selected="0">
            <x v="23"/>
          </reference>
          <reference field="26" count="1" selected="0">
            <x v="42"/>
          </reference>
          <reference field="27" count="1">
            <x v="19"/>
          </reference>
        </references>
      </pivotArea>
    </format>
    <format dxfId="1166">
      <pivotArea dataOnly="0" labelOnly="1" fieldPosition="0">
        <references count="5">
          <reference field="13" count="1" selected="0">
            <x v="4"/>
          </reference>
          <reference field="15" count="1" selected="0">
            <x v="15"/>
          </reference>
          <reference field="17" count="1" selected="0">
            <x v="58"/>
          </reference>
          <reference field="26" count="1" selected="0">
            <x v="0"/>
          </reference>
          <reference field="27" count="1">
            <x v="27"/>
          </reference>
        </references>
      </pivotArea>
    </format>
    <format dxfId="1165">
      <pivotArea dataOnly="0" labelOnly="1" fieldPosition="0">
        <references count="5">
          <reference field="13" count="1" selected="0">
            <x v="4"/>
          </reference>
          <reference field="15" count="1" selected="0">
            <x v="15"/>
          </reference>
          <reference field="17" count="1" selected="0">
            <x v="58"/>
          </reference>
          <reference field="26" count="1" selected="0">
            <x v="1"/>
          </reference>
          <reference field="27" count="1">
            <x v="127"/>
          </reference>
        </references>
      </pivotArea>
    </format>
    <format dxfId="1164">
      <pivotArea dataOnly="0" labelOnly="1" fieldPosition="0">
        <references count="5">
          <reference field="13" count="1" selected="0">
            <x v="4"/>
          </reference>
          <reference field="15" count="1" selected="0">
            <x v="15"/>
          </reference>
          <reference field="17" count="1" selected="0">
            <x v="58"/>
          </reference>
          <reference field="26" count="1" selected="0">
            <x v="2"/>
          </reference>
          <reference field="27" count="1">
            <x v="47"/>
          </reference>
        </references>
      </pivotArea>
    </format>
    <format dxfId="1163">
      <pivotArea dataOnly="0" labelOnly="1" fieldPosition="0">
        <references count="5">
          <reference field="13" count="1" selected="0">
            <x v="4"/>
          </reference>
          <reference field="15" count="1" selected="0">
            <x v="15"/>
          </reference>
          <reference field="17" count="1" selected="0">
            <x v="58"/>
          </reference>
          <reference field="26" count="1" selected="0">
            <x v="3"/>
          </reference>
          <reference field="27" count="1">
            <x v="128"/>
          </reference>
        </references>
      </pivotArea>
    </format>
    <format dxfId="1162">
      <pivotArea dataOnly="0" labelOnly="1" fieldPosition="0">
        <references count="5">
          <reference field="13" count="1" selected="0">
            <x v="4"/>
          </reference>
          <reference field="15" count="1" selected="0">
            <x v="15"/>
          </reference>
          <reference field="17" count="1" selected="0">
            <x v="58"/>
          </reference>
          <reference field="26" count="1" selected="0">
            <x v="4"/>
          </reference>
          <reference field="27" count="1">
            <x v="101"/>
          </reference>
        </references>
      </pivotArea>
    </format>
    <format dxfId="1161">
      <pivotArea dataOnly="0" labelOnly="1" fieldPosition="0">
        <references count="5">
          <reference field="13" count="1" selected="0">
            <x v="4"/>
          </reference>
          <reference field="15" count="1" selected="0">
            <x v="15"/>
          </reference>
          <reference field="17" count="1" selected="0">
            <x v="58"/>
          </reference>
          <reference field="26" count="1" selected="0">
            <x v="5"/>
          </reference>
          <reference field="27" count="1">
            <x v="88"/>
          </reference>
        </references>
      </pivotArea>
    </format>
    <format dxfId="1160">
      <pivotArea dataOnly="0" labelOnly="1" fieldPosition="0">
        <references count="5">
          <reference field="13" count="1" selected="0">
            <x v="4"/>
          </reference>
          <reference field="15" count="1" selected="0">
            <x v="15"/>
          </reference>
          <reference field="17" count="1" selected="0">
            <x v="58"/>
          </reference>
          <reference field="26" count="1" selected="0">
            <x v="6"/>
          </reference>
          <reference field="27" count="1">
            <x v="43"/>
          </reference>
        </references>
      </pivotArea>
    </format>
    <format dxfId="1159">
      <pivotArea dataOnly="0" labelOnly="1" fieldPosition="0">
        <references count="5">
          <reference field="13" count="1" selected="0">
            <x v="4"/>
          </reference>
          <reference field="15" count="1" selected="0">
            <x v="15"/>
          </reference>
          <reference field="17" count="1" selected="0">
            <x v="58"/>
          </reference>
          <reference field="26" count="1" selected="0">
            <x v="7"/>
          </reference>
          <reference field="27" count="1">
            <x v="48"/>
          </reference>
        </references>
      </pivotArea>
    </format>
    <format dxfId="1158">
      <pivotArea dataOnly="0" labelOnly="1" fieldPosition="0">
        <references count="5">
          <reference field="13" count="1" selected="0">
            <x v="4"/>
          </reference>
          <reference field="15" count="1" selected="0">
            <x v="15"/>
          </reference>
          <reference field="17" count="1" selected="0">
            <x v="58"/>
          </reference>
          <reference field="26" count="1" selected="0">
            <x v="8"/>
          </reference>
          <reference field="27" count="1">
            <x v="21"/>
          </reference>
        </references>
      </pivotArea>
    </format>
    <format dxfId="1157">
      <pivotArea dataOnly="0" labelOnly="1" fieldPosition="0">
        <references count="5">
          <reference field="13" count="1" selected="0">
            <x v="4"/>
          </reference>
          <reference field="15" count="1" selected="0">
            <x v="15"/>
          </reference>
          <reference field="17" count="1" selected="0">
            <x v="58"/>
          </reference>
          <reference field="26" count="1" selected="0">
            <x v="9"/>
          </reference>
          <reference field="27" count="1">
            <x v="25"/>
          </reference>
        </references>
      </pivotArea>
    </format>
    <format dxfId="1156">
      <pivotArea dataOnly="0" labelOnly="1" fieldPosition="0">
        <references count="5">
          <reference field="13" count="1" selected="0">
            <x v="4"/>
          </reference>
          <reference field="15" count="1" selected="0">
            <x v="15"/>
          </reference>
          <reference field="17" count="1" selected="0">
            <x v="58"/>
          </reference>
          <reference field="26" count="1" selected="0">
            <x v="10"/>
          </reference>
          <reference field="27" count="1">
            <x v="26"/>
          </reference>
        </references>
      </pivotArea>
    </format>
    <format dxfId="1155">
      <pivotArea dataOnly="0" labelOnly="1" fieldPosition="0">
        <references count="5">
          <reference field="13" count="1" selected="0">
            <x v="4"/>
          </reference>
          <reference field="15" count="1" selected="0">
            <x v="15"/>
          </reference>
          <reference field="17" count="1" selected="0">
            <x v="58"/>
          </reference>
          <reference field="26" count="1" selected="0">
            <x v="11"/>
          </reference>
          <reference field="27" count="1">
            <x v="2"/>
          </reference>
        </references>
      </pivotArea>
    </format>
    <format dxfId="1154">
      <pivotArea dataOnly="0" labelOnly="1" fieldPosition="0">
        <references count="5">
          <reference field="13" count="1" selected="0">
            <x v="4"/>
          </reference>
          <reference field="15" count="1" selected="0">
            <x v="15"/>
          </reference>
          <reference field="17" count="1" selected="0">
            <x v="58"/>
          </reference>
          <reference field="26" count="1" selected="0">
            <x v="12"/>
          </reference>
          <reference field="27" count="1">
            <x v="1"/>
          </reference>
        </references>
      </pivotArea>
    </format>
    <format dxfId="1153">
      <pivotArea dataOnly="0" labelOnly="1" fieldPosition="0">
        <references count="5">
          <reference field="13" count="1" selected="0">
            <x v="4"/>
          </reference>
          <reference field="15" count="1" selected="0">
            <x v="15"/>
          </reference>
          <reference field="17" count="1" selected="0">
            <x v="58"/>
          </reference>
          <reference field="26" count="1" selected="0">
            <x v="13"/>
          </reference>
          <reference field="27" count="1">
            <x v="3"/>
          </reference>
        </references>
      </pivotArea>
    </format>
    <format dxfId="1152">
      <pivotArea dataOnly="0" labelOnly="1" fieldPosition="0">
        <references count="5">
          <reference field="13" count="1" selected="0">
            <x v="4"/>
          </reference>
          <reference field="15" count="1" selected="0">
            <x v="15"/>
          </reference>
          <reference field="17" count="1" selected="0">
            <x v="58"/>
          </reference>
          <reference field="26" count="1" selected="0">
            <x v="14"/>
          </reference>
          <reference field="27" count="1">
            <x v="50"/>
          </reference>
        </references>
      </pivotArea>
    </format>
    <format dxfId="1151">
      <pivotArea dataOnly="0" labelOnly="1" fieldPosition="0">
        <references count="5">
          <reference field="13" count="1" selected="0">
            <x v="4"/>
          </reference>
          <reference field="15" count="1" selected="0">
            <x v="15"/>
          </reference>
          <reference field="17" count="1" selected="0">
            <x v="58"/>
          </reference>
          <reference field="26" count="1" selected="0">
            <x v="15"/>
          </reference>
          <reference field="27" count="1">
            <x v="75"/>
          </reference>
        </references>
      </pivotArea>
    </format>
    <format dxfId="1150">
      <pivotArea dataOnly="0" labelOnly="1" fieldPosition="0">
        <references count="5">
          <reference field="13" count="1" selected="0">
            <x v="4"/>
          </reference>
          <reference field="15" count="1" selected="0">
            <x v="16"/>
          </reference>
          <reference field="17" count="1" selected="0">
            <x v="16"/>
          </reference>
          <reference field="26" count="1" selected="0">
            <x v="66"/>
          </reference>
          <reference field="27" count="1">
            <x v="121"/>
          </reference>
        </references>
      </pivotArea>
    </format>
    <format dxfId="1149">
      <pivotArea dataOnly="0" labelOnly="1" fieldPosition="0">
        <references count="5">
          <reference field="13" count="1" selected="0">
            <x v="4"/>
          </reference>
          <reference field="15" count="1" selected="0">
            <x v="16"/>
          </reference>
          <reference field="17" count="1" selected="0">
            <x v="16"/>
          </reference>
          <reference field="26" count="1" selected="0">
            <x v="69"/>
          </reference>
          <reference field="27" count="1">
            <x v="108"/>
          </reference>
        </references>
      </pivotArea>
    </format>
    <format dxfId="1148">
      <pivotArea dataOnly="0" labelOnly="1" fieldPosition="0">
        <references count="5">
          <reference field="13" count="1" selected="0">
            <x v="7"/>
          </reference>
          <reference field="15" count="1" selected="0">
            <x v="17"/>
          </reference>
          <reference field="17" count="1" selected="0">
            <x v="5"/>
          </reference>
          <reference field="26" count="1" selected="0">
            <x v="107"/>
          </reference>
          <reference field="27" count="1">
            <x v="15"/>
          </reference>
        </references>
      </pivotArea>
    </format>
    <format dxfId="1147">
      <pivotArea dataOnly="0" labelOnly="1" fieldPosition="0">
        <references count="5">
          <reference field="13" count="1" selected="0">
            <x v="7"/>
          </reference>
          <reference field="15" count="1" selected="0">
            <x v="17"/>
          </reference>
          <reference field="17" count="1" selected="0">
            <x v="5"/>
          </reference>
          <reference field="26" count="1" selected="0">
            <x v="110"/>
          </reference>
          <reference field="27" count="1">
            <x v="14"/>
          </reference>
        </references>
      </pivotArea>
    </format>
    <format dxfId="1146">
      <pivotArea dataOnly="0" labelOnly="1" fieldPosition="0">
        <references count="5">
          <reference field="13" count="1" selected="0">
            <x v="7"/>
          </reference>
          <reference field="15" count="1" selected="0">
            <x v="17"/>
          </reference>
          <reference field="17" count="1" selected="0">
            <x v="27"/>
          </reference>
          <reference field="26" count="1" selected="0">
            <x v="111"/>
          </reference>
          <reference field="27" count="1">
            <x v="12"/>
          </reference>
        </references>
      </pivotArea>
    </format>
    <format dxfId="1145">
      <pivotArea dataOnly="0" labelOnly="1" fieldPosition="0">
        <references count="5">
          <reference field="13" count="1" selected="0">
            <x v="4"/>
          </reference>
          <reference field="15" count="1" selected="0">
            <x v="18"/>
          </reference>
          <reference field="17" count="1" selected="0">
            <x v="20"/>
          </reference>
          <reference field="26" count="1" selected="0">
            <x v="74"/>
          </reference>
          <reference field="27" count="1">
            <x v="123"/>
          </reference>
        </references>
      </pivotArea>
    </format>
    <format dxfId="1144">
      <pivotArea dataOnly="0" labelOnly="1" fieldPosition="0">
        <references count="5">
          <reference field="13" count="1" selected="0">
            <x v="4"/>
          </reference>
          <reference field="15" count="1" selected="0">
            <x v="18"/>
          </reference>
          <reference field="17" count="1" selected="0">
            <x v="20"/>
          </reference>
          <reference field="26" count="1" selected="0">
            <x v="75"/>
          </reference>
          <reference field="27" count="1">
            <x v="119"/>
          </reference>
        </references>
      </pivotArea>
    </format>
    <format dxfId="1143">
      <pivotArea dataOnly="0" labelOnly="1" fieldPosition="0">
        <references count="5">
          <reference field="13" count="1" selected="0">
            <x v="4"/>
          </reference>
          <reference field="15" count="1" selected="0">
            <x v="18"/>
          </reference>
          <reference field="17" count="1" selected="0">
            <x v="20"/>
          </reference>
          <reference field="26" count="1" selected="0">
            <x v="92"/>
          </reference>
          <reference field="27" count="1">
            <x v="84"/>
          </reference>
        </references>
      </pivotArea>
    </format>
    <format dxfId="1142">
      <pivotArea dataOnly="0" labelOnly="1" fieldPosition="0">
        <references count="5">
          <reference field="13" count="1" selected="0">
            <x v="4"/>
          </reference>
          <reference field="15" count="1" selected="0">
            <x v="18"/>
          </reference>
          <reference field="17" count="1" selected="0">
            <x v="20"/>
          </reference>
          <reference field="26" count="1" selected="0">
            <x v="94"/>
          </reference>
          <reference field="27" count="1">
            <x v="135"/>
          </reference>
        </references>
      </pivotArea>
    </format>
    <format dxfId="1141">
      <pivotArea dataOnly="0" labelOnly="1" fieldPosition="0">
        <references count="5">
          <reference field="13" count="1" selected="0">
            <x v="4"/>
          </reference>
          <reference field="15" count="1" selected="0">
            <x v="18"/>
          </reference>
          <reference field="17" count="1" selected="0">
            <x v="20"/>
          </reference>
          <reference field="26" count="1" selected="0">
            <x v="95"/>
          </reference>
          <reference field="27" count="1">
            <x v="83"/>
          </reference>
        </references>
      </pivotArea>
    </format>
    <format dxfId="1140">
      <pivotArea dataOnly="0" labelOnly="1" fieldPosition="0">
        <references count="5">
          <reference field="13" count="1" selected="0">
            <x v="4"/>
          </reference>
          <reference field="15" count="1" selected="0">
            <x v="18"/>
          </reference>
          <reference field="17" count="1" selected="0">
            <x v="20"/>
          </reference>
          <reference field="26" count="1" selected="0">
            <x v="96"/>
          </reference>
          <reference field="27" count="1">
            <x v="42"/>
          </reference>
        </references>
      </pivotArea>
    </format>
    <format dxfId="1139">
      <pivotArea dataOnly="0" labelOnly="1" fieldPosition="0">
        <references count="5">
          <reference field="13" count="1" selected="0">
            <x v="4"/>
          </reference>
          <reference field="15" count="1" selected="0">
            <x v="18"/>
          </reference>
          <reference field="17" count="1" selected="0">
            <x v="20"/>
          </reference>
          <reference field="26" count="1" selected="0">
            <x v="99"/>
          </reference>
          <reference field="27" count="1">
            <x v="49"/>
          </reference>
        </references>
      </pivotArea>
    </format>
    <format dxfId="1138">
      <pivotArea dataOnly="0" labelOnly="1" fieldPosition="0">
        <references count="5">
          <reference field="13" count="1" selected="0">
            <x v="4"/>
          </reference>
          <reference field="15" count="1" selected="0">
            <x v="18"/>
          </reference>
          <reference field="17" count="1" selected="0">
            <x v="20"/>
          </reference>
          <reference field="26" count="1" selected="0">
            <x v="112"/>
          </reference>
          <reference field="27" count="1">
            <x v="73"/>
          </reference>
        </references>
      </pivotArea>
    </format>
    <format dxfId="1137">
      <pivotArea dataOnly="0" labelOnly="1" fieldPosition="0">
        <references count="5">
          <reference field="13" count="1" selected="0">
            <x v="4"/>
          </reference>
          <reference field="15" count="1" selected="0">
            <x v="18"/>
          </reference>
          <reference field="17" count="1" selected="0">
            <x v="20"/>
          </reference>
          <reference field="26" count="1" selected="0">
            <x v="128"/>
          </reference>
          <reference field="27" count="1">
            <x v="130"/>
          </reference>
        </references>
      </pivotArea>
    </format>
    <format dxfId="1136">
      <pivotArea dataOnly="0" labelOnly="1" fieldPosition="0">
        <references count="5">
          <reference field="13" count="1" selected="0">
            <x v="4"/>
          </reference>
          <reference field="15" count="1" selected="0">
            <x v="19"/>
          </reference>
          <reference field="17" count="1" selected="0">
            <x v="17"/>
          </reference>
          <reference field="26" count="1" selected="0">
            <x v="66"/>
          </reference>
          <reference field="27" count="1">
            <x v="121"/>
          </reference>
        </references>
      </pivotArea>
    </format>
    <format dxfId="1135">
      <pivotArea dataOnly="0" labelOnly="1" fieldPosition="0">
        <references count="5">
          <reference field="13" count="1" selected="0">
            <x v="4"/>
          </reference>
          <reference field="15" count="1" selected="0">
            <x v="21"/>
          </reference>
          <reference field="17" count="1" selected="0">
            <x v="21"/>
          </reference>
          <reference field="26" count="1" selected="0">
            <x v="16"/>
          </reference>
          <reference field="27" count="1">
            <x v="69"/>
          </reference>
        </references>
      </pivotArea>
    </format>
    <format dxfId="1134">
      <pivotArea dataOnly="0" labelOnly="1" fieldPosition="0">
        <references count="5">
          <reference field="13" count="1" selected="0">
            <x v="4"/>
          </reference>
          <reference field="15" count="1" selected="0">
            <x v="21"/>
          </reference>
          <reference field="17" count="1" selected="0">
            <x v="21"/>
          </reference>
          <reference field="26" count="1" selected="0">
            <x v="18"/>
          </reference>
          <reference field="27" count="1">
            <x v="70"/>
          </reference>
        </references>
      </pivotArea>
    </format>
    <format dxfId="1133">
      <pivotArea dataOnly="0" labelOnly="1" fieldPosition="0">
        <references count="5">
          <reference field="13" count="1" selected="0">
            <x v="4"/>
          </reference>
          <reference field="15" count="1" selected="0">
            <x v="21"/>
          </reference>
          <reference field="17" count="1" selected="0">
            <x v="21"/>
          </reference>
          <reference field="26" count="1" selected="0">
            <x v="22"/>
          </reference>
          <reference field="27" count="1">
            <x v="90"/>
          </reference>
        </references>
      </pivotArea>
    </format>
    <format dxfId="1132">
      <pivotArea dataOnly="0" labelOnly="1" fieldPosition="0">
        <references count="5">
          <reference field="13" count="1" selected="0">
            <x v="4"/>
          </reference>
          <reference field="15" count="1" selected="0">
            <x v="21"/>
          </reference>
          <reference field="17" count="1" selected="0">
            <x v="21"/>
          </reference>
          <reference field="26" count="1" selected="0">
            <x v="37"/>
          </reference>
          <reference field="27" count="1">
            <x v="72"/>
          </reference>
        </references>
      </pivotArea>
    </format>
    <format dxfId="1131">
      <pivotArea dataOnly="0" labelOnly="1" fieldPosition="0">
        <references count="5">
          <reference field="13" count="1" selected="0">
            <x v="4"/>
          </reference>
          <reference field="15" count="1" selected="0">
            <x v="21"/>
          </reference>
          <reference field="17" count="1" selected="0">
            <x v="21"/>
          </reference>
          <reference field="26" count="1" selected="0">
            <x v="44"/>
          </reference>
          <reference field="27" count="1">
            <x v="87"/>
          </reference>
        </references>
      </pivotArea>
    </format>
    <format dxfId="1130">
      <pivotArea dataOnly="0" labelOnly="1" fieldPosition="0">
        <references count="5">
          <reference field="13" count="1" selected="0">
            <x v="4"/>
          </reference>
          <reference field="15" count="1" selected="0">
            <x v="21"/>
          </reference>
          <reference field="17" count="1" selected="0">
            <x v="21"/>
          </reference>
          <reference field="26" count="1" selected="0">
            <x v="48"/>
          </reference>
          <reference field="27" count="1">
            <x v="44"/>
          </reference>
        </references>
      </pivotArea>
    </format>
    <format dxfId="1129">
      <pivotArea dataOnly="0" labelOnly="1" fieldPosition="0">
        <references count="5">
          <reference field="13" count="1" selected="0">
            <x v="4"/>
          </reference>
          <reference field="15" count="1" selected="0">
            <x v="21"/>
          </reference>
          <reference field="17" count="1" selected="0">
            <x v="21"/>
          </reference>
          <reference field="26" count="1" selected="0">
            <x v="49"/>
          </reference>
          <reference field="27" count="1">
            <x v="94"/>
          </reference>
        </references>
      </pivotArea>
    </format>
    <format dxfId="1128">
      <pivotArea dataOnly="0" labelOnly="1" fieldPosition="0">
        <references count="5">
          <reference field="13" count="1" selected="0">
            <x v="4"/>
          </reference>
          <reference field="15" count="1" selected="0">
            <x v="21"/>
          </reference>
          <reference field="17" count="1" selected="0">
            <x v="21"/>
          </reference>
          <reference field="26" count="1" selected="0">
            <x v="50"/>
          </reference>
          <reference field="27" count="1">
            <x v="98"/>
          </reference>
        </references>
      </pivotArea>
    </format>
    <format dxfId="1127">
      <pivotArea dataOnly="0" labelOnly="1" fieldPosition="0">
        <references count="5">
          <reference field="13" count="1" selected="0">
            <x v="4"/>
          </reference>
          <reference field="15" count="1" selected="0">
            <x v="21"/>
          </reference>
          <reference field="17" count="1" selected="0">
            <x v="21"/>
          </reference>
          <reference field="26" count="1" selected="0">
            <x v="51"/>
          </reference>
          <reference field="27" count="1">
            <x v="95"/>
          </reference>
        </references>
      </pivotArea>
    </format>
    <format dxfId="1126">
      <pivotArea dataOnly="0" labelOnly="1" fieldPosition="0">
        <references count="5">
          <reference field="13" count="1" selected="0">
            <x v="4"/>
          </reference>
          <reference field="15" count="1" selected="0">
            <x v="21"/>
          </reference>
          <reference field="17" count="1" selected="0">
            <x v="21"/>
          </reference>
          <reference field="26" count="1" selected="0">
            <x v="59"/>
          </reference>
          <reference field="27" count="1">
            <x v="122"/>
          </reference>
        </references>
      </pivotArea>
    </format>
    <format dxfId="1125">
      <pivotArea dataOnly="0" labelOnly="1" fieldPosition="0">
        <references count="5">
          <reference field="13" count="1" selected="0">
            <x v="4"/>
          </reference>
          <reference field="15" count="1" selected="0">
            <x v="21"/>
          </reference>
          <reference field="17" count="1" selected="0">
            <x v="21"/>
          </reference>
          <reference field="26" count="1" selected="0">
            <x v="64"/>
          </reference>
          <reference field="27" count="1">
            <x v="5"/>
          </reference>
        </references>
      </pivotArea>
    </format>
    <format dxfId="1124">
      <pivotArea dataOnly="0" labelOnly="1" fieldPosition="0">
        <references count="5">
          <reference field="13" count="1" selected="0">
            <x v="4"/>
          </reference>
          <reference field="15" count="1" selected="0">
            <x v="21"/>
          </reference>
          <reference field="17" count="1" selected="0">
            <x v="21"/>
          </reference>
          <reference field="26" count="1" selected="0">
            <x v="65"/>
          </reference>
          <reference field="27" count="1">
            <x v="76"/>
          </reference>
        </references>
      </pivotArea>
    </format>
    <format dxfId="1123">
      <pivotArea dataOnly="0" labelOnly="1" fieldPosition="0">
        <references count="5">
          <reference field="13" count="1" selected="0">
            <x v="4"/>
          </reference>
          <reference field="15" count="1" selected="0">
            <x v="21"/>
          </reference>
          <reference field="17" count="1" selected="0">
            <x v="21"/>
          </reference>
          <reference field="26" count="1" selected="0">
            <x v="66"/>
          </reference>
          <reference field="27" count="1">
            <x v="121"/>
          </reference>
        </references>
      </pivotArea>
    </format>
    <format dxfId="1122">
      <pivotArea dataOnly="0" labelOnly="1" fieldPosition="0">
        <references count="5">
          <reference field="13" count="1" selected="0">
            <x v="4"/>
          </reference>
          <reference field="15" count="1" selected="0">
            <x v="21"/>
          </reference>
          <reference field="17" count="1" selected="0">
            <x v="21"/>
          </reference>
          <reference field="26" count="1" selected="0">
            <x v="68"/>
          </reference>
          <reference field="27" count="1">
            <x v="110"/>
          </reference>
        </references>
      </pivotArea>
    </format>
    <format dxfId="1121">
      <pivotArea dataOnly="0" labelOnly="1" fieldPosition="0">
        <references count="5">
          <reference field="13" count="1" selected="0">
            <x v="4"/>
          </reference>
          <reference field="15" count="1" selected="0">
            <x v="21"/>
          </reference>
          <reference field="17" count="1" selected="0">
            <x v="21"/>
          </reference>
          <reference field="26" count="1" selected="0">
            <x v="75"/>
          </reference>
          <reference field="27" count="1">
            <x v="119"/>
          </reference>
        </references>
      </pivotArea>
    </format>
    <format dxfId="1120">
      <pivotArea dataOnly="0" labelOnly="1" fieldPosition="0">
        <references count="5">
          <reference field="13" count="1" selected="0">
            <x v="4"/>
          </reference>
          <reference field="15" count="1" selected="0">
            <x v="21"/>
          </reference>
          <reference field="17" count="1" selected="0">
            <x v="21"/>
          </reference>
          <reference field="26" count="1" selected="0">
            <x v="76"/>
          </reference>
          <reference field="27" count="1">
            <x v="109"/>
          </reference>
        </references>
      </pivotArea>
    </format>
    <format dxfId="1119">
      <pivotArea dataOnly="0" labelOnly="1" fieldPosition="0">
        <references count="5">
          <reference field="13" count="1" selected="0">
            <x v="4"/>
          </reference>
          <reference field="15" count="1" selected="0">
            <x v="21"/>
          </reference>
          <reference field="17" count="1" selected="0">
            <x v="21"/>
          </reference>
          <reference field="26" count="1" selected="0">
            <x v="80"/>
          </reference>
          <reference field="27" count="1">
            <x v="22"/>
          </reference>
        </references>
      </pivotArea>
    </format>
    <format dxfId="1118">
      <pivotArea dataOnly="0" labelOnly="1" fieldPosition="0">
        <references count="5">
          <reference field="13" count="1" selected="0">
            <x v="4"/>
          </reference>
          <reference field="15" count="1" selected="0">
            <x v="21"/>
          </reference>
          <reference field="17" count="1" selected="0">
            <x v="21"/>
          </reference>
          <reference field="26" count="1" selected="0">
            <x v="92"/>
          </reference>
          <reference field="27" count="1">
            <x v="84"/>
          </reference>
        </references>
      </pivotArea>
    </format>
    <format dxfId="1117">
      <pivotArea dataOnly="0" labelOnly="1" fieldPosition="0">
        <references count="5">
          <reference field="13" count="1" selected="0">
            <x v="4"/>
          </reference>
          <reference field="15" count="1" selected="0">
            <x v="21"/>
          </reference>
          <reference field="17" count="1" selected="0">
            <x v="21"/>
          </reference>
          <reference field="26" count="1" selected="0">
            <x v="94"/>
          </reference>
          <reference field="27" count="1">
            <x v="135"/>
          </reference>
        </references>
      </pivotArea>
    </format>
    <format dxfId="1116">
      <pivotArea dataOnly="0" labelOnly="1" fieldPosition="0">
        <references count="5">
          <reference field="13" count="1" selected="0">
            <x v="4"/>
          </reference>
          <reference field="15" count="1" selected="0">
            <x v="21"/>
          </reference>
          <reference field="17" count="1" selected="0">
            <x v="21"/>
          </reference>
          <reference field="26" count="1" selected="0">
            <x v="100"/>
          </reference>
          <reference field="27" count="1">
            <x v="104"/>
          </reference>
        </references>
      </pivotArea>
    </format>
    <format dxfId="1115">
      <pivotArea dataOnly="0" labelOnly="1" fieldPosition="0">
        <references count="5">
          <reference field="13" count="1" selected="0">
            <x v="4"/>
          </reference>
          <reference field="15" count="1" selected="0">
            <x v="21"/>
          </reference>
          <reference field="17" count="1" selected="0">
            <x v="21"/>
          </reference>
          <reference field="26" count="1" selected="0">
            <x v="102"/>
          </reference>
          <reference field="27" count="1">
            <x v="78"/>
          </reference>
        </references>
      </pivotArea>
    </format>
    <format dxfId="1114">
      <pivotArea dataOnly="0" labelOnly="1" fieldPosition="0">
        <references count="5">
          <reference field="13" count="1" selected="0">
            <x v="4"/>
          </reference>
          <reference field="15" count="1" selected="0">
            <x v="21"/>
          </reference>
          <reference field="17" count="1" selected="0">
            <x v="21"/>
          </reference>
          <reference field="26" count="1" selected="0">
            <x v="114"/>
          </reference>
          <reference field="27" count="1">
            <x v="34"/>
          </reference>
        </references>
      </pivotArea>
    </format>
    <format dxfId="1113">
      <pivotArea dataOnly="0" labelOnly="1" fieldPosition="0">
        <references count="5">
          <reference field="13" count="1" selected="0">
            <x v="4"/>
          </reference>
          <reference field="15" count="1" selected="0">
            <x v="21"/>
          </reference>
          <reference field="17" count="1" selected="0">
            <x v="21"/>
          </reference>
          <reference field="26" count="1" selected="0">
            <x v="129"/>
          </reference>
          <reference field="27" count="1">
            <x v="125"/>
          </reference>
        </references>
      </pivotArea>
    </format>
    <format dxfId="1112">
      <pivotArea dataOnly="0" labelOnly="1" fieldPosition="0">
        <references count="5">
          <reference field="13" count="1" selected="0">
            <x v="4"/>
          </reference>
          <reference field="15" count="1" selected="0">
            <x v="21"/>
          </reference>
          <reference field="17" count="1" selected="0">
            <x v="21"/>
          </reference>
          <reference field="26" count="1" selected="0">
            <x v="134"/>
          </reference>
          <reference field="27" count="1">
            <x v="32"/>
          </reference>
        </references>
      </pivotArea>
    </format>
    <format dxfId="1111">
      <pivotArea dataOnly="0" labelOnly="1" fieldPosition="0">
        <references count="5">
          <reference field="13" count="1" selected="0">
            <x v="4"/>
          </reference>
          <reference field="15" count="1" selected="0">
            <x v="21"/>
          </reference>
          <reference field="17" count="1" selected="0">
            <x v="31"/>
          </reference>
          <reference field="26" count="1" selected="0">
            <x v="74"/>
          </reference>
          <reference field="27" count="1">
            <x v="123"/>
          </reference>
        </references>
      </pivotArea>
    </format>
    <format dxfId="1110">
      <pivotArea dataOnly="0" labelOnly="1" fieldPosition="0">
        <references count="5">
          <reference field="13" count="1" selected="0">
            <x v="4"/>
          </reference>
          <reference field="15" count="1" selected="0">
            <x v="21"/>
          </reference>
          <reference field="17" count="1" selected="0">
            <x v="46"/>
          </reference>
          <reference field="26" count="1" selected="0">
            <x v="104"/>
          </reference>
          <reference field="27" count="1">
            <x v="132"/>
          </reference>
        </references>
      </pivotArea>
    </format>
    <format dxfId="1109">
      <pivotArea dataOnly="0" labelOnly="1" fieldPosition="0">
        <references count="5">
          <reference field="13" count="1" selected="0">
            <x v="4"/>
          </reference>
          <reference field="15" count="1" selected="0">
            <x v="21"/>
          </reference>
          <reference field="17" count="1" selected="0">
            <x v="46"/>
          </reference>
          <reference field="26" count="1" selected="0">
            <x v="105"/>
          </reference>
          <reference field="27" count="1">
            <x v="131"/>
          </reference>
        </references>
      </pivotArea>
    </format>
    <format dxfId="1108">
      <pivotArea dataOnly="0" labelOnly="1" fieldPosition="0">
        <references count="5">
          <reference field="13" count="1" selected="0">
            <x v="4"/>
          </reference>
          <reference field="15" count="1" selected="0">
            <x v="21"/>
          </reference>
          <reference field="17" count="1" selected="0">
            <x v="46"/>
          </reference>
          <reference field="26" count="1" selected="0">
            <x v="135"/>
          </reference>
          <reference field="27" count="1">
            <x v="0"/>
          </reference>
        </references>
      </pivotArea>
    </format>
    <format dxfId="1107">
      <pivotArea dataOnly="0" labelOnly="1" fieldPosition="0">
        <references count="5">
          <reference field="13" count="1" selected="0">
            <x v="4"/>
          </reference>
          <reference field="15" count="1" selected="0">
            <x v="21"/>
          </reference>
          <reference field="17" count="1" selected="0">
            <x v="46"/>
          </reference>
          <reference field="26" count="1" selected="0">
            <x v="136"/>
          </reference>
          <reference field="27" count="1">
            <x v="56"/>
          </reference>
        </references>
      </pivotArea>
    </format>
    <format dxfId="1106">
      <pivotArea dataOnly="0" labelOnly="1" fieldPosition="0">
        <references count="5">
          <reference field="13" count="1" selected="0">
            <x v="4"/>
          </reference>
          <reference field="15" count="1" selected="0">
            <x v="21"/>
          </reference>
          <reference field="17" count="1" selected="0">
            <x v="49"/>
          </reference>
          <reference field="26" count="1" selected="0">
            <x v="21"/>
          </reference>
          <reference field="27" count="1">
            <x v="65"/>
          </reference>
        </references>
      </pivotArea>
    </format>
    <format dxfId="1105">
      <pivotArea dataOnly="0" labelOnly="1" fieldPosition="0">
        <references count="5">
          <reference field="13" count="1" selected="0">
            <x v="4"/>
          </reference>
          <reference field="15" count="1" selected="0">
            <x v="21"/>
          </reference>
          <reference field="17" count="1" selected="0">
            <x v="49"/>
          </reference>
          <reference field="26" count="1" selected="0">
            <x v="101"/>
          </reference>
          <reference field="27" count="1">
            <x v="29"/>
          </reference>
        </references>
      </pivotArea>
    </format>
    <format dxfId="1104">
      <pivotArea dataOnly="0" labelOnly="1" fieldPosition="0">
        <references count="5">
          <reference field="13" count="1" selected="0">
            <x v="0"/>
          </reference>
          <reference field="15" count="1" selected="0">
            <x v="22"/>
          </reference>
          <reference field="17" count="1" selected="0">
            <x v="15"/>
          </reference>
          <reference field="26" count="1" selected="0">
            <x v="23"/>
          </reference>
          <reference field="27" count="1">
            <x v="89"/>
          </reference>
        </references>
      </pivotArea>
    </format>
    <format dxfId="1103">
      <pivotArea dataOnly="0" labelOnly="1" fieldPosition="0">
        <references count="5">
          <reference field="13" count="1" selected="0">
            <x v="0"/>
          </reference>
          <reference field="15" count="1" selected="0">
            <x v="22"/>
          </reference>
          <reference field="17" count="1" selected="0">
            <x v="15"/>
          </reference>
          <reference field="26" count="1" selected="0">
            <x v="37"/>
          </reference>
          <reference field="27" count="1">
            <x v="72"/>
          </reference>
        </references>
      </pivotArea>
    </format>
    <format dxfId="1102">
      <pivotArea dataOnly="0" labelOnly="1" fieldPosition="0">
        <references count="5">
          <reference field="13" count="1" selected="0">
            <x v="0"/>
          </reference>
          <reference field="15" count="1" selected="0">
            <x v="22"/>
          </reference>
          <reference field="17" count="1" selected="0">
            <x v="15"/>
          </reference>
          <reference field="26" count="1" selected="0">
            <x v="38"/>
          </reference>
          <reference field="27" count="1">
            <x v="68"/>
          </reference>
        </references>
      </pivotArea>
    </format>
    <format dxfId="1101">
      <pivotArea dataOnly="0" labelOnly="1" fieldPosition="0">
        <references count="5">
          <reference field="13" count="1" selected="0">
            <x v="0"/>
          </reference>
          <reference field="15" count="1" selected="0">
            <x v="22"/>
          </reference>
          <reference field="17" count="1" selected="0">
            <x v="15"/>
          </reference>
          <reference field="26" count="1" selected="0">
            <x v="44"/>
          </reference>
          <reference field="27" count="1">
            <x v="87"/>
          </reference>
        </references>
      </pivotArea>
    </format>
    <format dxfId="1100">
      <pivotArea dataOnly="0" labelOnly="1" fieldPosition="0">
        <references count="5">
          <reference field="13" count="1" selected="0">
            <x v="0"/>
          </reference>
          <reference field="15" count="1" selected="0">
            <x v="22"/>
          </reference>
          <reference field="17" count="1" selected="0">
            <x v="15"/>
          </reference>
          <reference field="26" count="1" selected="0">
            <x v="48"/>
          </reference>
          <reference field="27" count="1">
            <x v="44"/>
          </reference>
        </references>
      </pivotArea>
    </format>
    <format dxfId="1099">
      <pivotArea dataOnly="0" labelOnly="1" fieldPosition="0">
        <references count="5">
          <reference field="13" count="1" selected="0">
            <x v="0"/>
          </reference>
          <reference field="15" count="1" selected="0">
            <x v="22"/>
          </reference>
          <reference field="17" count="1" selected="0">
            <x v="15"/>
          </reference>
          <reference field="26" count="1" selected="0">
            <x v="93"/>
          </reference>
          <reference field="27" count="1">
            <x v="85"/>
          </reference>
        </references>
      </pivotArea>
    </format>
    <format dxfId="1098">
      <pivotArea dataOnly="0" labelOnly="1" fieldPosition="0">
        <references count="5">
          <reference field="13" count="1" selected="0">
            <x v="0"/>
          </reference>
          <reference field="15" count="1" selected="0">
            <x v="22"/>
          </reference>
          <reference field="17" count="1" selected="0">
            <x v="15"/>
          </reference>
          <reference field="26" count="1" selected="0">
            <x v="96"/>
          </reference>
          <reference field="27" count="1">
            <x v="42"/>
          </reference>
        </references>
      </pivotArea>
    </format>
    <format dxfId="1097">
      <pivotArea dataOnly="0" labelOnly="1" fieldPosition="0">
        <references count="5">
          <reference field="13" count="1" selected="0">
            <x v="0"/>
          </reference>
          <reference field="15" count="1" selected="0">
            <x v="22"/>
          </reference>
          <reference field="17" count="1" selected="0">
            <x v="15"/>
          </reference>
          <reference field="26" count="1" selected="0">
            <x v="115"/>
          </reference>
          <reference field="27" count="1">
            <x v="80"/>
          </reference>
        </references>
      </pivotArea>
    </format>
    <format dxfId="1096">
      <pivotArea dataOnly="0" labelOnly="1" fieldPosition="0">
        <references count="5">
          <reference field="13" count="1" selected="0">
            <x v="0"/>
          </reference>
          <reference field="15" count="1" selected="0">
            <x v="22"/>
          </reference>
          <reference field="17" count="1" selected="0">
            <x v="15"/>
          </reference>
          <reference field="26" count="1" selected="0">
            <x v="118"/>
          </reference>
          <reference field="27" count="1">
            <x v="37"/>
          </reference>
        </references>
      </pivotArea>
    </format>
    <format dxfId="1095">
      <pivotArea dataOnly="0" labelOnly="1" fieldPosition="0">
        <references count="5">
          <reference field="13" count="1" selected="0">
            <x v="0"/>
          </reference>
          <reference field="15" count="1" selected="0">
            <x v="22"/>
          </reference>
          <reference field="17" count="1" selected="0">
            <x v="15"/>
          </reference>
          <reference field="26" count="1" selected="0">
            <x v="119"/>
          </reference>
          <reference field="27" count="1">
            <x v="55"/>
          </reference>
        </references>
      </pivotArea>
    </format>
    <format dxfId="1094">
      <pivotArea dataOnly="0" labelOnly="1" fieldPosition="0">
        <references count="5">
          <reference field="13" count="1" selected="0">
            <x v="0"/>
          </reference>
          <reference field="15" count="1" selected="0">
            <x v="22"/>
          </reference>
          <reference field="17" count="1" selected="0">
            <x v="15"/>
          </reference>
          <reference field="26" count="1" selected="0">
            <x v="126"/>
          </reference>
          <reference field="27" count="1">
            <x v="77"/>
          </reference>
        </references>
      </pivotArea>
    </format>
    <format dxfId="1093">
      <pivotArea field="15" type="button" dataOnly="0" labelOnly="1" outline="0" axis="axisRow" fieldPosition="0"/>
    </format>
    <format dxfId="1092">
      <pivotArea dataOnly="0" labelOnly="1" fieldPosition="0">
        <references count="1">
          <reference field="15" count="0"/>
        </references>
      </pivotArea>
    </format>
    <format dxfId="1091">
      <pivotArea dataOnly="0" labelOnly="1" grandRow="1" outline="0" fieldPosition="0"/>
    </format>
    <format dxfId="1090">
      <pivotArea dataOnly="0" labelOnly="1" fieldPosition="0">
        <references count="2">
          <reference field="15" count="1" selected="0">
            <x v="3"/>
          </reference>
          <reference field="17" count="16">
            <x v="0"/>
            <x v="3"/>
            <x v="4"/>
            <x v="7"/>
            <x v="9"/>
            <x v="13"/>
            <x v="26"/>
            <x v="29"/>
            <x v="35"/>
            <x v="39"/>
            <x v="40"/>
            <x v="42"/>
            <x v="43"/>
            <x v="50"/>
            <x v="51"/>
            <x v="59"/>
          </reference>
        </references>
      </pivotArea>
    </format>
    <format dxfId="1089">
      <pivotArea dataOnly="0" labelOnly="1" fieldPosition="0">
        <references count="2">
          <reference field="15" count="1" selected="0">
            <x v="5"/>
          </reference>
          <reference field="17" count="4">
            <x v="32"/>
            <x v="33"/>
            <x v="34"/>
            <x v="36"/>
          </reference>
        </references>
      </pivotArea>
    </format>
    <format dxfId="1088">
      <pivotArea dataOnly="0" labelOnly="1" fieldPosition="0">
        <references count="2">
          <reference field="15" count="1" selected="0">
            <x v="6"/>
          </reference>
          <reference field="17" count="2">
            <x v="28"/>
            <x v="60"/>
          </reference>
        </references>
      </pivotArea>
    </format>
    <format dxfId="1087">
      <pivotArea dataOnly="0" labelOnly="1" fieldPosition="0">
        <references count="2">
          <reference field="15" count="1" selected="0">
            <x v="7"/>
          </reference>
          <reference field="17" count="7">
            <x v="2"/>
            <x v="12"/>
            <x v="19"/>
            <x v="24"/>
            <x v="25"/>
            <x v="56"/>
            <x v="57"/>
          </reference>
        </references>
      </pivotArea>
    </format>
    <format dxfId="1086">
      <pivotArea dataOnly="0" labelOnly="1" fieldPosition="0">
        <references count="2">
          <reference field="15" count="1" selected="0">
            <x v="8"/>
          </reference>
          <reference field="17" count="1">
            <x v="14"/>
          </reference>
        </references>
      </pivotArea>
    </format>
    <format dxfId="1085">
      <pivotArea dataOnly="0" labelOnly="1" fieldPosition="0">
        <references count="2">
          <reference field="15" count="1" selected="0">
            <x v="9"/>
          </reference>
          <reference field="17" count="4">
            <x v="1"/>
            <x v="18"/>
            <x v="44"/>
            <x v="45"/>
          </reference>
        </references>
      </pivotArea>
    </format>
    <format dxfId="1084">
      <pivotArea dataOnly="0" labelOnly="1" fieldPosition="0">
        <references count="2">
          <reference field="15" count="1" selected="0">
            <x v="10"/>
          </reference>
          <reference field="17" count="5">
            <x v="48"/>
            <x v="52"/>
            <x v="54"/>
            <x v="55"/>
            <x v="61"/>
          </reference>
        </references>
      </pivotArea>
    </format>
    <format dxfId="1083">
      <pivotArea dataOnly="0" labelOnly="1" fieldPosition="0">
        <references count="2">
          <reference field="15" count="1" selected="0">
            <x v="11"/>
          </reference>
          <reference field="17" count="1">
            <x v="8"/>
          </reference>
        </references>
      </pivotArea>
    </format>
    <format dxfId="1082">
      <pivotArea dataOnly="0" labelOnly="1" fieldPosition="0">
        <references count="2">
          <reference field="15" count="1" selected="0">
            <x v="14"/>
          </reference>
          <reference field="17" count="3">
            <x v="6"/>
            <x v="37"/>
            <x v="53"/>
          </reference>
        </references>
      </pivotArea>
    </format>
    <format dxfId="1081">
      <pivotArea dataOnly="0" labelOnly="1" fieldPosition="0">
        <references count="2">
          <reference field="15" count="1" selected="0">
            <x v="15"/>
          </reference>
          <reference field="17" count="4">
            <x v="11"/>
            <x v="22"/>
            <x v="23"/>
            <x v="58"/>
          </reference>
        </references>
      </pivotArea>
    </format>
    <format dxfId="1080">
      <pivotArea dataOnly="0" labelOnly="1" fieldPosition="0">
        <references count="2">
          <reference field="15" count="1" selected="0">
            <x v="16"/>
          </reference>
          <reference field="17" count="1">
            <x v="16"/>
          </reference>
        </references>
      </pivotArea>
    </format>
    <format dxfId="1079">
      <pivotArea dataOnly="0" labelOnly="1" fieldPosition="0">
        <references count="2">
          <reference field="15" count="1" selected="0">
            <x v="17"/>
          </reference>
          <reference field="17" count="2">
            <x v="5"/>
            <x v="27"/>
          </reference>
        </references>
      </pivotArea>
    </format>
    <format dxfId="1078">
      <pivotArea dataOnly="0" labelOnly="1" fieldPosition="0">
        <references count="2">
          <reference field="15" count="1" selected="0">
            <x v="18"/>
          </reference>
          <reference field="17" count="1">
            <x v="20"/>
          </reference>
        </references>
      </pivotArea>
    </format>
    <format dxfId="1077">
      <pivotArea dataOnly="0" labelOnly="1" fieldPosition="0">
        <references count="2">
          <reference field="15" count="1" selected="0">
            <x v="19"/>
          </reference>
          <reference field="17" count="1">
            <x v="17"/>
          </reference>
        </references>
      </pivotArea>
    </format>
    <format dxfId="1076">
      <pivotArea dataOnly="0" labelOnly="1" fieldPosition="0">
        <references count="2">
          <reference field="15" count="1" selected="0">
            <x v="21"/>
          </reference>
          <reference field="17" count="4">
            <x v="21"/>
            <x v="31"/>
            <x v="46"/>
            <x v="49"/>
          </reference>
        </references>
      </pivotArea>
    </format>
    <format dxfId="1075">
      <pivotArea dataOnly="0" labelOnly="1" fieldPosition="0">
        <references count="2">
          <reference field="15" count="1" selected="0">
            <x v="22"/>
          </reference>
          <reference field="17" count="1">
            <x v="15"/>
          </reference>
        </references>
      </pivotArea>
    </format>
    <format dxfId="1074">
      <pivotArea dataOnly="0" labelOnly="1" fieldPosition="0">
        <references count="3">
          <reference field="13" count="1">
            <x v="7"/>
          </reference>
          <reference field="15" count="1" selected="0">
            <x v="3"/>
          </reference>
          <reference field="17" count="1" selected="0">
            <x v="0"/>
          </reference>
        </references>
      </pivotArea>
    </format>
    <format dxfId="1073">
      <pivotArea dataOnly="0" labelOnly="1" fieldPosition="0">
        <references count="3">
          <reference field="13" count="1">
            <x v="1"/>
          </reference>
          <reference field="15" count="1" selected="0">
            <x v="3"/>
          </reference>
          <reference field="17" count="1" selected="0">
            <x v="3"/>
          </reference>
        </references>
      </pivotArea>
    </format>
    <format dxfId="1072">
      <pivotArea dataOnly="0" labelOnly="1" fieldPosition="0">
        <references count="3">
          <reference field="13" count="1">
            <x v="1"/>
          </reference>
          <reference field="15" count="1" selected="0">
            <x v="3"/>
          </reference>
          <reference field="17" count="1" selected="0">
            <x v="4"/>
          </reference>
        </references>
      </pivotArea>
    </format>
    <format dxfId="1071">
      <pivotArea dataOnly="0" labelOnly="1" fieldPosition="0">
        <references count="3">
          <reference field="13" count="1">
            <x v="1"/>
          </reference>
          <reference field="15" count="1" selected="0">
            <x v="3"/>
          </reference>
          <reference field="17" count="1" selected="0">
            <x v="7"/>
          </reference>
        </references>
      </pivotArea>
    </format>
    <format dxfId="1070">
      <pivotArea dataOnly="0" labelOnly="1" fieldPosition="0">
        <references count="3">
          <reference field="13" count="1">
            <x v="1"/>
          </reference>
          <reference field="15" count="1" selected="0">
            <x v="3"/>
          </reference>
          <reference field="17" count="1" selected="0">
            <x v="9"/>
          </reference>
        </references>
      </pivotArea>
    </format>
    <format dxfId="1069">
      <pivotArea dataOnly="0" labelOnly="1" fieldPosition="0">
        <references count="3">
          <reference field="13" count="1">
            <x v="1"/>
          </reference>
          <reference field="15" count="1" selected="0">
            <x v="3"/>
          </reference>
          <reference field="17" count="1" selected="0">
            <x v="13"/>
          </reference>
        </references>
      </pivotArea>
    </format>
    <format dxfId="1068">
      <pivotArea dataOnly="0" labelOnly="1" fieldPosition="0">
        <references count="3">
          <reference field="13" count="1">
            <x v="1"/>
          </reference>
          <reference field="15" count="1" selected="0">
            <x v="3"/>
          </reference>
          <reference field="17" count="1" selected="0">
            <x v="26"/>
          </reference>
        </references>
      </pivotArea>
    </format>
    <format dxfId="1067">
      <pivotArea dataOnly="0" labelOnly="1" fieldPosition="0">
        <references count="3">
          <reference field="13" count="1">
            <x v="1"/>
          </reference>
          <reference field="15" count="1" selected="0">
            <x v="3"/>
          </reference>
          <reference field="17" count="1" selected="0">
            <x v="29"/>
          </reference>
        </references>
      </pivotArea>
    </format>
    <format dxfId="1066">
      <pivotArea dataOnly="0" labelOnly="1" fieldPosition="0">
        <references count="3">
          <reference field="13" count="1">
            <x v="1"/>
          </reference>
          <reference field="15" count="1" selected="0">
            <x v="3"/>
          </reference>
          <reference field="17" count="1" selected="0">
            <x v="35"/>
          </reference>
        </references>
      </pivotArea>
    </format>
    <format dxfId="1065">
      <pivotArea dataOnly="0" labelOnly="1" fieldPosition="0">
        <references count="3">
          <reference field="13" count="1">
            <x v="1"/>
          </reference>
          <reference field="15" count="1" selected="0">
            <x v="3"/>
          </reference>
          <reference field="17" count="1" selected="0">
            <x v="39"/>
          </reference>
        </references>
      </pivotArea>
    </format>
    <format dxfId="1064">
      <pivotArea dataOnly="0" labelOnly="1" fieldPosition="0">
        <references count="3">
          <reference field="13" count="1">
            <x v="1"/>
          </reference>
          <reference field="15" count="1" selected="0">
            <x v="3"/>
          </reference>
          <reference field="17" count="1" selected="0">
            <x v="40"/>
          </reference>
        </references>
      </pivotArea>
    </format>
    <format dxfId="1063">
      <pivotArea dataOnly="0" labelOnly="1" fieldPosition="0">
        <references count="3">
          <reference field="13" count="1">
            <x v="1"/>
          </reference>
          <reference field="15" count="1" selected="0">
            <x v="3"/>
          </reference>
          <reference field="17" count="1" selected="0">
            <x v="42"/>
          </reference>
        </references>
      </pivotArea>
    </format>
    <format dxfId="1062">
      <pivotArea dataOnly="0" labelOnly="1" fieldPosition="0">
        <references count="3">
          <reference field="13" count="1">
            <x v="7"/>
          </reference>
          <reference field="15" count="1" selected="0">
            <x v="3"/>
          </reference>
          <reference field="17" count="1" selected="0">
            <x v="43"/>
          </reference>
        </references>
      </pivotArea>
    </format>
    <format dxfId="1061">
      <pivotArea dataOnly="0" labelOnly="1" fieldPosition="0">
        <references count="3">
          <reference field="13" count="1">
            <x v="1"/>
          </reference>
          <reference field="15" count="1" selected="0">
            <x v="3"/>
          </reference>
          <reference field="17" count="1" selected="0">
            <x v="50"/>
          </reference>
        </references>
      </pivotArea>
    </format>
    <format dxfId="1060">
      <pivotArea dataOnly="0" labelOnly="1" fieldPosition="0">
        <references count="3">
          <reference field="13" count="1">
            <x v="1"/>
          </reference>
          <reference field="15" count="1" selected="0">
            <x v="3"/>
          </reference>
          <reference field="17" count="1" selected="0">
            <x v="51"/>
          </reference>
        </references>
      </pivotArea>
    </format>
    <format dxfId="1059">
      <pivotArea dataOnly="0" labelOnly="1" fieldPosition="0">
        <references count="3">
          <reference field="13" count="1">
            <x v="1"/>
          </reference>
          <reference field="15" count="1" selected="0">
            <x v="3"/>
          </reference>
          <reference field="17" count="1" selected="0">
            <x v="59"/>
          </reference>
        </references>
      </pivotArea>
    </format>
    <format dxfId="1058">
      <pivotArea dataOnly="0" labelOnly="1" fieldPosition="0">
        <references count="3">
          <reference field="13" count="1">
            <x v="5"/>
          </reference>
          <reference field="15" count="1" selected="0">
            <x v="5"/>
          </reference>
          <reference field="17" count="1" selected="0">
            <x v="32"/>
          </reference>
        </references>
      </pivotArea>
    </format>
    <format dxfId="1057">
      <pivotArea dataOnly="0" labelOnly="1" fieldPosition="0">
        <references count="3">
          <reference field="13" count="1">
            <x v="5"/>
          </reference>
          <reference field="15" count="1" selected="0">
            <x v="5"/>
          </reference>
          <reference field="17" count="1" selected="0">
            <x v="33"/>
          </reference>
        </references>
      </pivotArea>
    </format>
    <format dxfId="1056">
      <pivotArea dataOnly="0" labelOnly="1" fieldPosition="0">
        <references count="3">
          <reference field="13" count="1">
            <x v="0"/>
          </reference>
          <reference field="15" count="1" selected="0">
            <x v="5"/>
          </reference>
          <reference field="17" count="1" selected="0">
            <x v="34"/>
          </reference>
        </references>
      </pivotArea>
    </format>
    <format dxfId="1055">
      <pivotArea dataOnly="0" labelOnly="1" fieldPosition="0">
        <references count="3">
          <reference field="13" count="1">
            <x v="5"/>
          </reference>
          <reference field="15" count="1" selected="0">
            <x v="5"/>
          </reference>
          <reference field="17" count="1" selected="0">
            <x v="36"/>
          </reference>
        </references>
      </pivotArea>
    </format>
    <format dxfId="1054">
      <pivotArea dataOnly="0" labelOnly="1" fieldPosition="0">
        <references count="3">
          <reference field="13" count="1">
            <x v="4"/>
          </reference>
          <reference field="15" count="1" selected="0">
            <x v="6"/>
          </reference>
          <reference field="17" count="1" selected="0">
            <x v="28"/>
          </reference>
        </references>
      </pivotArea>
    </format>
    <format dxfId="1053">
      <pivotArea dataOnly="0" labelOnly="1" fieldPosition="0">
        <references count="3">
          <reference field="13" count="1">
            <x v="4"/>
          </reference>
          <reference field="15" count="1" selected="0">
            <x v="6"/>
          </reference>
          <reference field="17" count="1" selected="0">
            <x v="60"/>
          </reference>
        </references>
      </pivotArea>
    </format>
    <format dxfId="1052">
      <pivotArea dataOnly="0" labelOnly="1" fieldPosition="0">
        <references count="3">
          <reference field="13" count="1">
            <x v="5"/>
          </reference>
          <reference field="15" count="1" selected="0">
            <x v="7"/>
          </reference>
          <reference field="17" count="1" selected="0">
            <x v="2"/>
          </reference>
        </references>
      </pivotArea>
    </format>
    <format dxfId="1051">
      <pivotArea dataOnly="0" labelOnly="1" fieldPosition="0">
        <references count="3">
          <reference field="13" count="1">
            <x v="6"/>
          </reference>
          <reference field="15" count="1" selected="0">
            <x v="7"/>
          </reference>
          <reference field="17" count="1" selected="0">
            <x v="12"/>
          </reference>
        </references>
      </pivotArea>
    </format>
    <format dxfId="1050">
      <pivotArea dataOnly="0" labelOnly="1" fieldPosition="0">
        <references count="3">
          <reference field="13" count="1">
            <x v="6"/>
          </reference>
          <reference field="15" count="1" selected="0">
            <x v="7"/>
          </reference>
          <reference field="17" count="1" selected="0">
            <x v="19"/>
          </reference>
        </references>
      </pivotArea>
    </format>
    <format dxfId="1049">
      <pivotArea dataOnly="0" labelOnly="1" fieldPosition="0">
        <references count="3">
          <reference field="13" count="1">
            <x v="6"/>
          </reference>
          <reference field="15" count="1" selected="0">
            <x v="7"/>
          </reference>
          <reference field="17" count="1" selected="0">
            <x v="24"/>
          </reference>
        </references>
      </pivotArea>
    </format>
    <format dxfId="1048">
      <pivotArea dataOnly="0" labelOnly="1" fieldPosition="0">
        <references count="3">
          <reference field="13" count="1">
            <x v="5"/>
          </reference>
          <reference field="15" count="1" selected="0">
            <x v="7"/>
          </reference>
          <reference field="17" count="1" selected="0">
            <x v="25"/>
          </reference>
        </references>
      </pivotArea>
    </format>
    <format dxfId="1047">
      <pivotArea dataOnly="0" labelOnly="1" fieldPosition="0">
        <references count="3">
          <reference field="13" count="1">
            <x v="5"/>
          </reference>
          <reference field="15" count="1" selected="0">
            <x v="7"/>
          </reference>
          <reference field="17" count="1" selected="0">
            <x v="56"/>
          </reference>
        </references>
      </pivotArea>
    </format>
    <format dxfId="1046">
      <pivotArea dataOnly="0" labelOnly="1" fieldPosition="0">
        <references count="3">
          <reference field="13" count="1">
            <x v="5"/>
          </reference>
          <reference field="15" count="1" selected="0">
            <x v="7"/>
          </reference>
          <reference field="17" count="1" selected="0">
            <x v="57"/>
          </reference>
        </references>
      </pivotArea>
    </format>
    <format dxfId="1045">
      <pivotArea dataOnly="0" labelOnly="1" fieldPosition="0">
        <references count="3">
          <reference field="13" count="1">
            <x v="4"/>
          </reference>
          <reference field="15" count="1" selected="0">
            <x v="8"/>
          </reference>
          <reference field="17" count="1" selected="0">
            <x v="14"/>
          </reference>
        </references>
      </pivotArea>
    </format>
    <format dxfId="1044">
      <pivotArea dataOnly="0" labelOnly="1" fieldPosition="0">
        <references count="3">
          <reference field="13" count="1">
            <x v="2"/>
          </reference>
          <reference field="15" count="1" selected="0">
            <x v="9"/>
          </reference>
          <reference field="17" count="1" selected="0">
            <x v="1"/>
          </reference>
        </references>
      </pivotArea>
    </format>
    <format dxfId="1043">
      <pivotArea dataOnly="0" labelOnly="1" fieldPosition="0">
        <references count="3">
          <reference field="13" count="1">
            <x v="2"/>
          </reference>
          <reference field="15" count="1" selected="0">
            <x v="9"/>
          </reference>
          <reference field="17" count="1" selected="0">
            <x v="18"/>
          </reference>
        </references>
      </pivotArea>
    </format>
    <format dxfId="1042">
      <pivotArea dataOnly="0" labelOnly="1" fieldPosition="0">
        <references count="3">
          <reference field="13" count="1">
            <x v="2"/>
          </reference>
          <reference field="15" count="1" selected="0">
            <x v="9"/>
          </reference>
          <reference field="17" count="1" selected="0">
            <x v="44"/>
          </reference>
        </references>
      </pivotArea>
    </format>
    <format dxfId="1041">
      <pivotArea dataOnly="0" labelOnly="1" fieldPosition="0">
        <references count="3">
          <reference field="13" count="1">
            <x v="2"/>
          </reference>
          <reference field="15" count="1" selected="0">
            <x v="9"/>
          </reference>
          <reference field="17" count="1" selected="0">
            <x v="45"/>
          </reference>
        </references>
      </pivotArea>
    </format>
    <format dxfId="1040">
      <pivotArea dataOnly="0" labelOnly="1" fieldPosition="0">
        <references count="3">
          <reference field="13" count="1">
            <x v="5"/>
          </reference>
          <reference field="15" count="1" selected="0">
            <x v="10"/>
          </reference>
          <reference field="17" count="1" selected="0">
            <x v="48"/>
          </reference>
        </references>
      </pivotArea>
    </format>
    <format dxfId="1039">
      <pivotArea dataOnly="0" labelOnly="1" fieldPosition="0">
        <references count="3">
          <reference field="13" count="1">
            <x v="5"/>
          </reference>
          <reference field="15" count="1" selected="0">
            <x v="10"/>
          </reference>
          <reference field="17" count="1" selected="0">
            <x v="52"/>
          </reference>
        </references>
      </pivotArea>
    </format>
    <format dxfId="1038">
      <pivotArea dataOnly="0" labelOnly="1" fieldPosition="0">
        <references count="3">
          <reference field="13" count="1">
            <x v="5"/>
          </reference>
          <reference field="15" count="1" selected="0">
            <x v="10"/>
          </reference>
          <reference field="17" count="1" selected="0">
            <x v="54"/>
          </reference>
        </references>
      </pivotArea>
    </format>
    <format dxfId="1037">
      <pivotArea dataOnly="0" labelOnly="1" fieldPosition="0">
        <references count="3">
          <reference field="13" count="1">
            <x v="5"/>
          </reference>
          <reference field="15" count="1" selected="0">
            <x v="10"/>
          </reference>
          <reference field="17" count="1" selected="0">
            <x v="55"/>
          </reference>
        </references>
      </pivotArea>
    </format>
    <format dxfId="1036">
      <pivotArea dataOnly="0" labelOnly="1" fieldPosition="0">
        <references count="3">
          <reference field="13" count="1">
            <x v="3"/>
          </reference>
          <reference field="15" count="1" selected="0">
            <x v="10"/>
          </reference>
          <reference field="17" count="1" selected="0">
            <x v="61"/>
          </reference>
        </references>
      </pivotArea>
    </format>
    <format dxfId="1035">
      <pivotArea dataOnly="0" labelOnly="1" fieldPosition="0">
        <references count="3">
          <reference field="13" count="1">
            <x v="4"/>
          </reference>
          <reference field="15" count="1" selected="0">
            <x v="11"/>
          </reference>
          <reference field="17" count="1" selected="0">
            <x v="8"/>
          </reference>
        </references>
      </pivotArea>
    </format>
    <format dxfId="1034">
      <pivotArea dataOnly="0" labelOnly="1" fieldPosition="0">
        <references count="3">
          <reference field="13" count="1">
            <x v="4"/>
          </reference>
          <reference field="15" count="1" selected="0">
            <x v="14"/>
          </reference>
          <reference field="17" count="1" selected="0">
            <x v="6"/>
          </reference>
        </references>
      </pivotArea>
    </format>
    <format dxfId="1033">
      <pivotArea dataOnly="0" labelOnly="1" fieldPosition="0">
        <references count="3">
          <reference field="13" count="1">
            <x v="4"/>
          </reference>
          <reference field="15" count="1" selected="0">
            <x v="14"/>
          </reference>
          <reference field="17" count="1" selected="0">
            <x v="37"/>
          </reference>
        </references>
      </pivotArea>
    </format>
    <format dxfId="1032">
      <pivotArea dataOnly="0" labelOnly="1" fieldPosition="0">
        <references count="3">
          <reference field="13" count="1">
            <x v="4"/>
          </reference>
          <reference field="15" count="1" selected="0">
            <x v="14"/>
          </reference>
          <reference field="17" count="1" selected="0">
            <x v="53"/>
          </reference>
        </references>
      </pivotArea>
    </format>
    <format dxfId="1031">
      <pivotArea dataOnly="0" labelOnly="1" fieldPosition="0">
        <references count="3">
          <reference field="13" count="1">
            <x v="4"/>
          </reference>
          <reference field="15" count="1" selected="0">
            <x v="15"/>
          </reference>
          <reference field="17" count="1" selected="0">
            <x v="11"/>
          </reference>
        </references>
      </pivotArea>
    </format>
    <format dxfId="1030">
      <pivotArea dataOnly="0" labelOnly="1" fieldPosition="0">
        <references count="3">
          <reference field="13" count="1">
            <x v="6"/>
          </reference>
          <reference field="15" count="1" selected="0">
            <x v="15"/>
          </reference>
          <reference field="17" count="1" selected="0">
            <x v="22"/>
          </reference>
        </references>
      </pivotArea>
    </format>
    <format dxfId="1029">
      <pivotArea dataOnly="0" labelOnly="1" fieldPosition="0">
        <references count="3">
          <reference field="13" count="1">
            <x v="6"/>
          </reference>
          <reference field="15" count="1" selected="0">
            <x v="15"/>
          </reference>
          <reference field="17" count="1" selected="0">
            <x v="23"/>
          </reference>
        </references>
      </pivotArea>
    </format>
    <format dxfId="1028">
      <pivotArea dataOnly="0" labelOnly="1" fieldPosition="0">
        <references count="3">
          <reference field="13" count="1">
            <x v="4"/>
          </reference>
          <reference field="15" count="1" selected="0">
            <x v="15"/>
          </reference>
          <reference field="17" count="1" selected="0">
            <x v="58"/>
          </reference>
        </references>
      </pivotArea>
    </format>
    <format dxfId="1027">
      <pivotArea dataOnly="0" labelOnly="1" fieldPosition="0">
        <references count="3">
          <reference field="13" count="1">
            <x v="4"/>
          </reference>
          <reference field="15" count="1" selected="0">
            <x v="16"/>
          </reference>
          <reference field="17" count="1" selected="0">
            <x v="16"/>
          </reference>
        </references>
      </pivotArea>
    </format>
    <format dxfId="1026">
      <pivotArea dataOnly="0" labelOnly="1" fieldPosition="0">
        <references count="3">
          <reference field="13" count="1">
            <x v="7"/>
          </reference>
          <reference field="15" count="1" selected="0">
            <x v="17"/>
          </reference>
          <reference field="17" count="1" selected="0">
            <x v="5"/>
          </reference>
        </references>
      </pivotArea>
    </format>
    <format dxfId="1025">
      <pivotArea dataOnly="0" labelOnly="1" fieldPosition="0">
        <references count="3">
          <reference field="13" count="1">
            <x v="7"/>
          </reference>
          <reference field="15" count="1" selected="0">
            <x v="17"/>
          </reference>
          <reference field="17" count="1" selected="0">
            <x v="27"/>
          </reference>
        </references>
      </pivotArea>
    </format>
    <format dxfId="1024">
      <pivotArea dataOnly="0" labelOnly="1" fieldPosition="0">
        <references count="3">
          <reference field="13" count="1">
            <x v="4"/>
          </reference>
          <reference field="15" count="1" selected="0">
            <x v="18"/>
          </reference>
          <reference field="17" count="1" selected="0">
            <x v="20"/>
          </reference>
        </references>
      </pivotArea>
    </format>
    <format dxfId="1023">
      <pivotArea dataOnly="0" labelOnly="1" fieldPosition="0">
        <references count="3">
          <reference field="13" count="1">
            <x v="4"/>
          </reference>
          <reference field="15" count="1" selected="0">
            <x v="19"/>
          </reference>
          <reference field="17" count="1" selected="0">
            <x v="17"/>
          </reference>
        </references>
      </pivotArea>
    </format>
    <format dxfId="1022">
      <pivotArea dataOnly="0" labelOnly="1" fieldPosition="0">
        <references count="3">
          <reference field="13" count="1">
            <x v="4"/>
          </reference>
          <reference field="15" count="1" selected="0">
            <x v="21"/>
          </reference>
          <reference field="17" count="1" selected="0">
            <x v="21"/>
          </reference>
        </references>
      </pivotArea>
    </format>
    <format dxfId="1021">
      <pivotArea dataOnly="0" labelOnly="1" fieldPosition="0">
        <references count="3">
          <reference field="13" count="1">
            <x v="4"/>
          </reference>
          <reference field="15" count="1" selected="0">
            <x v="21"/>
          </reference>
          <reference field="17" count="1" selected="0">
            <x v="31"/>
          </reference>
        </references>
      </pivotArea>
    </format>
    <format dxfId="1020">
      <pivotArea dataOnly="0" labelOnly="1" fieldPosition="0">
        <references count="3">
          <reference field="13" count="1">
            <x v="4"/>
          </reference>
          <reference field="15" count="1" selected="0">
            <x v="21"/>
          </reference>
          <reference field="17" count="1" selected="0">
            <x v="46"/>
          </reference>
        </references>
      </pivotArea>
    </format>
    <format dxfId="1019">
      <pivotArea dataOnly="0" labelOnly="1" fieldPosition="0">
        <references count="3">
          <reference field="13" count="1">
            <x v="4"/>
          </reference>
          <reference field="15" count="1" selected="0">
            <x v="21"/>
          </reference>
          <reference field="17" count="1" selected="0">
            <x v="49"/>
          </reference>
        </references>
      </pivotArea>
    </format>
    <format dxfId="1018">
      <pivotArea dataOnly="0" labelOnly="1" fieldPosition="0">
        <references count="3">
          <reference field="13" count="1">
            <x v="0"/>
          </reference>
          <reference field="15" count="1" selected="0">
            <x v="22"/>
          </reference>
          <reference field="17" count="1" selected="0">
            <x v="15"/>
          </reference>
        </references>
      </pivotArea>
    </format>
    <format dxfId="1017">
      <pivotArea dataOnly="0" labelOnly="1" fieldPosition="0">
        <references count="4">
          <reference field="13" count="1" selected="0">
            <x v="7"/>
          </reference>
          <reference field="15" count="1" selected="0">
            <x v="3"/>
          </reference>
          <reference field="17" count="1" selected="0">
            <x v="0"/>
          </reference>
          <reference field="26" count="1">
            <x v="104"/>
          </reference>
        </references>
      </pivotArea>
    </format>
    <format dxfId="1016">
      <pivotArea dataOnly="0" labelOnly="1" fieldPosition="0">
        <references count="4">
          <reference field="13" count="1" selected="0">
            <x v="1"/>
          </reference>
          <reference field="15" count="1" selected="0">
            <x v="3"/>
          </reference>
          <reference field="17" count="1" selected="0">
            <x v="3"/>
          </reference>
          <reference field="26" count="2">
            <x v="109"/>
            <x v="125"/>
          </reference>
        </references>
      </pivotArea>
    </format>
    <format dxfId="1015">
      <pivotArea dataOnly="0" labelOnly="1" fieldPosition="0">
        <references count="4">
          <reference field="13" count="1" selected="0">
            <x v="1"/>
          </reference>
          <reference field="15" count="1" selected="0">
            <x v="3"/>
          </reference>
          <reference field="17" count="1" selected="0">
            <x v="4"/>
          </reference>
          <reference field="26" count="1">
            <x v="96"/>
          </reference>
        </references>
      </pivotArea>
    </format>
    <format dxfId="1014">
      <pivotArea dataOnly="0" labelOnly="1" fieldPosition="0">
        <references count="4">
          <reference field="13" count="1" selected="0">
            <x v="1"/>
          </reference>
          <reference field="15" count="1" selected="0">
            <x v="3"/>
          </reference>
          <reference field="17" count="1" selected="0">
            <x v="7"/>
          </reference>
          <reference field="26" count="1">
            <x v="104"/>
          </reference>
        </references>
      </pivotArea>
    </format>
    <format dxfId="1013">
      <pivotArea dataOnly="0" labelOnly="1" fieldPosition="0">
        <references count="4">
          <reference field="13" count="1" selected="0">
            <x v="1"/>
          </reference>
          <reference field="15" count="1" selected="0">
            <x v="3"/>
          </reference>
          <reference field="17" count="1" selected="0">
            <x v="9"/>
          </reference>
          <reference field="26" count="1">
            <x v="104"/>
          </reference>
        </references>
      </pivotArea>
    </format>
    <format dxfId="1012">
      <pivotArea dataOnly="0" labelOnly="1" fieldPosition="0">
        <references count="4">
          <reference field="13" count="1" selected="0">
            <x v="1"/>
          </reference>
          <reference field="15" count="1" selected="0">
            <x v="3"/>
          </reference>
          <reference field="17" count="1" selected="0">
            <x v="13"/>
          </reference>
          <reference field="26" count="1">
            <x v="107"/>
          </reference>
        </references>
      </pivotArea>
    </format>
    <format dxfId="1011">
      <pivotArea dataOnly="0" labelOnly="1" fieldPosition="0">
        <references count="4">
          <reference field="13" count="1" selected="0">
            <x v="1"/>
          </reference>
          <reference field="15" count="1" selected="0">
            <x v="3"/>
          </reference>
          <reference field="17" count="1" selected="0">
            <x v="26"/>
          </reference>
          <reference field="26" count="1">
            <x v="107"/>
          </reference>
        </references>
      </pivotArea>
    </format>
    <format dxfId="1010">
      <pivotArea dataOnly="0" labelOnly="1" fieldPosition="0">
        <references count="4">
          <reference field="13" count="1" selected="0">
            <x v="1"/>
          </reference>
          <reference field="15" count="1" selected="0">
            <x v="3"/>
          </reference>
          <reference field="17" count="1" selected="0">
            <x v="29"/>
          </reference>
          <reference field="26" count="1">
            <x v="80"/>
          </reference>
        </references>
      </pivotArea>
    </format>
    <format dxfId="1009">
      <pivotArea dataOnly="0" labelOnly="1" fieldPosition="0">
        <references count="4">
          <reference field="13" count="1" selected="0">
            <x v="1"/>
          </reference>
          <reference field="15" count="1" selected="0">
            <x v="3"/>
          </reference>
          <reference field="17" count="1" selected="0">
            <x v="35"/>
          </reference>
          <reference field="26" count="4">
            <x v="38"/>
            <x v="48"/>
            <x v="96"/>
            <x v="97"/>
          </reference>
        </references>
      </pivotArea>
    </format>
    <format dxfId="1008">
      <pivotArea dataOnly="0" labelOnly="1" fieldPosition="0">
        <references count="4">
          <reference field="13" count="1" selected="0">
            <x v="1"/>
          </reference>
          <reference field="15" count="1" selected="0">
            <x v="3"/>
          </reference>
          <reference field="17" count="1" selected="0">
            <x v="39"/>
          </reference>
          <reference field="26" count="1">
            <x v="108"/>
          </reference>
        </references>
      </pivotArea>
    </format>
    <format dxfId="1007">
      <pivotArea dataOnly="0" labelOnly="1" fieldPosition="0">
        <references count="4">
          <reference field="13" count="1" selected="0">
            <x v="1"/>
          </reference>
          <reference field="15" count="1" selected="0">
            <x v="3"/>
          </reference>
          <reference field="17" count="1" selected="0">
            <x v="40"/>
          </reference>
          <reference field="26" count="3">
            <x v="70"/>
            <x v="96"/>
            <x v="107"/>
          </reference>
        </references>
      </pivotArea>
    </format>
    <format dxfId="1006">
      <pivotArea dataOnly="0" labelOnly="1" fieldPosition="0">
        <references count="4">
          <reference field="13" count="1" selected="0">
            <x v="1"/>
          </reference>
          <reference field="15" count="1" selected="0">
            <x v="3"/>
          </reference>
          <reference field="17" count="1" selected="0">
            <x v="42"/>
          </reference>
          <reference field="26" count="1">
            <x v="107"/>
          </reference>
        </references>
      </pivotArea>
    </format>
    <format dxfId="1005">
      <pivotArea dataOnly="0" labelOnly="1" fieldPosition="0">
        <references count="4">
          <reference field="13" count="1" selected="0">
            <x v="7"/>
          </reference>
          <reference field="15" count="1" selected="0">
            <x v="3"/>
          </reference>
          <reference field="17" count="1" selected="0">
            <x v="43"/>
          </reference>
          <reference field="26" count="1">
            <x v="104"/>
          </reference>
        </references>
      </pivotArea>
    </format>
    <format dxfId="1004">
      <pivotArea dataOnly="0" labelOnly="1" fieldPosition="0">
        <references count="4">
          <reference field="13" count="1" selected="0">
            <x v="1"/>
          </reference>
          <reference field="15" count="1" selected="0">
            <x v="3"/>
          </reference>
          <reference field="17" count="1" selected="0">
            <x v="50"/>
          </reference>
          <reference field="26" count="12">
            <x v="20"/>
            <x v="27"/>
            <x v="28"/>
            <x v="29"/>
            <x v="32"/>
            <x v="34"/>
            <x v="45"/>
            <x v="48"/>
            <x v="73"/>
            <x v="74"/>
            <x v="96"/>
            <x v="125"/>
          </reference>
        </references>
      </pivotArea>
    </format>
    <format dxfId="1003">
      <pivotArea dataOnly="0" labelOnly="1" fieldPosition="0">
        <references count="4">
          <reference field="13" count="1" selected="0">
            <x v="1"/>
          </reference>
          <reference field="15" count="1" selected="0">
            <x v="3"/>
          </reference>
          <reference field="17" count="1" selected="0">
            <x v="51"/>
          </reference>
          <reference field="26" count="1">
            <x v="107"/>
          </reference>
        </references>
      </pivotArea>
    </format>
    <format dxfId="1002">
      <pivotArea dataOnly="0" labelOnly="1" fieldPosition="0">
        <references count="4">
          <reference field="13" count="1" selected="0">
            <x v="1"/>
          </reference>
          <reference field="15" count="1" selected="0">
            <x v="3"/>
          </reference>
          <reference field="17" count="1" selected="0">
            <x v="59"/>
          </reference>
          <reference field="26" count="1">
            <x v="104"/>
          </reference>
        </references>
      </pivotArea>
    </format>
    <format dxfId="1001">
      <pivotArea dataOnly="0" labelOnly="1" fieldPosition="0">
        <references count="4">
          <reference field="13" count="1" selected="0">
            <x v="5"/>
          </reference>
          <reference field="15" count="1" selected="0">
            <x v="5"/>
          </reference>
          <reference field="17" count="1" selected="0">
            <x v="32"/>
          </reference>
          <reference field="26" count="4">
            <x v="131"/>
            <x v="132"/>
            <x v="133"/>
            <x v="134"/>
          </reference>
        </references>
      </pivotArea>
    </format>
    <format dxfId="1000">
      <pivotArea dataOnly="0" labelOnly="1" fieldPosition="0">
        <references count="4">
          <reference field="13" count="1" selected="0">
            <x v="5"/>
          </reference>
          <reference field="15" count="1" selected="0">
            <x v="5"/>
          </reference>
          <reference field="17" count="1" selected="0">
            <x v="33"/>
          </reference>
          <reference field="26" count="3">
            <x v="131"/>
            <x v="132"/>
            <x v="133"/>
          </reference>
        </references>
      </pivotArea>
    </format>
    <format dxfId="999">
      <pivotArea dataOnly="0" labelOnly="1" fieldPosition="0">
        <references count="4">
          <reference field="13" count="1" selected="0">
            <x v="0"/>
          </reference>
          <reference field="15" count="1" selected="0">
            <x v="5"/>
          </reference>
          <reference field="17" count="1" selected="0">
            <x v="34"/>
          </reference>
          <reference field="26" count="4">
            <x v="41"/>
            <x v="104"/>
            <x v="107"/>
            <x v="127"/>
          </reference>
        </references>
      </pivotArea>
    </format>
    <format dxfId="998">
      <pivotArea dataOnly="0" labelOnly="1" fieldPosition="0">
        <references count="4">
          <reference field="13" count="1" selected="0">
            <x v="5"/>
          </reference>
          <reference field="15" count="1" selected="0">
            <x v="5"/>
          </reference>
          <reference field="17" count="1" selected="0">
            <x v="36"/>
          </reference>
          <reference field="26" count="2">
            <x v="131"/>
            <x v="133"/>
          </reference>
        </references>
      </pivotArea>
    </format>
    <format dxfId="997">
      <pivotArea dataOnly="0" labelOnly="1" fieldPosition="0">
        <references count="4">
          <reference field="13" count="1" selected="0">
            <x v="4"/>
          </reference>
          <reference field="15" count="1" selected="0">
            <x v="6"/>
          </reference>
          <reference field="17" count="1" selected="0">
            <x v="28"/>
          </reference>
          <reference field="26" count="18">
            <x v="18"/>
            <x v="31"/>
            <x v="34"/>
            <x v="44"/>
            <x v="48"/>
            <x v="54"/>
            <x v="56"/>
            <x v="57"/>
            <x v="59"/>
            <x v="61"/>
            <x v="82"/>
            <x v="92"/>
            <x v="94"/>
            <x v="114"/>
            <x v="115"/>
            <x v="116"/>
            <x v="117"/>
            <x v="129"/>
          </reference>
        </references>
      </pivotArea>
    </format>
    <format dxfId="996">
      <pivotArea dataOnly="0" labelOnly="1" fieldPosition="0">
        <references count="4">
          <reference field="13" count="1" selected="0">
            <x v="4"/>
          </reference>
          <reference field="15" count="1" selected="0">
            <x v="6"/>
          </reference>
          <reference field="17" count="1" selected="0">
            <x v="60"/>
          </reference>
          <reference field="26" count="7">
            <x v="58"/>
            <x v="61"/>
            <x v="68"/>
            <x v="71"/>
            <x v="123"/>
            <x v="126"/>
            <x v="130"/>
          </reference>
        </references>
      </pivotArea>
    </format>
    <format dxfId="995">
      <pivotArea dataOnly="0" labelOnly="1" fieldPosition="0">
        <references count="4">
          <reference field="13" count="1" selected="0">
            <x v="5"/>
          </reference>
          <reference field="15" count="1" selected="0">
            <x v="7"/>
          </reference>
          <reference field="17" count="1" selected="0">
            <x v="2"/>
          </reference>
          <reference field="26" count="9">
            <x v="17"/>
            <x v="22"/>
            <x v="24"/>
            <x v="43"/>
            <x v="52"/>
            <x v="81"/>
            <x v="86"/>
            <x v="94"/>
            <x v="96"/>
          </reference>
        </references>
      </pivotArea>
    </format>
    <format dxfId="994">
      <pivotArea dataOnly="0" labelOnly="1" fieldPosition="0">
        <references count="4">
          <reference field="13" count="1" selected="0">
            <x v="6"/>
          </reference>
          <reference field="15" count="1" selected="0">
            <x v="7"/>
          </reference>
          <reference field="17" count="1" selected="0">
            <x v="12"/>
          </reference>
          <reference field="26" count="2">
            <x v="69"/>
            <x v="93"/>
          </reference>
        </references>
      </pivotArea>
    </format>
    <format dxfId="993">
      <pivotArea dataOnly="0" labelOnly="1" fieldPosition="0">
        <references count="4">
          <reference field="13" count="1" selected="0">
            <x v="6"/>
          </reference>
          <reference field="15" count="1" selected="0">
            <x v="7"/>
          </reference>
          <reference field="17" count="1" selected="0">
            <x v="19"/>
          </reference>
          <reference field="26" count="2">
            <x v="47"/>
            <x v="69"/>
          </reference>
        </references>
      </pivotArea>
    </format>
    <format dxfId="992">
      <pivotArea dataOnly="0" labelOnly="1" fieldPosition="0">
        <references count="4">
          <reference field="13" count="1" selected="0">
            <x v="6"/>
          </reference>
          <reference field="15" count="1" selected="0">
            <x v="7"/>
          </reference>
          <reference field="17" count="1" selected="0">
            <x v="24"/>
          </reference>
          <reference field="26" count="12">
            <x v="21"/>
            <x v="22"/>
            <x v="43"/>
            <x v="46"/>
            <x v="47"/>
            <x v="57"/>
            <x v="71"/>
            <x v="74"/>
            <x v="92"/>
            <x v="94"/>
            <x v="100"/>
            <x v="103"/>
          </reference>
        </references>
      </pivotArea>
    </format>
    <format dxfId="991">
      <pivotArea dataOnly="0" labelOnly="1" fieldPosition="0">
        <references count="4">
          <reference field="13" count="1" selected="0">
            <x v="5"/>
          </reference>
          <reference field="15" count="1" selected="0">
            <x v="7"/>
          </reference>
          <reference field="17" count="1" selected="0">
            <x v="25"/>
          </reference>
          <reference field="26" count="5">
            <x v="37"/>
            <x v="38"/>
            <x v="44"/>
            <x v="48"/>
            <x v="126"/>
          </reference>
        </references>
      </pivotArea>
    </format>
    <format dxfId="990">
      <pivotArea dataOnly="0" labelOnly="1" fieldPosition="0">
        <references count="4">
          <reference field="13" count="1" selected="0">
            <x v="5"/>
          </reference>
          <reference field="15" count="1" selected="0">
            <x v="7"/>
          </reference>
          <reference field="17" count="1" selected="0">
            <x v="56"/>
          </reference>
          <reference field="26" count="1">
            <x v="62"/>
          </reference>
        </references>
      </pivotArea>
    </format>
    <format dxfId="989">
      <pivotArea dataOnly="0" labelOnly="1" fieldPosition="0">
        <references count="4">
          <reference field="13" count="1" selected="0">
            <x v="5"/>
          </reference>
          <reference field="15" count="1" selected="0">
            <x v="7"/>
          </reference>
          <reference field="17" count="1" selected="0">
            <x v="57"/>
          </reference>
          <reference field="26" count="22">
            <x v="19"/>
            <x v="28"/>
            <x v="31"/>
            <x v="33"/>
            <x v="34"/>
            <x v="36"/>
            <x v="37"/>
            <x v="38"/>
            <x v="40"/>
            <x v="43"/>
            <x v="44"/>
            <x v="48"/>
            <x v="74"/>
            <x v="83"/>
            <x v="85"/>
            <x v="87"/>
            <x v="112"/>
            <x v="118"/>
            <x v="119"/>
            <x v="122"/>
            <x v="124"/>
            <x v="126"/>
          </reference>
        </references>
      </pivotArea>
    </format>
    <format dxfId="988">
      <pivotArea dataOnly="0" labelOnly="1" fieldPosition="0">
        <references count="4">
          <reference field="13" count="1" selected="0">
            <x v="4"/>
          </reference>
          <reference field="15" count="1" selected="0">
            <x v="8"/>
          </reference>
          <reference field="17" count="1" selected="0">
            <x v="14"/>
          </reference>
          <reference field="26" count="6">
            <x v="59"/>
            <x v="74"/>
            <x v="88"/>
            <x v="89"/>
            <x v="90"/>
            <x v="91"/>
          </reference>
        </references>
      </pivotArea>
    </format>
    <format dxfId="987">
      <pivotArea dataOnly="0" labelOnly="1" fieldPosition="0">
        <references count="4">
          <reference field="13" count="1" selected="0">
            <x v="2"/>
          </reference>
          <reference field="15" count="1" selected="0">
            <x v="9"/>
          </reference>
          <reference field="17" count="1" selected="0">
            <x v="1"/>
          </reference>
          <reference field="26" count="3">
            <x v="94"/>
            <x v="96"/>
            <x v="125"/>
          </reference>
        </references>
      </pivotArea>
    </format>
    <format dxfId="986">
      <pivotArea dataOnly="0" labelOnly="1" fieldPosition="0">
        <references count="4">
          <reference field="13" count="1" selected="0">
            <x v="2"/>
          </reference>
          <reference field="15" count="1" selected="0">
            <x v="9"/>
          </reference>
          <reference field="17" count="1" selected="0">
            <x v="18"/>
          </reference>
          <reference field="26" count="7">
            <x v="25"/>
            <x v="26"/>
            <x v="36"/>
            <x v="48"/>
            <x v="96"/>
            <x v="106"/>
            <x v="118"/>
          </reference>
        </references>
      </pivotArea>
    </format>
    <format dxfId="985">
      <pivotArea dataOnly="0" labelOnly="1" fieldPosition="0">
        <references count="4">
          <reference field="13" count="1" selected="0">
            <x v="2"/>
          </reference>
          <reference field="15" count="1" selected="0">
            <x v="9"/>
          </reference>
          <reference field="17" count="1" selected="0">
            <x v="44"/>
          </reference>
          <reference field="26" count="6">
            <x v="22"/>
            <x v="23"/>
            <x v="63"/>
            <x v="96"/>
            <x v="107"/>
            <x v="117"/>
          </reference>
        </references>
      </pivotArea>
    </format>
    <format dxfId="984">
      <pivotArea dataOnly="0" labelOnly="1" fieldPosition="0">
        <references count="4">
          <reference field="13" count="1" selected="0">
            <x v="2"/>
          </reference>
          <reference field="15" count="1" selected="0">
            <x v="9"/>
          </reference>
          <reference field="17" count="1" selected="0">
            <x v="45"/>
          </reference>
          <reference field="26" count="1">
            <x v="107"/>
          </reference>
        </references>
      </pivotArea>
    </format>
    <format dxfId="983">
      <pivotArea dataOnly="0" labelOnly="1" fieldPosition="0">
        <references count="4">
          <reference field="13" count="1" selected="0">
            <x v="5"/>
          </reference>
          <reference field="15" count="1" selected="0">
            <x v="10"/>
          </reference>
          <reference field="17" count="1" selected="0">
            <x v="48"/>
          </reference>
          <reference field="26" count="4">
            <x v="19"/>
            <x v="44"/>
            <x v="48"/>
            <x v="87"/>
          </reference>
        </references>
      </pivotArea>
    </format>
    <format dxfId="982">
      <pivotArea dataOnly="0" labelOnly="1" fieldPosition="0">
        <references count="4">
          <reference field="13" count="1" selected="0">
            <x v="5"/>
          </reference>
          <reference field="15" count="1" selected="0">
            <x v="10"/>
          </reference>
          <reference field="17" count="1" selected="0">
            <x v="52"/>
          </reference>
          <reference field="26" count="7">
            <x v="19"/>
            <x v="23"/>
            <x v="36"/>
            <x v="44"/>
            <x v="48"/>
            <x v="86"/>
            <x v="121"/>
          </reference>
        </references>
      </pivotArea>
    </format>
    <format dxfId="981">
      <pivotArea dataOnly="0" labelOnly="1" fieldPosition="0">
        <references count="4">
          <reference field="13" count="1" selected="0">
            <x v="5"/>
          </reference>
          <reference field="15" count="1" selected="0">
            <x v="10"/>
          </reference>
          <reference field="17" count="1" selected="0">
            <x v="54"/>
          </reference>
          <reference field="26" count="5">
            <x v="31"/>
            <x v="44"/>
            <x v="48"/>
            <x v="55"/>
            <x v="65"/>
          </reference>
        </references>
      </pivotArea>
    </format>
    <format dxfId="980">
      <pivotArea dataOnly="0" labelOnly="1" fieldPosition="0">
        <references count="4">
          <reference field="13" count="1" selected="0">
            <x v="5"/>
          </reference>
          <reference field="15" count="1" selected="0">
            <x v="10"/>
          </reference>
          <reference field="17" count="1" selected="0">
            <x v="55"/>
          </reference>
          <reference field="26" count="11">
            <x v="19"/>
            <x v="27"/>
            <x v="28"/>
            <x v="32"/>
            <x v="34"/>
            <x v="44"/>
            <x v="48"/>
            <x v="63"/>
            <x v="72"/>
            <x v="120"/>
            <x v="125"/>
          </reference>
        </references>
      </pivotArea>
    </format>
    <format dxfId="979">
      <pivotArea dataOnly="0" labelOnly="1" fieldPosition="0">
        <references count="4">
          <reference field="13" count="1" selected="0">
            <x v="3"/>
          </reference>
          <reference field="15" count="1" selected="0">
            <x v="10"/>
          </reference>
          <reference field="17" count="1" selected="0">
            <x v="61"/>
          </reference>
          <reference field="26" count="18">
            <x v="27"/>
            <x v="28"/>
            <x v="31"/>
            <x v="32"/>
            <x v="34"/>
            <x v="35"/>
            <x v="39"/>
            <x v="40"/>
            <x v="44"/>
            <x v="48"/>
            <x v="53"/>
            <x v="55"/>
            <x v="63"/>
            <x v="66"/>
            <x v="67"/>
            <x v="73"/>
            <x v="86"/>
            <x v="99"/>
          </reference>
        </references>
      </pivotArea>
    </format>
    <format dxfId="978">
      <pivotArea dataOnly="0" labelOnly="1" fieldPosition="0">
        <references count="4">
          <reference field="13" count="1" selected="0">
            <x v="4"/>
          </reference>
          <reference field="15" count="1" selected="0">
            <x v="11"/>
          </reference>
          <reference field="17" count="1" selected="0">
            <x v="8"/>
          </reference>
          <reference field="26" count="1">
            <x v="115"/>
          </reference>
        </references>
      </pivotArea>
    </format>
    <format dxfId="977">
      <pivotArea dataOnly="0" labelOnly="1" fieldPosition="0">
        <references count="4">
          <reference field="13" count="1" selected="0">
            <x v="4"/>
          </reference>
          <reference field="15" count="1" selected="0">
            <x v="14"/>
          </reference>
          <reference field="17" count="1" selected="0">
            <x v="6"/>
          </reference>
          <reference field="26" count="5">
            <x v="22"/>
            <x v="65"/>
            <x v="87"/>
            <x v="96"/>
            <x v="113"/>
          </reference>
        </references>
      </pivotArea>
    </format>
    <format dxfId="976">
      <pivotArea dataOnly="0" labelOnly="1" fieldPosition="0">
        <references count="4">
          <reference field="13" count="1" selected="0">
            <x v="4"/>
          </reference>
          <reference field="15" count="1" selected="0">
            <x v="14"/>
          </reference>
          <reference field="17" count="1" selected="0">
            <x v="37"/>
          </reference>
          <reference field="26" count="1">
            <x v="74"/>
          </reference>
        </references>
      </pivotArea>
    </format>
    <format dxfId="975">
      <pivotArea dataOnly="0" labelOnly="1" fieldPosition="0">
        <references count="4">
          <reference field="13" count="1" selected="0">
            <x v="4"/>
          </reference>
          <reference field="15" count="1" selected="0">
            <x v="14"/>
          </reference>
          <reference field="17" count="1" selected="0">
            <x v="53"/>
          </reference>
          <reference field="26" count="5">
            <x v="43"/>
            <x v="71"/>
            <x v="92"/>
            <x v="94"/>
            <x v="110"/>
          </reference>
        </references>
      </pivotArea>
    </format>
    <format dxfId="974">
      <pivotArea dataOnly="0" labelOnly="1" fieldPosition="0">
        <references count="4">
          <reference field="13" count="1" selected="0">
            <x v="4"/>
          </reference>
          <reference field="15" count="1" selected="0">
            <x v="15"/>
          </reference>
          <reference field="17" count="1" selected="0">
            <x v="11"/>
          </reference>
          <reference field="26" count="40">
            <x v="16"/>
            <x v="19"/>
            <x v="27"/>
            <x v="28"/>
            <x v="29"/>
            <x v="30"/>
            <x v="31"/>
            <x v="32"/>
            <x v="34"/>
            <x v="36"/>
            <x v="40"/>
            <x v="42"/>
            <x v="48"/>
            <x v="49"/>
            <x v="52"/>
            <x v="53"/>
            <x v="54"/>
            <x v="55"/>
            <x v="56"/>
            <x v="57"/>
            <x v="60"/>
            <x v="62"/>
            <x v="66"/>
            <x v="68"/>
            <x v="69"/>
            <x v="77"/>
            <x v="78"/>
            <x v="79"/>
            <x v="80"/>
            <x v="84"/>
            <x v="86"/>
            <x v="96"/>
            <x v="98"/>
            <x v="99"/>
            <x v="100"/>
            <x v="103"/>
            <x v="112"/>
            <x v="113"/>
            <x v="115"/>
            <x v="122"/>
          </reference>
        </references>
      </pivotArea>
    </format>
    <format dxfId="973">
      <pivotArea dataOnly="0" labelOnly="1" fieldPosition="0">
        <references count="4">
          <reference field="13" count="1" selected="0">
            <x v="6"/>
          </reference>
          <reference field="15" count="1" selected="0">
            <x v="15"/>
          </reference>
          <reference field="17" count="1" selected="0">
            <x v="22"/>
          </reference>
          <reference field="26" count="2">
            <x v="42"/>
            <x v="62"/>
          </reference>
        </references>
      </pivotArea>
    </format>
    <format dxfId="972">
      <pivotArea dataOnly="0" labelOnly="1" fieldPosition="0">
        <references count="4">
          <reference field="13" count="1" selected="0">
            <x v="6"/>
          </reference>
          <reference field="15" count="1" selected="0">
            <x v="15"/>
          </reference>
          <reference field="17" count="1" selected="0">
            <x v="23"/>
          </reference>
          <reference field="26" count="1">
            <x v="42"/>
          </reference>
        </references>
      </pivotArea>
    </format>
    <format dxfId="971">
      <pivotArea dataOnly="0" labelOnly="1" fieldPosition="0">
        <references count="4">
          <reference field="13" count="1" selected="0">
            <x v="4"/>
          </reference>
          <reference field="15" count="1" selected="0">
            <x v="15"/>
          </reference>
          <reference field="17" count="1" selected="0">
            <x v="58"/>
          </reference>
          <reference field="26" count="16">
            <x v="0"/>
            <x v="1"/>
            <x v="2"/>
            <x v="3"/>
            <x v="4"/>
            <x v="5"/>
            <x v="6"/>
            <x v="7"/>
            <x v="8"/>
            <x v="9"/>
            <x v="10"/>
            <x v="11"/>
            <x v="12"/>
            <x v="13"/>
            <x v="14"/>
            <x v="15"/>
          </reference>
        </references>
      </pivotArea>
    </format>
    <format dxfId="970">
      <pivotArea dataOnly="0" labelOnly="1" fieldPosition="0">
        <references count="4">
          <reference field="13" count="1" selected="0">
            <x v="4"/>
          </reference>
          <reference field="15" count="1" selected="0">
            <x v="16"/>
          </reference>
          <reference field="17" count="1" selected="0">
            <x v="16"/>
          </reference>
          <reference field="26" count="2">
            <x v="66"/>
            <x v="69"/>
          </reference>
        </references>
      </pivotArea>
    </format>
    <format dxfId="969">
      <pivotArea dataOnly="0" labelOnly="1" fieldPosition="0">
        <references count="4">
          <reference field="13" count="1" selected="0">
            <x v="7"/>
          </reference>
          <reference field="15" count="1" selected="0">
            <x v="17"/>
          </reference>
          <reference field="17" count="1" selected="0">
            <x v="5"/>
          </reference>
          <reference field="26" count="2">
            <x v="107"/>
            <x v="110"/>
          </reference>
        </references>
      </pivotArea>
    </format>
    <format dxfId="968">
      <pivotArea dataOnly="0" labelOnly="1" fieldPosition="0">
        <references count="4">
          <reference field="13" count="1" selected="0">
            <x v="7"/>
          </reference>
          <reference field="15" count="1" selected="0">
            <x v="17"/>
          </reference>
          <reference field="17" count="1" selected="0">
            <x v="27"/>
          </reference>
          <reference field="26" count="1">
            <x v="111"/>
          </reference>
        </references>
      </pivotArea>
    </format>
    <format dxfId="967">
      <pivotArea dataOnly="0" labelOnly="1" fieldPosition="0">
        <references count="4">
          <reference field="13" count="1" selected="0">
            <x v="4"/>
          </reference>
          <reference field="15" count="1" selected="0">
            <x v="18"/>
          </reference>
          <reference field="17" count="1" selected="0">
            <x v="20"/>
          </reference>
          <reference field="26" count="9">
            <x v="74"/>
            <x v="75"/>
            <x v="92"/>
            <x v="94"/>
            <x v="95"/>
            <x v="96"/>
            <x v="99"/>
            <x v="112"/>
            <x v="128"/>
          </reference>
        </references>
      </pivotArea>
    </format>
    <format dxfId="966">
      <pivotArea dataOnly="0" labelOnly="1" fieldPosition="0">
        <references count="4">
          <reference field="13" count="1" selected="0">
            <x v="4"/>
          </reference>
          <reference field="15" count="1" selected="0">
            <x v="19"/>
          </reference>
          <reference field="17" count="1" selected="0">
            <x v="17"/>
          </reference>
          <reference field="26" count="1">
            <x v="66"/>
          </reference>
        </references>
      </pivotArea>
    </format>
    <format dxfId="965">
      <pivotArea dataOnly="0" labelOnly="1" fieldPosition="0">
        <references count="4">
          <reference field="13" count="1" selected="0">
            <x v="4"/>
          </reference>
          <reference field="15" count="1" selected="0">
            <x v="21"/>
          </reference>
          <reference field="17" count="1" selected="0">
            <x v="21"/>
          </reference>
          <reference field="26" count="24">
            <x v="16"/>
            <x v="18"/>
            <x v="22"/>
            <x v="37"/>
            <x v="44"/>
            <x v="48"/>
            <x v="49"/>
            <x v="50"/>
            <x v="51"/>
            <x v="59"/>
            <x v="64"/>
            <x v="65"/>
            <x v="66"/>
            <x v="68"/>
            <x v="75"/>
            <x v="76"/>
            <x v="80"/>
            <x v="92"/>
            <x v="94"/>
            <x v="100"/>
            <x v="102"/>
            <x v="114"/>
            <x v="129"/>
            <x v="134"/>
          </reference>
        </references>
      </pivotArea>
    </format>
    <format dxfId="964">
      <pivotArea dataOnly="0" labelOnly="1" fieldPosition="0">
        <references count="4">
          <reference field="13" count="1" selected="0">
            <x v="4"/>
          </reference>
          <reference field="15" count="1" selected="0">
            <x v="21"/>
          </reference>
          <reference field="17" count="1" selected="0">
            <x v="31"/>
          </reference>
          <reference field="26" count="1">
            <x v="74"/>
          </reference>
        </references>
      </pivotArea>
    </format>
    <format dxfId="963">
      <pivotArea dataOnly="0" labelOnly="1" fieldPosition="0">
        <references count="4">
          <reference field="13" count="1" selected="0">
            <x v="4"/>
          </reference>
          <reference field="15" count="1" selected="0">
            <x v="21"/>
          </reference>
          <reference field="17" count="1" selected="0">
            <x v="46"/>
          </reference>
          <reference field="26" count="4">
            <x v="104"/>
            <x v="105"/>
            <x v="135"/>
            <x v="136"/>
          </reference>
        </references>
      </pivotArea>
    </format>
    <format dxfId="962">
      <pivotArea dataOnly="0" labelOnly="1" fieldPosition="0">
        <references count="4">
          <reference field="13" count="1" selected="0">
            <x v="4"/>
          </reference>
          <reference field="15" count="1" selected="0">
            <x v="21"/>
          </reference>
          <reference field="17" count="1" selected="0">
            <x v="49"/>
          </reference>
          <reference field="26" count="2">
            <x v="21"/>
            <x v="101"/>
          </reference>
        </references>
      </pivotArea>
    </format>
    <format dxfId="961">
      <pivotArea dataOnly="0" labelOnly="1" fieldPosition="0">
        <references count="4">
          <reference field="13" count="1" selected="0">
            <x v="0"/>
          </reference>
          <reference field="15" count="1" selected="0">
            <x v="22"/>
          </reference>
          <reference field="17" count="1" selected="0">
            <x v="15"/>
          </reference>
          <reference field="26" count="11">
            <x v="23"/>
            <x v="37"/>
            <x v="38"/>
            <x v="44"/>
            <x v="48"/>
            <x v="93"/>
            <x v="96"/>
            <x v="115"/>
            <x v="118"/>
            <x v="119"/>
            <x v="126"/>
          </reference>
        </references>
      </pivotArea>
    </format>
    <format dxfId="960">
      <pivotArea dataOnly="0" labelOnly="1" fieldPosition="0">
        <references count="5">
          <reference field="13" count="1" selected="0">
            <x v="7"/>
          </reference>
          <reference field="15" count="1" selected="0">
            <x v="3"/>
          </reference>
          <reference field="17" count="1" selected="0">
            <x v="0"/>
          </reference>
          <reference field="26" count="1" selected="0">
            <x v="104"/>
          </reference>
          <reference field="27" count="1">
            <x v="132"/>
          </reference>
        </references>
      </pivotArea>
    </format>
    <format dxfId="959">
      <pivotArea dataOnly="0" labelOnly="1" fieldPosition="0">
        <references count="5">
          <reference field="13" count="1" selected="0">
            <x v="1"/>
          </reference>
          <reference field="15" count="1" selected="0">
            <x v="3"/>
          </reference>
          <reference field="17" count="1" selected="0">
            <x v="3"/>
          </reference>
          <reference field="26" count="1" selected="0">
            <x v="109"/>
          </reference>
          <reference field="27" count="1">
            <x v="13"/>
          </reference>
        </references>
      </pivotArea>
    </format>
    <format dxfId="958">
      <pivotArea dataOnly="0" labelOnly="1" fieldPosition="0">
        <references count="5">
          <reference field="13" count="1" selected="0">
            <x v="1"/>
          </reference>
          <reference field="15" count="1" selected="0">
            <x v="3"/>
          </reference>
          <reference field="17" count="1" selected="0">
            <x v="3"/>
          </reference>
          <reference field="26" count="1" selected="0">
            <x v="125"/>
          </reference>
          <reference field="27" count="1">
            <x v="45"/>
          </reference>
        </references>
      </pivotArea>
    </format>
    <format dxfId="957">
      <pivotArea dataOnly="0" labelOnly="1" fieldPosition="0">
        <references count="5">
          <reference field="13" count="1" selected="0">
            <x v="1"/>
          </reference>
          <reference field="15" count="1" selected="0">
            <x v="3"/>
          </reference>
          <reference field="17" count="1" selected="0">
            <x v="4"/>
          </reference>
          <reference field="26" count="1" selected="0">
            <x v="96"/>
          </reference>
          <reference field="27" count="1">
            <x v="42"/>
          </reference>
        </references>
      </pivotArea>
    </format>
    <format dxfId="956">
      <pivotArea dataOnly="0" labelOnly="1" fieldPosition="0">
        <references count="5">
          <reference field="13" count="1" selected="0">
            <x v="1"/>
          </reference>
          <reference field="15" count="1" selected="0">
            <x v="3"/>
          </reference>
          <reference field="17" count="1" selected="0">
            <x v="7"/>
          </reference>
          <reference field="26" count="1" selected="0">
            <x v="104"/>
          </reference>
          <reference field="27" count="1">
            <x v="132"/>
          </reference>
        </references>
      </pivotArea>
    </format>
    <format dxfId="955">
      <pivotArea dataOnly="0" labelOnly="1" fieldPosition="0">
        <references count="5">
          <reference field="13" count="1" selected="0">
            <x v="1"/>
          </reference>
          <reference field="15" count="1" selected="0">
            <x v="3"/>
          </reference>
          <reference field="17" count="1" selected="0">
            <x v="9"/>
          </reference>
          <reference field="26" count="1" selected="0">
            <x v="104"/>
          </reference>
          <reference field="27" count="1">
            <x v="132"/>
          </reference>
        </references>
      </pivotArea>
    </format>
    <format dxfId="954">
      <pivotArea dataOnly="0" labelOnly="1" fieldPosition="0">
        <references count="5">
          <reference field="13" count="1" selected="0">
            <x v="1"/>
          </reference>
          <reference field="15" count="1" selected="0">
            <x v="3"/>
          </reference>
          <reference field="17" count="1" selected="0">
            <x v="13"/>
          </reference>
          <reference field="26" count="1" selected="0">
            <x v="107"/>
          </reference>
          <reference field="27" count="1">
            <x v="15"/>
          </reference>
        </references>
      </pivotArea>
    </format>
    <format dxfId="953">
      <pivotArea dataOnly="0" labelOnly="1" fieldPosition="0">
        <references count="5">
          <reference field="13" count="1" selected="0">
            <x v="1"/>
          </reference>
          <reference field="15" count="1" selected="0">
            <x v="3"/>
          </reference>
          <reference field="17" count="1" selected="0">
            <x v="26"/>
          </reference>
          <reference field="26" count="1" selected="0">
            <x v="107"/>
          </reference>
          <reference field="27" count="1">
            <x v="15"/>
          </reference>
        </references>
      </pivotArea>
    </format>
    <format dxfId="952">
      <pivotArea dataOnly="0" labelOnly="1" fieldPosition="0">
        <references count="5">
          <reference field="13" count="1" selected="0">
            <x v="1"/>
          </reference>
          <reference field="15" count="1" selected="0">
            <x v="3"/>
          </reference>
          <reference field="17" count="1" selected="0">
            <x v="29"/>
          </reference>
          <reference field="26" count="1" selected="0">
            <x v="80"/>
          </reference>
          <reference field="27" count="1">
            <x v="22"/>
          </reference>
        </references>
      </pivotArea>
    </format>
    <format dxfId="951">
      <pivotArea dataOnly="0" labelOnly="1" fieldPosition="0">
        <references count="5">
          <reference field="13" count="1" selected="0">
            <x v="1"/>
          </reference>
          <reference field="15" count="1" selected="0">
            <x v="3"/>
          </reference>
          <reference field="17" count="1" selected="0">
            <x v="35"/>
          </reference>
          <reference field="26" count="1" selected="0">
            <x v="38"/>
          </reference>
          <reference field="27" count="1">
            <x v="68"/>
          </reference>
        </references>
      </pivotArea>
    </format>
    <format dxfId="950">
      <pivotArea dataOnly="0" labelOnly="1" fieldPosition="0">
        <references count="5">
          <reference field="13" count="1" selected="0">
            <x v="1"/>
          </reference>
          <reference field="15" count="1" selected="0">
            <x v="3"/>
          </reference>
          <reference field="17" count="1" selected="0">
            <x v="35"/>
          </reference>
          <reference field="26" count="1" selected="0">
            <x v="48"/>
          </reference>
          <reference field="27" count="1">
            <x v="44"/>
          </reference>
        </references>
      </pivotArea>
    </format>
    <format dxfId="949">
      <pivotArea dataOnly="0" labelOnly="1" fieldPosition="0">
        <references count="5">
          <reference field="13" count="1" selected="0">
            <x v="1"/>
          </reference>
          <reference field="15" count="1" selected="0">
            <x v="3"/>
          </reference>
          <reference field="17" count="1" selected="0">
            <x v="35"/>
          </reference>
          <reference field="26" count="1" selected="0">
            <x v="96"/>
          </reference>
          <reference field="27" count="1">
            <x v="42"/>
          </reference>
        </references>
      </pivotArea>
    </format>
    <format dxfId="948">
      <pivotArea dataOnly="0" labelOnly="1" fieldPosition="0">
        <references count="5">
          <reference field="13" count="1" selected="0">
            <x v="1"/>
          </reference>
          <reference field="15" count="1" selected="0">
            <x v="3"/>
          </reference>
          <reference field="17" count="1" selected="0">
            <x v="35"/>
          </reference>
          <reference field="26" count="1" selected="0">
            <x v="97"/>
          </reference>
          <reference field="27" count="1">
            <x v="39"/>
          </reference>
        </references>
      </pivotArea>
    </format>
    <format dxfId="947">
      <pivotArea dataOnly="0" labelOnly="1" fieldPosition="0">
        <references count="5">
          <reference field="13" count="1" selected="0">
            <x v="1"/>
          </reference>
          <reference field="15" count="1" selected="0">
            <x v="3"/>
          </reference>
          <reference field="17" count="1" selected="0">
            <x v="39"/>
          </reference>
          <reference field="26" count="1" selected="0">
            <x v="108"/>
          </reference>
          <reference field="27" count="1">
            <x v="16"/>
          </reference>
        </references>
      </pivotArea>
    </format>
    <format dxfId="946">
      <pivotArea dataOnly="0" labelOnly="1" fieldPosition="0">
        <references count="5">
          <reference field="13" count="1" selected="0">
            <x v="1"/>
          </reference>
          <reference field="15" count="1" selected="0">
            <x v="3"/>
          </reference>
          <reference field="17" count="1" selected="0">
            <x v="40"/>
          </reference>
          <reference field="26" count="1" selected="0">
            <x v="70"/>
          </reference>
          <reference field="27" count="1">
            <x v="113"/>
          </reference>
        </references>
      </pivotArea>
    </format>
    <format dxfId="945">
      <pivotArea dataOnly="0" labelOnly="1" fieldPosition="0">
        <references count="5">
          <reference field="13" count="1" selected="0">
            <x v="1"/>
          </reference>
          <reference field="15" count="1" selected="0">
            <x v="3"/>
          </reference>
          <reference field="17" count="1" selected="0">
            <x v="40"/>
          </reference>
          <reference field="26" count="1" selected="0">
            <x v="96"/>
          </reference>
          <reference field="27" count="1">
            <x v="42"/>
          </reference>
        </references>
      </pivotArea>
    </format>
    <format dxfId="944">
      <pivotArea dataOnly="0" labelOnly="1" fieldPosition="0">
        <references count="5">
          <reference field="13" count="1" selected="0">
            <x v="1"/>
          </reference>
          <reference field="15" count="1" selected="0">
            <x v="3"/>
          </reference>
          <reference field="17" count="1" selected="0">
            <x v="40"/>
          </reference>
          <reference field="26" count="1" selected="0">
            <x v="107"/>
          </reference>
          <reference field="27" count="1">
            <x v="15"/>
          </reference>
        </references>
      </pivotArea>
    </format>
    <format dxfId="943">
      <pivotArea dataOnly="0" labelOnly="1" fieldPosition="0">
        <references count="5">
          <reference field="13" count="1" selected="0">
            <x v="1"/>
          </reference>
          <reference field="15" count="1" selected="0">
            <x v="3"/>
          </reference>
          <reference field="17" count="1" selected="0">
            <x v="42"/>
          </reference>
          <reference field="26" count="1" selected="0">
            <x v="107"/>
          </reference>
          <reference field="27" count="1">
            <x v="15"/>
          </reference>
        </references>
      </pivotArea>
    </format>
    <format dxfId="942">
      <pivotArea dataOnly="0" labelOnly="1" fieldPosition="0">
        <references count="5">
          <reference field="13" count="1" selected="0">
            <x v="7"/>
          </reference>
          <reference field="15" count="1" selected="0">
            <x v="3"/>
          </reference>
          <reference field="17" count="1" selected="0">
            <x v="43"/>
          </reference>
          <reference field="26" count="1" selected="0">
            <x v="104"/>
          </reference>
          <reference field="27" count="1">
            <x v="132"/>
          </reference>
        </references>
      </pivotArea>
    </format>
    <format dxfId="941">
      <pivotArea dataOnly="0" labelOnly="1" fieldPosition="0">
        <references count="5">
          <reference field="13" count="1" selected="0">
            <x v="1"/>
          </reference>
          <reference field="15" count="1" selected="0">
            <x v="3"/>
          </reference>
          <reference field="17" count="1" selected="0">
            <x v="50"/>
          </reference>
          <reference field="26" count="1" selected="0">
            <x v="20"/>
          </reference>
          <reference field="27" count="1">
            <x v="66"/>
          </reference>
        </references>
      </pivotArea>
    </format>
    <format dxfId="940">
      <pivotArea dataOnly="0" labelOnly="1" fieldPosition="0">
        <references count="5">
          <reference field="13" count="1" selected="0">
            <x v="1"/>
          </reference>
          <reference field="15" count="1" selected="0">
            <x v="3"/>
          </reference>
          <reference field="17" count="1" selected="0">
            <x v="50"/>
          </reference>
          <reference field="26" count="1" selected="0">
            <x v="27"/>
          </reference>
          <reference field="27" count="1">
            <x v="91"/>
          </reference>
        </references>
      </pivotArea>
    </format>
    <format dxfId="939">
      <pivotArea dataOnly="0" labelOnly="1" fieldPosition="0">
        <references count="5">
          <reference field="13" count="1" selected="0">
            <x v="1"/>
          </reference>
          <reference field="15" count="1" selected="0">
            <x v="3"/>
          </reference>
          <reference field="17" count="1" selected="0">
            <x v="50"/>
          </reference>
          <reference field="26" count="1" selected="0">
            <x v="28"/>
          </reference>
          <reference field="27" count="1">
            <x v="18"/>
          </reference>
        </references>
      </pivotArea>
    </format>
    <format dxfId="938">
      <pivotArea dataOnly="0" labelOnly="1" fieldPosition="0">
        <references count="5">
          <reference field="13" count="1" selected="0">
            <x v="1"/>
          </reference>
          <reference field="15" count="1" selected="0">
            <x v="3"/>
          </reference>
          <reference field="17" count="1" selected="0">
            <x v="50"/>
          </reference>
          <reference field="26" count="1" selected="0">
            <x v="29"/>
          </reference>
          <reference field="27" count="1">
            <x v="58"/>
          </reference>
        </references>
      </pivotArea>
    </format>
    <format dxfId="937">
      <pivotArea dataOnly="0" labelOnly="1" fieldPosition="0">
        <references count="5">
          <reference field="13" count="1" selected="0">
            <x v="1"/>
          </reference>
          <reference field="15" count="1" selected="0">
            <x v="3"/>
          </reference>
          <reference field="17" count="1" selected="0">
            <x v="50"/>
          </reference>
          <reference field="26" count="1" selected="0">
            <x v="32"/>
          </reference>
          <reference field="27" count="1">
            <x v="11"/>
          </reference>
        </references>
      </pivotArea>
    </format>
    <format dxfId="936">
      <pivotArea dataOnly="0" labelOnly="1" fieldPosition="0">
        <references count="5">
          <reference field="13" count="1" selected="0">
            <x v="1"/>
          </reference>
          <reference field="15" count="1" selected="0">
            <x v="3"/>
          </reference>
          <reference field="17" count="1" selected="0">
            <x v="50"/>
          </reference>
          <reference field="26" count="1" selected="0">
            <x v="34"/>
          </reference>
          <reference field="27" count="1">
            <x v="79"/>
          </reference>
        </references>
      </pivotArea>
    </format>
    <format dxfId="935">
      <pivotArea dataOnly="0" labelOnly="1" fieldPosition="0">
        <references count="5">
          <reference field="13" count="1" selected="0">
            <x v="1"/>
          </reference>
          <reference field="15" count="1" selected="0">
            <x v="3"/>
          </reference>
          <reference field="17" count="1" selected="0">
            <x v="50"/>
          </reference>
          <reference field="26" count="1" selected="0">
            <x v="45"/>
          </reference>
          <reference field="27" count="1">
            <x v="10"/>
          </reference>
        </references>
      </pivotArea>
    </format>
    <format dxfId="934">
      <pivotArea dataOnly="0" labelOnly="1" fieldPosition="0">
        <references count="5">
          <reference field="13" count="1" selected="0">
            <x v="1"/>
          </reference>
          <reference field="15" count="1" selected="0">
            <x v="3"/>
          </reference>
          <reference field="17" count="1" selected="0">
            <x v="50"/>
          </reference>
          <reference field="26" count="1" selected="0">
            <x v="48"/>
          </reference>
          <reference field="27" count="1">
            <x v="44"/>
          </reference>
        </references>
      </pivotArea>
    </format>
    <format dxfId="933">
      <pivotArea dataOnly="0" labelOnly="1" fieldPosition="0">
        <references count="5">
          <reference field="13" count="1" selected="0">
            <x v="1"/>
          </reference>
          <reference field="15" count="1" selected="0">
            <x v="3"/>
          </reference>
          <reference field="17" count="1" selected="0">
            <x v="50"/>
          </reference>
          <reference field="26" count="1" selected="0">
            <x v="73"/>
          </reference>
          <reference field="27" count="1">
            <x v="118"/>
          </reference>
        </references>
      </pivotArea>
    </format>
    <format dxfId="932">
      <pivotArea dataOnly="0" labelOnly="1" fieldPosition="0">
        <references count="5">
          <reference field="13" count="1" selected="0">
            <x v="1"/>
          </reference>
          <reference field="15" count="1" selected="0">
            <x v="3"/>
          </reference>
          <reference field="17" count="1" selected="0">
            <x v="50"/>
          </reference>
          <reference field="26" count="1" selected="0">
            <x v="74"/>
          </reference>
          <reference field="27" count="1">
            <x v="123"/>
          </reference>
        </references>
      </pivotArea>
    </format>
    <format dxfId="931">
      <pivotArea dataOnly="0" labelOnly="1" fieldPosition="0">
        <references count="5">
          <reference field="13" count="1" selected="0">
            <x v="1"/>
          </reference>
          <reference field="15" count="1" selected="0">
            <x v="3"/>
          </reference>
          <reference field="17" count="1" selected="0">
            <x v="50"/>
          </reference>
          <reference field="26" count="1" selected="0">
            <x v="96"/>
          </reference>
          <reference field="27" count="1">
            <x v="42"/>
          </reference>
        </references>
      </pivotArea>
    </format>
    <format dxfId="930">
      <pivotArea dataOnly="0" labelOnly="1" fieldPosition="0">
        <references count="5">
          <reference field="13" count="1" selected="0">
            <x v="1"/>
          </reference>
          <reference field="15" count="1" selected="0">
            <x v="3"/>
          </reference>
          <reference field="17" count="1" selected="0">
            <x v="50"/>
          </reference>
          <reference field="26" count="1" selected="0">
            <x v="125"/>
          </reference>
          <reference field="27" count="1">
            <x v="45"/>
          </reference>
        </references>
      </pivotArea>
    </format>
    <format dxfId="929">
      <pivotArea dataOnly="0" labelOnly="1" fieldPosition="0">
        <references count="5">
          <reference field="13" count="1" selected="0">
            <x v="1"/>
          </reference>
          <reference field="15" count="1" selected="0">
            <x v="3"/>
          </reference>
          <reference field="17" count="1" selected="0">
            <x v="51"/>
          </reference>
          <reference field="26" count="1" selected="0">
            <x v="107"/>
          </reference>
          <reference field="27" count="1">
            <x v="15"/>
          </reference>
        </references>
      </pivotArea>
    </format>
    <format dxfId="928">
      <pivotArea dataOnly="0" labelOnly="1" fieldPosition="0">
        <references count="5">
          <reference field="13" count="1" selected="0">
            <x v="1"/>
          </reference>
          <reference field="15" count="1" selected="0">
            <x v="3"/>
          </reference>
          <reference field="17" count="1" selected="0">
            <x v="59"/>
          </reference>
          <reference field="26" count="1" selected="0">
            <x v="104"/>
          </reference>
          <reference field="27" count="1">
            <x v="132"/>
          </reference>
        </references>
      </pivotArea>
    </format>
    <format dxfId="927">
      <pivotArea dataOnly="0" labelOnly="1" fieldPosition="0">
        <references count="5">
          <reference field="13" count="1" selected="0">
            <x v="5"/>
          </reference>
          <reference field="15" count="1" selected="0">
            <x v="5"/>
          </reference>
          <reference field="17" count="1" selected="0">
            <x v="32"/>
          </reference>
          <reference field="26" count="1" selected="0">
            <x v="131"/>
          </reference>
          <reference field="27" count="1">
            <x v="31"/>
          </reference>
        </references>
      </pivotArea>
    </format>
    <format dxfId="926">
      <pivotArea dataOnly="0" labelOnly="1" fieldPosition="0">
        <references count="5">
          <reference field="13" count="1" selected="0">
            <x v="5"/>
          </reference>
          <reference field="15" count="1" selected="0">
            <x v="5"/>
          </reference>
          <reference field="17" count="1" selected="0">
            <x v="32"/>
          </reference>
          <reference field="26" count="1" selected="0">
            <x v="132"/>
          </reference>
          <reference field="27" count="1">
            <x v="23"/>
          </reference>
        </references>
      </pivotArea>
    </format>
    <format dxfId="925">
      <pivotArea dataOnly="0" labelOnly="1" fieldPosition="0">
        <references count="5">
          <reference field="13" count="1" selected="0">
            <x v="5"/>
          </reference>
          <reference field="15" count="1" selected="0">
            <x v="5"/>
          </reference>
          <reference field="17" count="1" selected="0">
            <x v="32"/>
          </reference>
          <reference field="26" count="1" selected="0">
            <x v="133"/>
          </reference>
          <reference field="27" count="1">
            <x v="24"/>
          </reference>
        </references>
      </pivotArea>
    </format>
    <format dxfId="924">
      <pivotArea dataOnly="0" labelOnly="1" fieldPosition="0">
        <references count="5">
          <reference field="13" count="1" selected="0">
            <x v="5"/>
          </reference>
          <reference field="15" count="1" selected="0">
            <x v="5"/>
          </reference>
          <reference field="17" count="1" selected="0">
            <x v="32"/>
          </reference>
          <reference field="26" count="1" selected="0">
            <x v="134"/>
          </reference>
          <reference field="27" count="1">
            <x v="32"/>
          </reference>
        </references>
      </pivotArea>
    </format>
    <format dxfId="923">
      <pivotArea dataOnly="0" labelOnly="1" fieldPosition="0">
        <references count="5">
          <reference field="13" count="1" selected="0">
            <x v="5"/>
          </reference>
          <reference field="15" count="1" selected="0">
            <x v="5"/>
          </reference>
          <reference field="17" count="1" selected="0">
            <x v="33"/>
          </reference>
          <reference field="26" count="1" selected="0">
            <x v="131"/>
          </reference>
          <reference field="27" count="1">
            <x v="31"/>
          </reference>
        </references>
      </pivotArea>
    </format>
    <format dxfId="922">
      <pivotArea dataOnly="0" labelOnly="1" fieldPosition="0">
        <references count="5">
          <reference field="13" count="1" selected="0">
            <x v="5"/>
          </reference>
          <reference field="15" count="1" selected="0">
            <x v="5"/>
          </reference>
          <reference field="17" count="1" selected="0">
            <x v="33"/>
          </reference>
          <reference field="26" count="1" selected="0">
            <x v="132"/>
          </reference>
          <reference field="27" count="1">
            <x v="23"/>
          </reference>
        </references>
      </pivotArea>
    </format>
    <format dxfId="921">
      <pivotArea dataOnly="0" labelOnly="1" fieldPosition="0">
        <references count="5">
          <reference field="13" count="1" selected="0">
            <x v="5"/>
          </reference>
          <reference field="15" count="1" selected="0">
            <x v="5"/>
          </reference>
          <reference field="17" count="1" selected="0">
            <x v="33"/>
          </reference>
          <reference field="26" count="1" selected="0">
            <x v="133"/>
          </reference>
          <reference field="27" count="1">
            <x v="24"/>
          </reference>
        </references>
      </pivotArea>
    </format>
    <format dxfId="920">
      <pivotArea dataOnly="0" labelOnly="1" fieldPosition="0">
        <references count="5">
          <reference field="13" count="1" selected="0">
            <x v="0"/>
          </reference>
          <reference field="15" count="1" selected="0">
            <x v="5"/>
          </reference>
          <reference field="17" count="1" selected="0">
            <x v="34"/>
          </reference>
          <reference field="26" count="1" selected="0">
            <x v="41"/>
          </reference>
          <reference field="27" count="1">
            <x v="82"/>
          </reference>
        </references>
      </pivotArea>
    </format>
    <format dxfId="919">
      <pivotArea dataOnly="0" labelOnly="1" fieldPosition="0">
        <references count="5">
          <reference field="13" count="1" selected="0">
            <x v="0"/>
          </reference>
          <reference field="15" count="1" selected="0">
            <x v="5"/>
          </reference>
          <reference field="17" count="1" selected="0">
            <x v="34"/>
          </reference>
          <reference field="26" count="1" selected="0">
            <x v="104"/>
          </reference>
          <reference field="27" count="1">
            <x v="132"/>
          </reference>
        </references>
      </pivotArea>
    </format>
    <format dxfId="918">
      <pivotArea dataOnly="0" labelOnly="1" fieldPosition="0">
        <references count="5">
          <reference field="13" count="1" selected="0">
            <x v="0"/>
          </reference>
          <reference field="15" count="1" selected="0">
            <x v="5"/>
          </reference>
          <reference field="17" count="1" selected="0">
            <x v="34"/>
          </reference>
          <reference field="26" count="1" selected="0">
            <x v="107"/>
          </reference>
          <reference field="27" count="1">
            <x v="15"/>
          </reference>
        </references>
      </pivotArea>
    </format>
    <format dxfId="917">
      <pivotArea dataOnly="0" labelOnly="1" fieldPosition="0">
        <references count="5">
          <reference field="13" count="1" selected="0">
            <x v="0"/>
          </reference>
          <reference field="15" count="1" selected="0">
            <x v="5"/>
          </reference>
          <reference field="17" count="1" selected="0">
            <x v="34"/>
          </reference>
          <reference field="26" count="1" selected="0">
            <x v="127"/>
          </reference>
          <reference field="27" count="1">
            <x v="4"/>
          </reference>
        </references>
      </pivotArea>
    </format>
    <format dxfId="916">
      <pivotArea dataOnly="0" labelOnly="1" fieldPosition="0">
        <references count="5">
          <reference field="13" count="1" selected="0">
            <x v="5"/>
          </reference>
          <reference field="15" count="1" selected="0">
            <x v="5"/>
          </reference>
          <reference field="17" count="1" selected="0">
            <x v="36"/>
          </reference>
          <reference field="26" count="1" selected="0">
            <x v="131"/>
          </reference>
          <reference field="27" count="1">
            <x v="31"/>
          </reference>
        </references>
      </pivotArea>
    </format>
    <format dxfId="915">
      <pivotArea dataOnly="0" labelOnly="1" fieldPosition="0">
        <references count="5">
          <reference field="13" count="1" selected="0">
            <x v="5"/>
          </reference>
          <reference field="15" count="1" selected="0">
            <x v="5"/>
          </reference>
          <reference field="17" count="1" selected="0">
            <x v="36"/>
          </reference>
          <reference field="26" count="1" selected="0">
            <x v="133"/>
          </reference>
          <reference field="27" count="1">
            <x v="24"/>
          </reference>
        </references>
      </pivotArea>
    </format>
    <format dxfId="914">
      <pivotArea dataOnly="0" labelOnly="1" fieldPosition="0">
        <references count="5">
          <reference field="13" count="1" selected="0">
            <x v="4"/>
          </reference>
          <reference field="15" count="1" selected="0">
            <x v="6"/>
          </reference>
          <reference field="17" count="1" selected="0">
            <x v="28"/>
          </reference>
          <reference field="26" count="1" selected="0">
            <x v="18"/>
          </reference>
          <reference field="27" count="1">
            <x v="70"/>
          </reference>
        </references>
      </pivotArea>
    </format>
    <format dxfId="913">
      <pivotArea dataOnly="0" labelOnly="1" fieldPosition="0">
        <references count="5">
          <reference field="13" count="1" selected="0">
            <x v="4"/>
          </reference>
          <reference field="15" count="1" selected="0">
            <x v="6"/>
          </reference>
          <reference field="17" count="1" selected="0">
            <x v="28"/>
          </reference>
          <reference field="26" count="1" selected="0">
            <x v="31"/>
          </reference>
          <reference field="27" count="1">
            <x v="62"/>
          </reference>
        </references>
      </pivotArea>
    </format>
    <format dxfId="912">
      <pivotArea dataOnly="0" labelOnly="1" fieldPosition="0">
        <references count="5">
          <reference field="13" count="1" selected="0">
            <x v="4"/>
          </reference>
          <reference field="15" count="1" selected="0">
            <x v="6"/>
          </reference>
          <reference field="17" count="1" selected="0">
            <x v="28"/>
          </reference>
          <reference field="26" count="1" selected="0">
            <x v="34"/>
          </reference>
          <reference field="27" count="1">
            <x v="79"/>
          </reference>
        </references>
      </pivotArea>
    </format>
    <format dxfId="911">
      <pivotArea dataOnly="0" labelOnly="1" fieldPosition="0">
        <references count="5">
          <reference field="13" count="1" selected="0">
            <x v="4"/>
          </reference>
          <reference field="15" count="1" selected="0">
            <x v="6"/>
          </reference>
          <reference field="17" count="1" selected="0">
            <x v="28"/>
          </reference>
          <reference field="26" count="1" selected="0">
            <x v="44"/>
          </reference>
          <reference field="27" count="1">
            <x v="87"/>
          </reference>
        </references>
      </pivotArea>
    </format>
    <format dxfId="910">
      <pivotArea dataOnly="0" labelOnly="1" fieldPosition="0">
        <references count="5">
          <reference field="13" count="1" selected="0">
            <x v="4"/>
          </reference>
          <reference field="15" count="1" selected="0">
            <x v="6"/>
          </reference>
          <reference field="17" count="1" selected="0">
            <x v="28"/>
          </reference>
          <reference field="26" count="1" selected="0">
            <x v="48"/>
          </reference>
          <reference field="27" count="1">
            <x v="44"/>
          </reference>
        </references>
      </pivotArea>
    </format>
    <format dxfId="909">
      <pivotArea dataOnly="0" labelOnly="1" fieldPosition="0">
        <references count="5">
          <reference field="13" count="1" selected="0">
            <x v="4"/>
          </reference>
          <reference field="15" count="1" selected="0">
            <x v="6"/>
          </reference>
          <reference field="17" count="1" selected="0">
            <x v="28"/>
          </reference>
          <reference field="26" count="1" selected="0">
            <x v="54"/>
          </reference>
          <reference field="27" count="1">
            <x v="46"/>
          </reference>
        </references>
      </pivotArea>
    </format>
    <format dxfId="908">
      <pivotArea dataOnly="0" labelOnly="1" fieldPosition="0">
        <references count="5">
          <reference field="13" count="1" selected="0">
            <x v="4"/>
          </reference>
          <reference field="15" count="1" selected="0">
            <x v="6"/>
          </reference>
          <reference field="17" count="1" selected="0">
            <x v="28"/>
          </reference>
          <reference field="26" count="1" selected="0">
            <x v="56"/>
          </reference>
          <reference field="27" count="1">
            <x v="129"/>
          </reference>
        </references>
      </pivotArea>
    </format>
    <format dxfId="907">
      <pivotArea dataOnly="0" labelOnly="1" fieldPosition="0">
        <references count="5">
          <reference field="13" count="1" selected="0">
            <x v="4"/>
          </reference>
          <reference field="15" count="1" selected="0">
            <x v="6"/>
          </reference>
          <reference field="17" count="1" selected="0">
            <x v="28"/>
          </reference>
          <reference field="26" count="1" selected="0">
            <x v="57"/>
          </reference>
          <reference field="27" count="1">
            <x v="117"/>
          </reference>
        </references>
      </pivotArea>
    </format>
    <format dxfId="906">
      <pivotArea dataOnly="0" labelOnly="1" fieldPosition="0">
        <references count="5">
          <reference field="13" count="1" selected="0">
            <x v="4"/>
          </reference>
          <reference field="15" count="1" selected="0">
            <x v="6"/>
          </reference>
          <reference field="17" count="1" selected="0">
            <x v="28"/>
          </reference>
          <reference field="26" count="1" selected="0">
            <x v="59"/>
          </reference>
          <reference field="27" count="1">
            <x v="122"/>
          </reference>
        </references>
      </pivotArea>
    </format>
    <format dxfId="905">
      <pivotArea dataOnly="0" labelOnly="1" fieldPosition="0">
        <references count="5">
          <reference field="13" count="1" selected="0">
            <x v="4"/>
          </reference>
          <reference field="15" count="1" selected="0">
            <x v="6"/>
          </reference>
          <reference field="17" count="1" selected="0">
            <x v="28"/>
          </reference>
          <reference field="26" count="1" selected="0">
            <x v="61"/>
          </reference>
          <reference field="27" count="1">
            <x v="9"/>
          </reference>
        </references>
      </pivotArea>
    </format>
    <format dxfId="904">
      <pivotArea dataOnly="0" labelOnly="1" fieldPosition="0">
        <references count="5">
          <reference field="13" count="1" selected="0">
            <x v="4"/>
          </reference>
          <reference field="15" count="1" selected="0">
            <x v="6"/>
          </reference>
          <reference field="17" count="1" selected="0">
            <x v="28"/>
          </reference>
          <reference field="26" count="1" selected="0">
            <x v="82"/>
          </reference>
          <reference field="27" count="1">
            <x v="51"/>
          </reference>
        </references>
      </pivotArea>
    </format>
    <format dxfId="903">
      <pivotArea dataOnly="0" labelOnly="1" fieldPosition="0">
        <references count="5">
          <reference field="13" count="1" selected="0">
            <x v="4"/>
          </reference>
          <reference field="15" count="1" selected="0">
            <x v="6"/>
          </reference>
          <reference field="17" count="1" selected="0">
            <x v="28"/>
          </reference>
          <reference field="26" count="1" selected="0">
            <x v="92"/>
          </reference>
          <reference field="27" count="1">
            <x v="84"/>
          </reference>
        </references>
      </pivotArea>
    </format>
    <format dxfId="902">
      <pivotArea dataOnly="0" labelOnly="1" fieldPosition="0">
        <references count="5">
          <reference field="13" count="1" selected="0">
            <x v="4"/>
          </reference>
          <reference field="15" count="1" selected="0">
            <x v="6"/>
          </reference>
          <reference field="17" count="1" selected="0">
            <x v="28"/>
          </reference>
          <reference field="26" count="1" selected="0">
            <x v="94"/>
          </reference>
          <reference field="27" count="1">
            <x v="135"/>
          </reference>
        </references>
      </pivotArea>
    </format>
    <format dxfId="901">
      <pivotArea dataOnly="0" labelOnly="1" fieldPosition="0">
        <references count="5">
          <reference field="13" count="1" selected="0">
            <x v="4"/>
          </reference>
          <reference field="15" count="1" selected="0">
            <x v="6"/>
          </reference>
          <reference field="17" count="1" selected="0">
            <x v="28"/>
          </reference>
          <reference field="26" count="1" selected="0">
            <x v="114"/>
          </reference>
          <reference field="27" count="1">
            <x v="34"/>
          </reference>
        </references>
      </pivotArea>
    </format>
    <format dxfId="900">
      <pivotArea dataOnly="0" labelOnly="1" fieldPosition="0">
        <references count="5">
          <reference field="13" count="1" selected="0">
            <x v="4"/>
          </reference>
          <reference field="15" count="1" selected="0">
            <x v="6"/>
          </reference>
          <reference field="17" count="1" selected="0">
            <x v="28"/>
          </reference>
          <reference field="26" count="1" selected="0">
            <x v="115"/>
          </reference>
          <reference field="27" count="1">
            <x v="80"/>
          </reference>
        </references>
      </pivotArea>
    </format>
    <format dxfId="899">
      <pivotArea dataOnly="0" labelOnly="1" fieldPosition="0">
        <references count="5">
          <reference field="13" count="1" selected="0">
            <x v="4"/>
          </reference>
          <reference field="15" count="1" selected="0">
            <x v="6"/>
          </reference>
          <reference field="17" count="1" selected="0">
            <x v="28"/>
          </reference>
          <reference field="26" count="1" selected="0">
            <x v="116"/>
          </reference>
          <reference field="27" count="1">
            <x v="38"/>
          </reference>
        </references>
      </pivotArea>
    </format>
    <format dxfId="898">
      <pivotArea dataOnly="0" labelOnly="1" fieldPosition="0">
        <references count="5">
          <reference field="13" count="1" selected="0">
            <x v="4"/>
          </reference>
          <reference field="15" count="1" selected="0">
            <x v="6"/>
          </reference>
          <reference field="17" count="1" selected="0">
            <x v="28"/>
          </reference>
          <reference field="26" count="1" selected="0">
            <x v="117"/>
          </reference>
          <reference field="27" count="1">
            <x v="17"/>
          </reference>
        </references>
      </pivotArea>
    </format>
    <format dxfId="897">
      <pivotArea dataOnly="0" labelOnly="1" fieldPosition="0">
        <references count="5">
          <reference field="13" count="1" selected="0">
            <x v="4"/>
          </reference>
          <reference field="15" count="1" selected="0">
            <x v="6"/>
          </reference>
          <reference field="17" count="1" selected="0">
            <x v="28"/>
          </reference>
          <reference field="26" count="1" selected="0">
            <x v="129"/>
          </reference>
          <reference field="27" count="1">
            <x v="125"/>
          </reference>
        </references>
      </pivotArea>
    </format>
    <format dxfId="896">
      <pivotArea dataOnly="0" labelOnly="1" fieldPosition="0">
        <references count="5">
          <reference field="13" count="1" selected="0">
            <x v="4"/>
          </reference>
          <reference field="15" count="1" selected="0">
            <x v="6"/>
          </reference>
          <reference field="17" count="1" selected="0">
            <x v="60"/>
          </reference>
          <reference field="26" count="1" selected="0">
            <x v="58"/>
          </reference>
          <reference field="27" count="1">
            <x v="106"/>
          </reference>
        </references>
      </pivotArea>
    </format>
    <format dxfId="895">
      <pivotArea dataOnly="0" labelOnly="1" fieldPosition="0">
        <references count="5">
          <reference field="13" count="1" selected="0">
            <x v="4"/>
          </reference>
          <reference field="15" count="1" selected="0">
            <x v="6"/>
          </reference>
          <reference field="17" count="1" selected="0">
            <x v="60"/>
          </reference>
          <reference field="26" count="1" selected="0">
            <x v="61"/>
          </reference>
          <reference field="27" count="1">
            <x v="9"/>
          </reference>
        </references>
      </pivotArea>
    </format>
    <format dxfId="894">
      <pivotArea dataOnly="0" labelOnly="1" fieldPosition="0">
        <references count="5">
          <reference field="13" count="1" selected="0">
            <x v="4"/>
          </reference>
          <reference field="15" count="1" selected="0">
            <x v="6"/>
          </reference>
          <reference field="17" count="1" selected="0">
            <x v="60"/>
          </reference>
          <reference field="26" count="1" selected="0">
            <x v="68"/>
          </reference>
          <reference field="27" count="1">
            <x v="110"/>
          </reference>
        </references>
      </pivotArea>
    </format>
    <format dxfId="893">
      <pivotArea dataOnly="0" labelOnly="1" fieldPosition="0">
        <references count="5">
          <reference field="13" count="1" selected="0">
            <x v="4"/>
          </reference>
          <reference field="15" count="1" selected="0">
            <x v="6"/>
          </reference>
          <reference field="17" count="1" selected="0">
            <x v="60"/>
          </reference>
          <reference field="26" count="1" selected="0">
            <x v="71"/>
          </reference>
          <reference field="27" count="1">
            <x v="107"/>
          </reference>
        </references>
      </pivotArea>
    </format>
    <format dxfId="892">
      <pivotArea dataOnly="0" labelOnly="1" fieldPosition="0">
        <references count="5">
          <reference field="13" count="1" selected="0">
            <x v="4"/>
          </reference>
          <reference field="15" count="1" selected="0">
            <x v="6"/>
          </reference>
          <reference field="17" count="1" selected="0">
            <x v="60"/>
          </reference>
          <reference field="26" count="1" selected="0">
            <x v="123"/>
          </reference>
          <reference field="27" count="1">
            <x v="35"/>
          </reference>
        </references>
      </pivotArea>
    </format>
    <format dxfId="891">
      <pivotArea dataOnly="0" labelOnly="1" fieldPosition="0">
        <references count="5">
          <reference field="13" count="1" selected="0">
            <x v="4"/>
          </reference>
          <reference field="15" count="1" selected="0">
            <x v="6"/>
          </reference>
          <reference field="17" count="1" selected="0">
            <x v="60"/>
          </reference>
          <reference field="26" count="1" selected="0">
            <x v="126"/>
          </reference>
          <reference field="27" count="1">
            <x v="77"/>
          </reference>
        </references>
      </pivotArea>
    </format>
    <format dxfId="890">
      <pivotArea dataOnly="0" labelOnly="1" fieldPosition="0">
        <references count="5">
          <reference field="13" count="1" selected="0">
            <x v="4"/>
          </reference>
          <reference field="15" count="1" selected="0">
            <x v="6"/>
          </reference>
          <reference field="17" count="1" selected="0">
            <x v="60"/>
          </reference>
          <reference field="26" count="1" selected="0">
            <x v="130"/>
          </reference>
          <reference field="27" count="1">
            <x v="57"/>
          </reference>
        </references>
      </pivotArea>
    </format>
    <format dxfId="889">
      <pivotArea dataOnly="0" labelOnly="1" fieldPosition="0">
        <references count="5">
          <reference field="13" count="1" selected="0">
            <x v="5"/>
          </reference>
          <reference field="15" count="1" selected="0">
            <x v="7"/>
          </reference>
          <reference field="17" count="1" selected="0">
            <x v="2"/>
          </reference>
          <reference field="26" count="1" selected="0">
            <x v="17"/>
          </reference>
          <reference field="27" count="1">
            <x v="63"/>
          </reference>
        </references>
      </pivotArea>
    </format>
    <format dxfId="888">
      <pivotArea dataOnly="0" labelOnly="1" fieldPosition="0">
        <references count="5">
          <reference field="13" count="1" selected="0">
            <x v="5"/>
          </reference>
          <reference field="15" count="1" selected="0">
            <x v="7"/>
          </reference>
          <reference field="17" count="1" selected="0">
            <x v="2"/>
          </reference>
          <reference field="26" count="1" selected="0">
            <x v="22"/>
          </reference>
          <reference field="27" count="1">
            <x v="90"/>
          </reference>
        </references>
      </pivotArea>
    </format>
    <format dxfId="887">
      <pivotArea dataOnly="0" labelOnly="1" fieldPosition="0">
        <references count="5">
          <reference field="13" count="1" selected="0">
            <x v="5"/>
          </reference>
          <reference field="15" count="1" selected="0">
            <x v="7"/>
          </reference>
          <reference field="17" count="1" selected="0">
            <x v="2"/>
          </reference>
          <reference field="26" count="1" selected="0">
            <x v="24"/>
          </reference>
          <reference field="27" count="1">
            <x v="133"/>
          </reference>
        </references>
      </pivotArea>
    </format>
    <format dxfId="886">
      <pivotArea dataOnly="0" labelOnly="1" fieldPosition="0">
        <references count="5">
          <reference field="13" count="1" selected="0">
            <x v="5"/>
          </reference>
          <reference field="15" count="1" selected="0">
            <x v="7"/>
          </reference>
          <reference field="17" count="1" selected="0">
            <x v="2"/>
          </reference>
          <reference field="26" count="1" selected="0">
            <x v="43"/>
          </reference>
          <reference field="27" count="1">
            <x v="134"/>
          </reference>
        </references>
      </pivotArea>
    </format>
    <format dxfId="885">
      <pivotArea dataOnly="0" labelOnly="1" fieldPosition="0">
        <references count="5">
          <reference field="13" count="1" selected="0">
            <x v="5"/>
          </reference>
          <reference field="15" count="1" selected="0">
            <x v="7"/>
          </reference>
          <reference field="17" count="1" selected="0">
            <x v="2"/>
          </reference>
          <reference field="26" count="1" selected="0">
            <x v="52"/>
          </reference>
          <reference field="27" count="1">
            <x v="96"/>
          </reference>
        </references>
      </pivotArea>
    </format>
    <format dxfId="884">
      <pivotArea dataOnly="0" labelOnly="1" fieldPosition="0">
        <references count="5">
          <reference field="13" count="1" selected="0">
            <x v="5"/>
          </reference>
          <reference field="15" count="1" selected="0">
            <x v="7"/>
          </reference>
          <reference field="17" count="1" selected="0">
            <x v="2"/>
          </reference>
          <reference field="26" count="1" selected="0">
            <x v="81"/>
          </reference>
          <reference field="27" count="1">
            <x v="54"/>
          </reference>
        </references>
      </pivotArea>
    </format>
    <format dxfId="883">
      <pivotArea dataOnly="0" labelOnly="1" fieldPosition="0">
        <references count="5">
          <reference field="13" count="1" selected="0">
            <x v="5"/>
          </reference>
          <reference field="15" count="1" selected="0">
            <x v="7"/>
          </reference>
          <reference field="17" count="1" selected="0">
            <x v="2"/>
          </reference>
          <reference field="26" count="1" selected="0">
            <x v="86"/>
          </reference>
          <reference field="27" count="1">
            <x v="53"/>
          </reference>
        </references>
      </pivotArea>
    </format>
    <format dxfId="882">
      <pivotArea dataOnly="0" labelOnly="1" fieldPosition="0">
        <references count="5">
          <reference field="13" count="1" selected="0">
            <x v="5"/>
          </reference>
          <reference field="15" count="1" selected="0">
            <x v="7"/>
          </reference>
          <reference field="17" count="1" selected="0">
            <x v="2"/>
          </reference>
          <reference field="26" count="1" selected="0">
            <x v="94"/>
          </reference>
          <reference field="27" count="1">
            <x v="135"/>
          </reference>
        </references>
      </pivotArea>
    </format>
    <format dxfId="881">
      <pivotArea dataOnly="0" labelOnly="1" fieldPosition="0">
        <references count="5">
          <reference field="13" count="1" selected="0">
            <x v="5"/>
          </reference>
          <reference field="15" count="1" selected="0">
            <x v="7"/>
          </reference>
          <reference field="17" count="1" selected="0">
            <x v="2"/>
          </reference>
          <reference field="26" count="1" selected="0">
            <x v="96"/>
          </reference>
          <reference field="27" count="1">
            <x v="42"/>
          </reference>
        </references>
      </pivotArea>
    </format>
    <format dxfId="880">
      <pivotArea dataOnly="0" labelOnly="1" fieldPosition="0">
        <references count="5">
          <reference field="13" count="1" selected="0">
            <x v="6"/>
          </reference>
          <reference field="15" count="1" selected="0">
            <x v="7"/>
          </reference>
          <reference field="17" count="1" selected="0">
            <x v="12"/>
          </reference>
          <reference field="26" count="1" selected="0">
            <x v="69"/>
          </reference>
          <reference field="27" count="1">
            <x v="108"/>
          </reference>
        </references>
      </pivotArea>
    </format>
    <format dxfId="879">
      <pivotArea dataOnly="0" labelOnly="1" fieldPosition="0">
        <references count="5">
          <reference field="13" count="1" selected="0">
            <x v="6"/>
          </reference>
          <reference field="15" count="1" selected="0">
            <x v="7"/>
          </reference>
          <reference field="17" count="1" selected="0">
            <x v="12"/>
          </reference>
          <reference field="26" count="1" selected="0">
            <x v="93"/>
          </reference>
          <reference field="27" count="1">
            <x v="85"/>
          </reference>
        </references>
      </pivotArea>
    </format>
    <format dxfId="878">
      <pivotArea dataOnly="0" labelOnly="1" fieldPosition="0">
        <references count="5">
          <reference field="13" count="1" selected="0">
            <x v="6"/>
          </reference>
          <reference field="15" count="1" selected="0">
            <x v="7"/>
          </reference>
          <reference field="17" count="1" selected="0">
            <x v="19"/>
          </reference>
          <reference field="26" count="1" selected="0">
            <x v="47"/>
          </reference>
          <reference field="27" count="1">
            <x v="86"/>
          </reference>
        </references>
      </pivotArea>
    </format>
    <format dxfId="877">
      <pivotArea dataOnly="0" labelOnly="1" fieldPosition="0">
        <references count="5">
          <reference field="13" count="1" selected="0">
            <x v="6"/>
          </reference>
          <reference field="15" count="1" selected="0">
            <x v="7"/>
          </reference>
          <reference field="17" count="1" selected="0">
            <x v="19"/>
          </reference>
          <reference field="26" count="1" selected="0">
            <x v="69"/>
          </reference>
          <reference field="27" count="1">
            <x v="108"/>
          </reference>
        </references>
      </pivotArea>
    </format>
    <format dxfId="876">
      <pivotArea dataOnly="0" labelOnly="1" fieldPosition="0">
        <references count="5">
          <reference field="13" count="1" selected="0">
            <x v="6"/>
          </reference>
          <reference field="15" count="1" selected="0">
            <x v="7"/>
          </reference>
          <reference field="17" count="1" selected="0">
            <x v="24"/>
          </reference>
          <reference field="26" count="1" selected="0">
            <x v="21"/>
          </reference>
          <reference field="27" count="1">
            <x v="65"/>
          </reference>
        </references>
      </pivotArea>
    </format>
    <format dxfId="875">
      <pivotArea dataOnly="0" labelOnly="1" fieldPosition="0">
        <references count="5">
          <reference field="13" count="1" selected="0">
            <x v="6"/>
          </reference>
          <reference field="15" count="1" selected="0">
            <x v="7"/>
          </reference>
          <reference field="17" count="1" selected="0">
            <x v="24"/>
          </reference>
          <reference field="26" count="1" selected="0">
            <x v="22"/>
          </reference>
          <reference field="27" count="1">
            <x v="90"/>
          </reference>
        </references>
      </pivotArea>
    </format>
    <format dxfId="874">
      <pivotArea dataOnly="0" labelOnly="1" fieldPosition="0">
        <references count="5">
          <reference field="13" count="1" selected="0">
            <x v="6"/>
          </reference>
          <reference field="15" count="1" selected="0">
            <x v="7"/>
          </reference>
          <reference field="17" count="1" selected="0">
            <x v="24"/>
          </reference>
          <reference field="26" count="1" selected="0">
            <x v="43"/>
          </reference>
          <reference field="27" count="1">
            <x v="134"/>
          </reference>
        </references>
      </pivotArea>
    </format>
    <format dxfId="873">
      <pivotArea dataOnly="0" labelOnly="1" fieldPosition="0">
        <references count="5">
          <reference field="13" count="1" selected="0">
            <x v="6"/>
          </reference>
          <reference field="15" count="1" selected="0">
            <x v="7"/>
          </reference>
          <reference field="17" count="1" selected="0">
            <x v="24"/>
          </reference>
          <reference field="26" count="1" selected="0">
            <x v="46"/>
          </reference>
          <reference field="27" count="1">
            <x v="71"/>
          </reference>
        </references>
      </pivotArea>
    </format>
    <format dxfId="872">
      <pivotArea dataOnly="0" labelOnly="1" fieldPosition="0">
        <references count="5">
          <reference field="13" count="1" selected="0">
            <x v="6"/>
          </reference>
          <reference field="15" count="1" selected="0">
            <x v="7"/>
          </reference>
          <reference field="17" count="1" selected="0">
            <x v="24"/>
          </reference>
          <reference field="26" count="1" selected="0">
            <x v="47"/>
          </reference>
          <reference field="27" count="1">
            <x v="86"/>
          </reference>
        </references>
      </pivotArea>
    </format>
    <format dxfId="871">
      <pivotArea dataOnly="0" labelOnly="1" fieldPosition="0">
        <references count="5">
          <reference field="13" count="1" selected="0">
            <x v="6"/>
          </reference>
          <reference field="15" count="1" selected="0">
            <x v="7"/>
          </reference>
          <reference field="17" count="1" selected="0">
            <x v="24"/>
          </reference>
          <reference field="26" count="1" selected="0">
            <x v="57"/>
          </reference>
          <reference field="27" count="1">
            <x v="117"/>
          </reference>
        </references>
      </pivotArea>
    </format>
    <format dxfId="870">
      <pivotArea dataOnly="0" labelOnly="1" fieldPosition="0">
        <references count="5">
          <reference field="13" count="1" selected="0">
            <x v="6"/>
          </reference>
          <reference field="15" count="1" selected="0">
            <x v="7"/>
          </reference>
          <reference field="17" count="1" selected="0">
            <x v="24"/>
          </reference>
          <reference field="26" count="1" selected="0">
            <x v="71"/>
          </reference>
          <reference field="27" count="1">
            <x v="107"/>
          </reference>
        </references>
      </pivotArea>
    </format>
    <format dxfId="869">
      <pivotArea dataOnly="0" labelOnly="1" fieldPosition="0">
        <references count="5">
          <reference field="13" count="1" selected="0">
            <x v="6"/>
          </reference>
          <reference field="15" count="1" selected="0">
            <x v="7"/>
          </reference>
          <reference field="17" count="1" selected="0">
            <x v="24"/>
          </reference>
          <reference field="26" count="1" selected="0">
            <x v="74"/>
          </reference>
          <reference field="27" count="1">
            <x v="123"/>
          </reference>
        </references>
      </pivotArea>
    </format>
    <format dxfId="868">
      <pivotArea dataOnly="0" labelOnly="1" fieldPosition="0">
        <references count="5">
          <reference field="13" count="1" selected="0">
            <x v="6"/>
          </reference>
          <reference field="15" count="1" selected="0">
            <x v="7"/>
          </reference>
          <reference field="17" count="1" selected="0">
            <x v="24"/>
          </reference>
          <reference field="26" count="1" selected="0">
            <x v="92"/>
          </reference>
          <reference field="27" count="1">
            <x v="84"/>
          </reference>
        </references>
      </pivotArea>
    </format>
    <format dxfId="867">
      <pivotArea dataOnly="0" labelOnly="1" fieldPosition="0">
        <references count="5">
          <reference field="13" count="1" selected="0">
            <x v="6"/>
          </reference>
          <reference field="15" count="1" selected="0">
            <x v="7"/>
          </reference>
          <reference field="17" count="1" selected="0">
            <x v="24"/>
          </reference>
          <reference field="26" count="1" selected="0">
            <x v="94"/>
          </reference>
          <reference field="27" count="1">
            <x v="135"/>
          </reference>
        </references>
      </pivotArea>
    </format>
    <format dxfId="866">
      <pivotArea dataOnly="0" labelOnly="1" fieldPosition="0">
        <references count="5">
          <reference field="13" count="1" selected="0">
            <x v="6"/>
          </reference>
          <reference field="15" count="1" selected="0">
            <x v="7"/>
          </reference>
          <reference field="17" count="1" selected="0">
            <x v="24"/>
          </reference>
          <reference field="26" count="1" selected="0">
            <x v="100"/>
          </reference>
          <reference field="27" count="1">
            <x v="104"/>
          </reference>
        </references>
      </pivotArea>
    </format>
    <format dxfId="865">
      <pivotArea dataOnly="0" labelOnly="1" fieldPosition="0">
        <references count="5">
          <reference field="13" count="1" selected="0">
            <x v="6"/>
          </reference>
          <reference field="15" count="1" selected="0">
            <x v="7"/>
          </reference>
          <reference field="17" count="1" selected="0">
            <x v="24"/>
          </reference>
          <reference field="26" count="1" selected="0">
            <x v="103"/>
          </reference>
          <reference field="27" count="1">
            <x v="30"/>
          </reference>
        </references>
      </pivotArea>
    </format>
    <format dxfId="864">
      <pivotArea dataOnly="0" labelOnly="1" fieldPosition="0">
        <references count="5">
          <reference field="13" count="1" selected="0">
            <x v="5"/>
          </reference>
          <reference field="15" count="1" selected="0">
            <x v="7"/>
          </reference>
          <reference field="17" count="1" selected="0">
            <x v="25"/>
          </reference>
          <reference field="26" count="1" selected="0">
            <x v="37"/>
          </reference>
          <reference field="27" count="1">
            <x v="72"/>
          </reference>
        </references>
      </pivotArea>
    </format>
    <format dxfId="863">
      <pivotArea dataOnly="0" labelOnly="1" fieldPosition="0">
        <references count="5">
          <reference field="13" count="1" selected="0">
            <x v="5"/>
          </reference>
          <reference field="15" count="1" selected="0">
            <x v="7"/>
          </reference>
          <reference field="17" count="1" selected="0">
            <x v="25"/>
          </reference>
          <reference field="26" count="1" selected="0">
            <x v="38"/>
          </reference>
          <reference field="27" count="1">
            <x v="68"/>
          </reference>
        </references>
      </pivotArea>
    </format>
    <format dxfId="862">
      <pivotArea dataOnly="0" labelOnly="1" fieldPosition="0">
        <references count="5">
          <reference field="13" count="1" selected="0">
            <x v="5"/>
          </reference>
          <reference field="15" count="1" selected="0">
            <x v="7"/>
          </reference>
          <reference field="17" count="1" selected="0">
            <x v="25"/>
          </reference>
          <reference field="26" count="1" selected="0">
            <x v="44"/>
          </reference>
          <reference field="27" count="1">
            <x v="87"/>
          </reference>
        </references>
      </pivotArea>
    </format>
    <format dxfId="861">
      <pivotArea dataOnly="0" labelOnly="1" fieldPosition="0">
        <references count="5">
          <reference field="13" count="1" selected="0">
            <x v="5"/>
          </reference>
          <reference field="15" count="1" selected="0">
            <x v="7"/>
          </reference>
          <reference field="17" count="1" selected="0">
            <x v="25"/>
          </reference>
          <reference field="26" count="1" selected="0">
            <x v="48"/>
          </reference>
          <reference field="27" count="1">
            <x v="44"/>
          </reference>
        </references>
      </pivotArea>
    </format>
    <format dxfId="860">
      <pivotArea dataOnly="0" labelOnly="1" fieldPosition="0">
        <references count="5">
          <reference field="13" count="1" selected="0">
            <x v="5"/>
          </reference>
          <reference field="15" count="1" selected="0">
            <x v="7"/>
          </reference>
          <reference field="17" count="1" selected="0">
            <x v="25"/>
          </reference>
          <reference field="26" count="1" selected="0">
            <x v="126"/>
          </reference>
          <reference field="27" count="1">
            <x v="77"/>
          </reference>
        </references>
      </pivotArea>
    </format>
    <format dxfId="859">
      <pivotArea dataOnly="0" labelOnly="1" fieldPosition="0">
        <references count="5">
          <reference field="13" count="1" selected="0">
            <x v="5"/>
          </reference>
          <reference field="15" count="1" selected="0">
            <x v="7"/>
          </reference>
          <reference field="17" count="1" selected="0">
            <x v="56"/>
          </reference>
          <reference field="26" count="1" selected="0">
            <x v="62"/>
          </reference>
          <reference field="27" count="1">
            <x v="7"/>
          </reference>
        </references>
      </pivotArea>
    </format>
    <format dxfId="858">
      <pivotArea dataOnly="0" labelOnly="1" fieldPosition="0">
        <references count="5">
          <reference field="13" count="1" selected="0">
            <x v="5"/>
          </reference>
          <reference field="15" count="1" selected="0">
            <x v="7"/>
          </reference>
          <reference field="17" count="1" selected="0">
            <x v="57"/>
          </reference>
          <reference field="26" count="1" selected="0">
            <x v="19"/>
          </reference>
          <reference field="27" count="1">
            <x v="61"/>
          </reference>
        </references>
      </pivotArea>
    </format>
    <format dxfId="857">
      <pivotArea dataOnly="0" labelOnly="1" fieldPosition="0">
        <references count="5">
          <reference field="13" count="1" selected="0">
            <x v="5"/>
          </reference>
          <reference field="15" count="1" selected="0">
            <x v="7"/>
          </reference>
          <reference field="17" count="1" selected="0">
            <x v="57"/>
          </reference>
          <reference field="26" count="1" selected="0">
            <x v="28"/>
          </reference>
          <reference field="27" count="1">
            <x v="18"/>
          </reference>
        </references>
      </pivotArea>
    </format>
    <format dxfId="856">
      <pivotArea dataOnly="0" labelOnly="1" fieldPosition="0">
        <references count="5">
          <reference field="13" count="1" selected="0">
            <x v="5"/>
          </reference>
          <reference field="15" count="1" selected="0">
            <x v="7"/>
          </reference>
          <reference field="17" count="1" selected="0">
            <x v="57"/>
          </reference>
          <reference field="26" count="1" selected="0">
            <x v="31"/>
          </reference>
          <reference field="27" count="1">
            <x v="62"/>
          </reference>
        </references>
      </pivotArea>
    </format>
    <format dxfId="855">
      <pivotArea dataOnly="0" labelOnly="1" fieldPosition="0">
        <references count="5">
          <reference field="13" count="1" selected="0">
            <x v="5"/>
          </reference>
          <reference field="15" count="1" selected="0">
            <x v="7"/>
          </reference>
          <reference field="17" count="1" selected="0">
            <x v="57"/>
          </reference>
          <reference field="26" count="1" selected="0">
            <x v="33"/>
          </reference>
          <reference field="27" count="1">
            <x v="64"/>
          </reference>
        </references>
      </pivotArea>
    </format>
    <format dxfId="854">
      <pivotArea dataOnly="0" labelOnly="1" fieldPosition="0">
        <references count="5">
          <reference field="13" count="1" selected="0">
            <x v="5"/>
          </reference>
          <reference field="15" count="1" selected="0">
            <x v="7"/>
          </reference>
          <reference field="17" count="1" selected="0">
            <x v="57"/>
          </reference>
          <reference field="26" count="1" selected="0">
            <x v="34"/>
          </reference>
          <reference field="27" count="1">
            <x v="79"/>
          </reference>
        </references>
      </pivotArea>
    </format>
    <format dxfId="853">
      <pivotArea dataOnly="0" labelOnly="1" fieldPosition="0">
        <references count="5">
          <reference field="13" count="1" selected="0">
            <x v="5"/>
          </reference>
          <reference field="15" count="1" selected="0">
            <x v="7"/>
          </reference>
          <reference field="17" count="1" selected="0">
            <x v="57"/>
          </reference>
          <reference field="26" count="1" selected="0">
            <x v="36"/>
          </reference>
          <reference field="27" count="1">
            <x v="40"/>
          </reference>
        </references>
      </pivotArea>
    </format>
    <format dxfId="852">
      <pivotArea dataOnly="0" labelOnly="1" fieldPosition="0">
        <references count="5">
          <reference field="13" count="1" selected="0">
            <x v="5"/>
          </reference>
          <reference field="15" count="1" selected="0">
            <x v="7"/>
          </reference>
          <reference field="17" count="1" selected="0">
            <x v="57"/>
          </reference>
          <reference field="26" count="1" selected="0">
            <x v="37"/>
          </reference>
          <reference field="27" count="1">
            <x v="72"/>
          </reference>
        </references>
      </pivotArea>
    </format>
    <format dxfId="851">
      <pivotArea dataOnly="0" labelOnly="1" fieldPosition="0">
        <references count="5">
          <reference field="13" count="1" selected="0">
            <x v="5"/>
          </reference>
          <reference field="15" count="1" selected="0">
            <x v="7"/>
          </reference>
          <reference field="17" count="1" selected="0">
            <x v="57"/>
          </reference>
          <reference field="26" count="1" selected="0">
            <x v="38"/>
          </reference>
          <reference field="27" count="1">
            <x v="68"/>
          </reference>
        </references>
      </pivotArea>
    </format>
    <format dxfId="850">
      <pivotArea dataOnly="0" labelOnly="1" fieldPosition="0">
        <references count="5">
          <reference field="13" count="1" selected="0">
            <x v="5"/>
          </reference>
          <reference field="15" count="1" selected="0">
            <x v="7"/>
          </reference>
          <reference field="17" count="1" selected="0">
            <x v="57"/>
          </reference>
          <reference field="26" count="1" selected="0">
            <x v="40"/>
          </reference>
          <reference field="27" count="1">
            <x v="41"/>
          </reference>
        </references>
      </pivotArea>
    </format>
    <format dxfId="849">
      <pivotArea dataOnly="0" labelOnly="1" fieldPosition="0">
        <references count="5">
          <reference field="13" count="1" selected="0">
            <x v="5"/>
          </reference>
          <reference field="15" count="1" selected="0">
            <x v="7"/>
          </reference>
          <reference field="17" count="1" selected="0">
            <x v="57"/>
          </reference>
          <reference field="26" count="1" selected="0">
            <x v="43"/>
          </reference>
          <reference field="27" count="1">
            <x v="134"/>
          </reference>
        </references>
      </pivotArea>
    </format>
    <format dxfId="848">
      <pivotArea dataOnly="0" labelOnly="1" fieldPosition="0">
        <references count="5">
          <reference field="13" count="1" selected="0">
            <x v="5"/>
          </reference>
          <reference field="15" count="1" selected="0">
            <x v="7"/>
          </reference>
          <reference field="17" count="1" selected="0">
            <x v="57"/>
          </reference>
          <reference field="26" count="1" selected="0">
            <x v="44"/>
          </reference>
          <reference field="27" count="1">
            <x v="87"/>
          </reference>
        </references>
      </pivotArea>
    </format>
    <format dxfId="847">
      <pivotArea dataOnly="0" labelOnly="1" fieldPosition="0">
        <references count="5">
          <reference field="13" count="1" selected="0">
            <x v="5"/>
          </reference>
          <reference field="15" count="1" selected="0">
            <x v="7"/>
          </reference>
          <reference field="17" count="1" selected="0">
            <x v="57"/>
          </reference>
          <reference field="26" count="1" selected="0">
            <x v="48"/>
          </reference>
          <reference field="27" count="1">
            <x v="44"/>
          </reference>
        </references>
      </pivotArea>
    </format>
    <format dxfId="846">
      <pivotArea dataOnly="0" labelOnly="1" fieldPosition="0">
        <references count="5">
          <reference field="13" count="1" selected="0">
            <x v="5"/>
          </reference>
          <reference field="15" count="1" selected="0">
            <x v="7"/>
          </reference>
          <reference field="17" count="1" selected="0">
            <x v="57"/>
          </reference>
          <reference field="26" count="1" selected="0">
            <x v="74"/>
          </reference>
          <reference field="27" count="1">
            <x v="123"/>
          </reference>
        </references>
      </pivotArea>
    </format>
    <format dxfId="845">
      <pivotArea dataOnly="0" labelOnly="1" fieldPosition="0">
        <references count="5">
          <reference field="13" count="1" selected="0">
            <x v="5"/>
          </reference>
          <reference field="15" count="1" selected="0">
            <x v="7"/>
          </reference>
          <reference field="17" count="1" selected="0">
            <x v="57"/>
          </reference>
          <reference field="26" count="1" selected="0">
            <x v="83"/>
          </reference>
          <reference field="27" count="1">
            <x v="52"/>
          </reference>
        </references>
      </pivotArea>
    </format>
    <format dxfId="844">
      <pivotArea dataOnly="0" labelOnly="1" fieldPosition="0">
        <references count="5">
          <reference field="13" count="1" selected="0">
            <x v="5"/>
          </reference>
          <reference field="15" count="1" selected="0">
            <x v="7"/>
          </reference>
          <reference field="17" count="1" selected="0">
            <x v="57"/>
          </reference>
          <reference field="26" count="1" selected="0">
            <x v="85"/>
          </reference>
          <reference field="27" count="1">
            <x v="99"/>
          </reference>
        </references>
      </pivotArea>
    </format>
    <format dxfId="843">
      <pivotArea dataOnly="0" labelOnly="1" fieldPosition="0">
        <references count="5">
          <reference field="13" count="1" selected="0">
            <x v="5"/>
          </reference>
          <reference field="15" count="1" selected="0">
            <x v="7"/>
          </reference>
          <reference field="17" count="1" selected="0">
            <x v="57"/>
          </reference>
          <reference field="26" count="1" selected="0">
            <x v="87"/>
          </reference>
          <reference field="27" count="1">
            <x v="115"/>
          </reference>
        </references>
      </pivotArea>
    </format>
    <format dxfId="842">
      <pivotArea dataOnly="0" labelOnly="1" fieldPosition="0">
        <references count="5">
          <reference field="13" count="1" selected="0">
            <x v="5"/>
          </reference>
          <reference field="15" count="1" selected="0">
            <x v="7"/>
          </reference>
          <reference field="17" count="1" selected="0">
            <x v="57"/>
          </reference>
          <reference field="26" count="1" selected="0">
            <x v="112"/>
          </reference>
          <reference field="27" count="1">
            <x v="73"/>
          </reference>
        </references>
      </pivotArea>
    </format>
    <format dxfId="841">
      <pivotArea dataOnly="0" labelOnly="1" fieldPosition="0">
        <references count="5">
          <reference field="13" count="1" selected="0">
            <x v="5"/>
          </reference>
          <reference field="15" count="1" selected="0">
            <x v="7"/>
          </reference>
          <reference field="17" count="1" selected="0">
            <x v="57"/>
          </reference>
          <reference field="26" count="1" selected="0">
            <x v="118"/>
          </reference>
          <reference field="27" count="1">
            <x v="37"/>
          </reference>
        </references>
      </pivotArea>
    </format>
    <format dxfId="840">
      <pivotArea dataOnly="0" labelOnly="1" fieldPosition="0">
        <references count="5">
          <reference field="13" count="1" selected="0">
            <x v="5"/>
          </reference>
          <reference field="15" count="1" selected="0">
            <x v="7"/>
          </reference>
          <reference field="17" count="1" selected="0">
            <x v="57"/>
          </reference>
          <reference field="26" count="1" selected="0">
            <x v="119"/>
          </reference>
          <reference field="27" count="1">
            <x v="55"/>
          </reference>
        </references>
      </pivotArea>
    </format>
    <format dxfId="839">
      <pivotArea dataOnly="0" labelOnly="1" fieldPosition="0">
        <references count="5">
          <reference field="13" count="1" selected="0">
            <x v="5"/>
          </reference>
          <reference field="15" count="1" selected="0">
            <x v="7"/>
          </reference>
          <reference field="17" count="1" selected="0">
            <x v="57"/>
          </reference>
          <reference field="26" count="1" selected="0">
            <x v="122"/>
          </reference>
          <reference field="27" count="1">
            <x v="124"/>
          </reference>
        </references>
      </pivotArea>
    </format>
    <format dxfId="838">
      <pivotArea dataOnly="0" labelOnly="1" fieldPosition="0">
        <references count="5">
          <reference field="13" count="1" selected="0">
            <x v="5"/>
          </reference>
          <reference field="15" count="1" selected="0">
            <x v="7"/>
          </reference>
          <reference field="17" count="1" selected="0">
            <x v="57"/>
          </reference>
          <reference field="26" count="1" selected="0">
            <x v="124"/>
          </reference>
          <reference field="27" count="1">
            <x v="36"/>
          </reference>
        </references>
      </pivotArea>
    </format>
    <format dxfId="837">
      <pivotArea dataOnly="0" labelOnly="1" fieldPosition="0">
        <references count="5">
          <reference field="13" count="1" selected="0">
            <x v="5"/>
          </reference>
          <reference field="15" count="1" selected="0">
            <x v="7"/>
          </reference>
          <reference field="17" count="1" selected="0">
            <x v="57"/>
          </reference>
          <reference field="26" count="1" selected="0">
            <x v="126"/>
          </reference>
          <reference field="27" count="1">
            <x v="77"/>
          </reference>
        </references>
      </pivotArea>
    </format>
    <format dxfId="836">
      <pivotArea dataOnly="0" labelOnly="1" fieldPosition="0">
        <references count="5">
          <reference field="13" count="1" selected="0">
            <x v="4"/>
          </reference>
          <reference field="15" count="1" selected="0">
            <x v="8"/>
          </reference>
          <reference field="17" count="1" selected="0">
            <x v="14"/>
          </reference>
          <reference field="26" count="1" selected="0">
            <x v="59"/>
          </reference>
          <reference field="27" count="1">
            <x v="122"/>
          </reference>
        </references>
      </pivotArea>
    </format>
    <format dxfId="835">
      <pivotArea dataOnly="0" labelOnly="1" fieldPosition="0">
        <references count="5">
          <reference field="13" count="1" selected="0">
            <x v="4"/>
          </reference>
          <reference field="15" count="1" selected="0">
            <x v="8"/>
          </reference>
          <reference field="17" count="1" selected="0">
            <x v="14"/>
          </reference>
          <reference field="26" count="1" selected="0">
            <x v="74"/>
          </reference>
          <reference field="27" count="1">
            <x v="123"/>
          </reference>
        </references>
      </pivotArea>
    </format>
    <format dxfId="834">
      <pivotArea dataOnly="0" labelOnly="1" fieldPosition="0">
        <references count="5">
          <reference field="13" count="1" selected="0">
            <x v="4"/>
          </reference>
          <reference field="15" count="1" selected="0">
            <x v="8"/>
          </reference>
          <reference field="17" count="1" selected="0">
            <x v="14"/>
          </reference>
          <reference field="26" count="1" selected="0">
            <x v="88"/>
          </reference>
          <reference field="27" count="1">
            <x v="28"/>
          </reference>
        </references>
      </pivotArea>
    </format>
    <format dxfId="833">
      <pivotArea dataOnly="0" labelOnly="1" fieldPosition="0">
        <references count="5">
          <reference field="13" count="1" selected="0">
            <x v="4"/>
          </reference>
          <reference field="15" count="1" selected="0">
            <x v="8"/>
          </reference>
          <reference field="17" count="1" selected="0">
            <x v="14"/>
          </reference>
          <reference field="26" count="1" selected="0">
            <x v="89"/>
          </reference>
          <reference field="27" count="1">
            <x v="111"/>
          </reference>
        </references>
      </pivotArea>
    </format>
    <format dxfId="832">
      <pivotArea dataOnly="0" labelOnly="1" fieldPosition="0">
        <references count="5">
          <reference field="13" count="1" selected="0">
            <x v="4"/>
          </reference>
          <reference field="15" count="1" selected="0">
            <x v="8"/>
          </reference>
          <reference field="17" count="1" selected="0">
            <x v="14"/>
          </reference>
          <reference field="26" count="1" selected="0">
            <x v="90"/>
          </reference>
          <reference field="27" count="1">
            <x v="114"/>
          </reference>
        </references>
      </pivotArea>
    </format>
    <format dxfId="831">
      <pivotArea dataOnly="0" labelOnly="1" fieldPosition="0">
        <references count="5">
          <reference field="13" count="1" selected="0">
            <x v="4"/>
          </reference>
          <reference field="15" count="1" selected="0">
            <x v="8"/>
          </reference>
          <reference field="17" count="1" selected="0">
            <x v="14"/>
          </reference>
          <reference field="26" count="1" selected="0">
            <x v="91"/>
          </reference>
          <reference field="27" count="1">
            <x v="105"/>
          </reference>
        </references>
      </pivotArea>
    </format>
    <format dxfId="830">
      <pivotArea dataOnly="0" labelOnly="1" fieldPosition="0">
        <references count="5">
          <reference field="13" count="1" selected="0">
            <x v="2"/>
          </reference>
          <reference field="15" count="1" selected="0">
            <x v="9"/>
          </reference>
          <reference field="17" count="1" selected="0">
            <x v="1"/>
          </reference>
          <reference field="26" count="1" selected="0">
            <x v="94"/>
          </reference>
          <reference field="27" count="1">
            <x v="135"/>
          </reference>
        </references>
      </pivotArea>
    </format>
    <format dxfId="829">
      <pivotArea dataOnly="0" labelOnly="1" fieldPosition="0">
        <references count="5">
          <reference field="13" count="1" selected="0">
            <x v="2"/>
          </reference>
          <reference field="15" count="1" selected="0">
            <x v="9"/>
          </reference>
          <reference field="17" count="1" selected="0">
            <x v="1"/>
          </reference>
          <reference field="26" count="1" selected="0">
            <x v="96"/>
          </reference>
          <reference field="27" count="1">
            <x v="42"/>
          </reference>
        </references>
      </pivotArea>
    </format>
    <format dxfId="828">
      <pivotArea dataOnly="0" labelOnly="1" fieldPosition="0">
        <references count="5">
          <reference field="13" count="1" selected="0">
            <x v="2"/>
          </reference>
          <reference field="15" count="1" selected="0">
            <x v="9"/>
          </reference>
          <reference field="17" count="1" selected="0">
            <x v="1"/>
          </reference>
          <reference field="26" count="1" selected="0">
            <x v="125"/>
          </reference>
          <reference field="27" count="1">
            <x v="45"/>
          </reference>
        </references>
      </pivotArea>
    </format>
    <format dxfId="827">
      <pivotArea dataOnly="0" labelOnly="1" fieldPosition="0">
        <references count="5">
          <reference field="13" count="1" selected="0">
            <x v="2"/>
          </reference>
          <reference field="15" count="1" selected="0">
            <x v="9"/>
          </reference>
          <reference field="17" count="1" selected="0">
            <x v="18"/>
          </reference>
          <reference field="26" count="1" selected="0">
            <x v="25"/>
          </reference>
          <reference field="27" count="1">
            <x v="93"/>
          </reference>
        </references>
      </pivotArea>
    </format>
    <format dxfId="826">
      <pivotArea dataOnly="0" labelOnly="1" fieldPosition="0">
        <references count="5">
          <reference field="13" count="1" selected="0">
            <x v="2"/>
          </reference>
          <reference field="15" count="1" selected="0">
            <x v="9"/>
          </reference>
          <reference field="17" count="1" selected="0">
            <x v="18"/>
          </reference>
          <reference field="26" count="1" selected="0">
            <x v="26"/>
          </reference>
          <reference field="27" count="1">
            <x v="81"/>
          </reference>
        </references>
      </pivotArea>
    </format>
    <format dxfId="825">
      <pivotArea dataOnly="0" labelOnly="1" fieldPosition="0">
        <references count="5">
          <reference field="13" count="1" selected="0">
            <x v="2"/>
          </reference>
          <reference field="15" count="1" selected="0">
            <x v="9"/>
          </reference>
          <reference field="17" count="1" selected="0">
            <x v="18"/>
          </reference>
          <reference field="26" count="1" selected="0">
            <x v="36"/>
          </reference>
          <reference field="27" count="1">
            <x v="40"/>
          </reference>
        </references>
      </pivotArea>
    </format>
    <format dxfId="824">
      <pivotArea dataOnly="0" labelOnly="1" fieldPosition="0">
        <references count="5">
          <reference field="13" count="1" selected="0">
            <x v="2"/>
          </reference>
          <reference field="15" count="1" selected="0">
            <x v="9"/>
          </reference>
          <reference field="17" count="1" selected="0">
            <x v="18"/>
          </reference>
          <reference field="26" count="1" selected="0">
            <x v="48"/>
          </reference>
          <reference field="27" count="1">
            <x v="44"/>
          </reference>
        </references>
      </pivotArea>
    </format>
    <format dxfId="823">
      <pivotArea dataOnly="0" labelOnly="1" fieldPosition="0">
        <references count="5">
          <reference field="13" count="1" selected="0">
            <x v="2"/>
          </reference>
          <reference field="15" count="1" selected="0">
            <x v="9"/>
          </reference>
          <reference field="17" count="1" selected="0">
            <x v="18"/>
          </reference>
          <reference field="26" count="1" selected="0">
            <x v="96"/>
          </reference>
          <reference field="27" count="1">
            <x v="42"/>
          </reference>
        </references>
      </pivotArea>
    </format>
    <format dxfId="822">
      <pivotArea dataOnly="0" labelOnly="1" fieldPosition="0">
        <references count="5">
          <reference field="13" count="1" selected="0">
            <x v="2"/>
          </reference>
          <reference field="15" count="1" selected="0">
            <x v="9"/>
          </reference>
          <reference field="17" count="1" selected="0">
            <x v="18"/>
          </reference>
          <reference field="26" count="1" selected="0">
            <x v="106"/>
          </reference>
          <reference field="27" count="1">
            <x v="126"/>
          </reference>
        </references>
      </pivotArea>
    </format>
    <format dxfId="821">
      <pivotArea dataOnly="0" labelOnly="1" fieldPosition="0">
        <references count="5">
          <reference field="13" count="1" selected="0">
            <x v="2"/>
          </reference>
          <reference field="15" count="1" selected="0">
            <x v="9"/>
          </reference>
          <reference field="17" count="1" selected="0">
            <x v="18"/>
          </reference>
          <reference field="26" count="1" selected="0">
            <x v="118"/>
          </reference>
          <reference field="27" count="1">
            <x v="37"/>
          </reference>
        </references>
      </pivotArea>
    </format>
    <format dxfId="820">
      <pivotArea dataOnly="0" labelOnly="1" fieldPosition="0">
        <references count="5">
          <reference field="13" count="1" selected="0">
            <x v="2"/>
          </reference>
          <reference field="15" count="1" selected="0">
            <x v="9"/>
          </reference>
          <reference field="17" count="1" selected="0">
            <x v="44"/>
          </reference>
          <reference field="26" count="1" selected="0">
            <x v="22"/>
          </reference>
          <reference field="27" count="1">
            <x v="90"/>
          </reference>
        </references>
      </pivotArea>
    </format>
    <format dxfId="819">
      <pivotArea dataOnly="0" labelOnly="1" fieldPosition="0">
        <references count="5">
          <reference field="13" count="1" selected="0">
            <x v="2"/>
          </reference>
          <reference field="15" count="1" selected="0">
            <x v="9"/>
          </reference>
          <reference field="17" count="1" selected="0">
            <x v="44"/>
          </reference>
          <reference field="26" count="1" selected="0">
            <x v="23"/>
          </reference>
          <reference field="27" count="1">
            <x v="89"/>
          </reference>
        </references>
      </pivotArea>
    </format>
    <format dxfId="818">
      <pivotArea dataOnly="0" labelOnly="1" fieldPosition="0">
        <references count="5">
          <reference field="13" count="1" selected="0">
            <x v="2"/>
          </reference>
          <reference field="15" count="1" selected="0">
            <x v="9"/>
          </reference>
          <reference field="17" count="1" selected="0">
            <x v="44"/>
          </reference>
          <reference field="26" count="1" selected="0">
            <x v="63"/>
          </reference>
          <reference field="27" count="1">
            <x v="8"/>
          </reference>
        </references>
      </pivotArea>
    </format>
    <format dxfId="817">
      <pivotArea dataOnly="0" labelOnly="1" fieldPosition="0">
        <references count="5">
          <reference field="13" count="1" selected="0">
            <x v="2"/>
          </reference>
          <reference field="15" count="1" selected="0">
            <x v="9"/>
          </reference>
          <reference field="17" count="1" selected="0">
            <x v="44"/>
          </reference>
          <reference field="26" count="1" selected="0">
            <x v="96"/>
          </reference>
          <reference field="27" count="1">
            <x v="42"/>
          </reference>
        </references>
      </pivotArea>
    </format>
    <format dxfId="816">
      <pivotArea dataOnly="0" labelOnly="1" fieldPosition="0">
        <references count="5">
          <reference field="13" count="1" selected="0">
            <x v="2"/>
          </reference>
          <reference field="15" count="1" selected="0">
            <x v="9"/>
          </reference>
          <reference field="17" count="1" selected="0">
            <x v="44"/>
          </reference>
          <reference field="26" count="1" selected="0">
            <x v="107"/>
          </reference>
          <reference field="27" count="1">
            <x v="15"/>
          </reference>
        </references>
      </pivotArea>
    </format>
    <format dxfId="815">
      <pivotArea dataOnly="0" labelOnly="1" fieldPosition="0">
        <references count="5">
          <reference field="13" count="1" selected="0">
            <x v="2"/>
          </reference>
          <reference field="15" count="1" selected="0">
            <x v="9"/>
          </reference>
          <reference field="17" count="1" selected="0">
            <x v="44"/>
          </reference>
          <reference field="26" count="1" selected="0">
            <x v="117"/>
          </reference>
          <reference field="27" count="1">
            <x v="17"/>
          </reference>
        </references>
      </pivotArea>
    </format>
    <format dxfId="814">
      <pivotArea dataOnly="0" labelOnly="1" fieldPosition="0">
        <references count="5">
          <reference field="13" count="1" selected="0">
            <x v="2"/>
          </reference>
          <reference field="15" count="1" selected="0">
            <x v="9"/>
          </reference>
          <reference field="17" count="1" selected="0">
            <x v="45"/>
          </reference>
          <reference field="26" count="1" selected="0">
            <x v="107"/>
          </reference>
          <reference field="27" count="1">
            <x v="15"/>
          </reference>
        </references>
      </pivotArea>
    </format>
    <format dxfId="813">
      <pivotArea dataOnly="0" labelOnly="1" fieldPosition="0">
        <references count="5">
          <reference field="13" count="1" selected="0">
            <x v="5"/>
          </reference>
          <reference field="15" count="1" selected="0">
            <x v="10"/>
          </reference>
          <reference field="17" count="1" selected="0">
            <x v="48"/>
          </reference>
          <reference field="26" count="1" selected="0">
            <x v="19"/>
          </reference>
          <reference field="27" count="1">
            <x v="61"/>
          </reference>
        </references>
      </pivotArea>
    </format>
    <format dxfId="812">
      <pivotArea dataOnly="0" labelOnly="1" fieldPosition="0">
        <references count="5">
          <reference field="13" count="1" selected="0">
            <x v="5"/>
          </reference>
          <reference field="15" count="1" selected="0">
            <x v="10"/>
          </reference>
          <reference field="17" count="1" selected="0">
            <x v="48"/>
          </reference>
          <reference field="26" count="1" selected="0">
            <x v="44"/>
          </reference>
          <reference field="27" count="1">
            <x v="87"/>
          </reference>
        </references>
      </pivotArea>
    </format>
    <format dxfId="811">
      <pivotArea dataOnly="0" labelOnly="1" fieldPosition="0">
        <references count="5">
          <reference field="13" count="1" selected="0">
            <x v="5"/>
          </reference>
          <reference field="15" count="1" selected="0">
            <x v="10"/>
          </reference>
          <reference field="17" count="1" selected="0">
            <x v="48"/>
          </reference>
          <reference field="26" count="1" selected="0">
            <x v="48"/>
          </reference>
          <reference field="27" count="1">
            <x v="44"/>
          </reference>
        </references>
      </pivotArea>
    </format>
    <format dxfId="810">
      <pivotArea dataOnly="0" labelOnly="1" fieldPosition="0">
        <references count="5">
          <reference field="13" count="1" selected="0">
            <x v="5"/>
          </reference>
          <reference field="15" count="1" selected="0">
            <x v="10"/>
          </reference>
          <reference field="17" count="1" selected="0">
            <x v="48"/>
          </reference>
          <reference field="26" count="1" selected="0">
            <x v="87"/>
          </reference>
          <reference field="27" count="1">
            <x v="115"/>
          </reference>
        </references>
      </pivotArea>
    </format>
    <format dxfId="809">
      <pivotArea dataOnly="0" labelOnly="1" fieldPosition="0">
        <references count="5">
          <reference field="13" count="1" selected="0">
            <x v="5"/>
          </reference>
          <reference field="15" count="1" selected="0">
            <x v="10"/>
          </reference>
          <reference field="17" count="1" selected="0">
            <x v="52"/>
          </reference>
          <reference field="26" count="1" selected="0">
            <x v="19"/>
          </reference>
          <reference field="27" count="1">
            <x v="61"/>
          </reference>
        </references>
      </pivotArea>
    </format>
    <format dxfId="808">
      <pivotArea dataOnly="0" labelOnly="1" fieldPosition="0">
        <references count="5">
          <reference field="13" count="1" selected="0">
            <x v="5"/>
          </reference>
          <reference field="15" count="1" selected="0">
            <x v="10"/>
          </reference>
          <reference field="17" count="1" selected="0">
            <x v="52"/>
          </reference>
          <reference field="26" count="1" selected="0">
            <x v="23"/>
          </reference>
          <reference field="27" count="1">
            <x v="89"/>
          </reference>
        </references>
      </pivotArea>
    </format>
    <format dxfId="807">
      <pivotArea dataOnly="0" labelOnly="1" fieldPosition="0">
        <references count="5">
          <reference field="13" count="1" selected="0">
            <x v="5"/>
          </reference>
          <reference field="15" count="1" selected="0">
            <x v="10"/>
          </reference>
          <reference field="17" count="1" selected="0">
            <x v="52"/>
          </reference>
          <reference field="26" count="1" selected="0">
            <x v="36"/>
          </reference>
          <reference field="27" count="1">
            <x v="40"/>
          </reference>
        </references>
      </pivotArea>
    </format>
    <format dxfId="806">
      <pivotArea dataOnly="0" labelOnly="1" fieldPosition="0">
        <references count="5">
          <reference field="13" count="1" selected="0">
            <x v="5"/>
          </reference>
          <reference field="15" count="1" selected="0">
            <x v="10"/>
          </reference>
          <reference field="17" count="1" selected="0">
            <x v="52"/>
          </reference>
          <reference field="26" count="1" selected="0">
            <x v="44"/>
          </reference>
          <reference field="27" count="1">
            <x v="87"/>
          </reference>
        </references>
      </pivotArea>
    </format>
    <format dxfId="805">
      <pivotArea dataOnly="0" labelOnly="1" fieldPosition="0">
        <references count="5">
          <reference field="13" count="1" selected="0">
            <x v="5"/>
          </reference>
          <reference field="15" count="1" selected="0">
            <x v="10"/>
          </reference>
          <reference field="17" count="1" selected="0">
            <x v="52"/>
          </reference>
          <reference field="26" count="1" selected="0">
            <x v="48"/>
          </reference>
          <reference field="27" count="1">
            <x v="44"/>
          </reference>
        </references>
      </pivotArea>
    </format>
    <format dxfId="804">
      <pivotArea dataOnly="0" labelOnly="1" fieldPosition="0">
        <references count="5">
          <reference field="13" count="1" selected="0">
            <x v="5"/>
          </reference>
          <reference field="15" count="1" selected="0">
            <x v="10"/>
          </reference>
          <reference field="17" count="1" selected="0">
            <x v="52"/>
          </reference>
          <reference field="26" count="1" selected="0">
            <x v="86"/>
          </reference>
          <reference field="27" count="1">
            <x v="53"/>
          </reference>
        </references>
      </pivotArea>
    </format>
    <format dxfId="803">
      <pivotArea dataOnly="0" labelOnly="1" fieldPosition="0">
        <references count="5">
          <reference field="13" count="1" selected="0">
            <x v="5"/>
          </reference>
          <reference field="15" count="1" selected="0">
            <x v="10"/>
          </reference>
          <reference field="17" count="1" selected="0">
            <x v="52"/>
          </reference>
          <reference field="26" count="1" selected="0">
            <x v="121"/>
          </reference>
          <reference field="27" count="1">
            <x v="60"/>
          </reference>
        </references>
      </pivotArea>
    </format>
    <format dxfId="802">
      <pivotArea dataOnly="0" labelOnly="1" fieldPosition="0">
        <references count="5">
          <reference field="13" count="1" selected="0">
            <x v="5"/>
          </reference>
          <reference field="15" count="1" selected="0">
            <x v="10"/>
          </reference>
          <reference field="17" count="1" selected="0">
            <x v="54"/>
          </reference>
          <reference field="26" count="1" selected="0">
            <x v="31"/>
          </reference>
          <reference field="27" count="1">
            <x v="62"/>
          </reference>
        </references>
      </pivotArea>
    </format>
    <format dxfId="801">
      <pivotArea dataOnly="0" labelOnly="1" fieldPosition="0">
        <references count="5">
          <reference field="13" count="1" selected="0">
            <x v="5"/>
          </reference>
          <reference field="15" count="1" selected="0">
            <x v="10"/>
          </reference>
          <reference field="17" count="1" selected="0">
            <x v="54"/>
          </reference>
          <reference field="26" count="1" selected="0">
            <x v="44"/>
          </reference>
          <reference field="27" count="1">
            <x v="87"/>
          </reference>
        </references>
      </pivotArea>
    </format>
    <format dxfId="800">
      <pivotArea dataOnly="0" labelOnly="1" fieldPosition="0">
        <references count="5">
          <reference field="13" count="1" selected="0">
            <x v="5"/>
          </reference>
          <reference field="15" count="1" selected="0">
            <x v="10"/>
          </reference>
          <reference field="17" count="1" selected="0">
            <x v="54"/>
          </reference>
          <reference field="26" count="1" selected="0">
            <x v="48"/>
          </reference>
          <reference field="27" count="1">
            <x v="44"/>
          </reference>
        </references>
      </pivotArea>
    </format>
    <format dxfId="799">
      <pivotArea dataOnly="0" labelOnly="1" fieldPosition="0">
        <references count="5">
          <reference field="13" count="1" selected="0">
            <x v="5"/>
          </reference>
          <reference field="15" count="1" selected="0">
            <x v="10"/>
          </reference>
          <reference field="17" count="1" selected="0">
            <x v="54"/>
          </reference>
          <reference field="26" count="1" selected="0">
            <x v="55"/>
          </reference>
          <reference field="27" count="1">
            <x v="33"/>
          </reference>
        </references>
      </pivotArea>
    </format>
    <format dxfId="798">
      <pivotArea dataOnly="0" labelOnly="1" fieldPosition="0">
        <references count="5">
          <reference field="13" count="1" selected="0">
            <x v="5"/>
          </reference>
          <reference field="15" count="1" selected="0">
            <x v="10"/>
          </reference>
          <reference field="17" count="1" selected="0">
            <x v="54"/>
          </reference>
          <reference field="26" count="1" selected="0">
            <x v="65"/>
          </reference>
          <reference field="27" count="1">
            <x v="76"/>
          </reference>
        </references>
      </pivotArea>
    </format>
    <format dxfId="797">
      <pivotArea dataOnly="0" labelOnly="1" fieldPosition="0">
        <references count="5">
          <reference field="13" count="1" selected="0">
            <x v="5"/>
          </reference>
          <reference field="15" count="1" selected="0">
            <x v="10"/>
          </reference>
          <reference field="17" count="1" selected="0">
            <x v="55"/>
          </reference>
          <reference field="26" count="1" selected="0">
            <x v="19"/>
          </reference>
          <reference field="27" count="1">
            <x v="61"/>
          </reference>
        </references>
      </pivotArea>
    </format>
    <format dxfId="796">
      <pivotArea dataOnly="0" labelOnly="1" fieldPosition="0">
        <references count="5">
          <reference field="13" count="1" selected="0">
            <x v="5"/>
          </reference>
          <reference field="15" count="1" selected="0">
            <x v="10"/>
          </reference>
          <reference field="17" count="1" selected="0">
            <x v="55"/>
          </reference>
          <reference field="26" count="1" selected="0">
            <x v="27"/>
          </reference>
          <reference field="27" count="1">
            <x v="91"/>
          </reference>
        </references>
      </pivotArea>
    </format>
    <format dxfId="795">
      <pivotArea dataOnly="0" labelOnly="1" fieldPosition="0">
        <references count="5">
          <reference field="13" count="1" selected="0">
            <x v="5"/>
          </reference>
          <reference field="15" count="1" selected="0">
            <x v="10"/>
          </reference>
          <reference field="17" count="1" selected="0">
            <x v="55"/>
          </reference>
          <reference field="26" count="1" selected="0">
            <x v="28"/>
          </reference>
          <reference field="27" count="1">
            <x v="18"/>
          </reference>
        </references>
      </pivotArea>
    </format>
    <format dxfId="794">
      <pivotArea dataOnly="0" labelOnly="1" fieldPosition="0">
        <references count="5">
          <reference field="13" count="1" selected="0">
            <x v="5"/>
          </reference>
          <reference field="15" count="1" selected="0">
            <x v="10"/>
          </reference>
          <reference field="17" count="1" selected="0">
            <x v="55"/>
          </reference>
          <reference field="26" count="1" selected="0">
            <x v="32"/>
          </reference>
          <reference field="27" count="1">
            <x v="11"/>
          </reference>
        </references>
      </pivotArea>
    </format>
    <format dxfId="793">
      <pivotArea dataOnly="0" labelOnly="1" fieldPosition="0">
        <references count="5">
          <reference field="13" count="1" selected="0">
            <x v="5"/>
          </reference>
          <reference field="15" count="1" selected="0">
            <x v="10"/>
          </reference>
          <reference field="17" count="1" selected="0">
            <x v="55"/>
          </reference>
          <reference field="26" count="1" selected="0">
            <x v="34"/>
          </reference>
          <reference field="27" count="1">
            <x v="79"/>
          </reference>
        </references>
      </pivotArea>
    </format>
    <format dxfId="792">
      <pivotArea dataOnly="0" labelOnly="1" fieldPosition="0">
        <references count="5">
          <reference field="13" count="1" selected="0">
            <x v="5"/>
          </reference>
          <reference field="15" count="1" selected="0">
            <x v="10"/>
          </reference>
          <reference field="17" count="1" selected="0">
            <x v="55"/>
          </reference>
          <reference field="26" count="1" selected="0">
            <x v="44"/>
          </reference>
          <reference field="27" count="1">
            <x v="87"/>
          </reference>
        </references>
      </pivotArea>
    </format>
    <format dxfId="791">
      <pivotArea dataOnly="0" labelOnly="1" fieldPosition="0">
        <references count="5">
          <reference field="13" count="1" selected="0">
            <x v="5"/>
          </reference>
          <reference field="15" count="1" selected="0">
            <x v="10"/>
          </reference>
          <reference field="17" count="1" selected="0">
            <x v="55"/>
          </reference>
          <reference field="26" count="1" selected="0">
            <x v="48"/>
          </reference>
          <reference field="27" count="1">
            <x v="44"/>
          </reference>
        </references>
      </pivotArea>
    </format>
    <format dxfId="790">
      <pivotArea dataOnly="0" labelOnly="1" fieldPosition="0">
        <references count="5">
          <reference field="13" count="1" selected="0">
            <x v="5"/>
          </reference>
          <reference field="15" count="1" selected="0">
            <x v="10"/>
          </reference>
          <reference field="17" count="1" selected="0">
            <x v="55"/>
          </reference>
          <reference field="26" count="1" selected="0">
            <x v="63"/>
          </reference>
          <reference field="27" count="1">
            <x v="8"/>
          </reference>
        </references>
      </pivotArea>
    </format>
    <format dxfId="789">
      <pivotArea dataOnly="0" labelOnly="1" fieldPosition="0">
        <references count="5">
          <reference field="13" count="1" selected="0">
            <x v="5"/>
          </reference>
          <reference field="15" count="1" selected="0">
            <x v="10"/>
          </reference>
          <reference field="17" count="1" selected="0">
            <x v="55"/>
          </reference>
          <reference field="26" count="1" selected="0">
            <x v="72"/>
          </reference>
          <reference field="27" count="1">
            <x v="116"/>
          </reference>
        </references>
      </pivotArea>
    </format>
    <format dxfId="788">
      <pivotArea dataOnly="0" labelOnly="1" fieldPosition="0">
        <references count="5">
          <reference field="13" count="1" selected="0">
            <x v="5"/>
          </reference>
          <reference field="15" count="1" selected="0">
            <x v="10"/>
          </reference>
          <reference field="17" count="1" selected="0">
            <x v="55"/>
          </reference>
          <reference field="26" count="1" selected="0">
            <x v="120"/>
          </reference>
          <reference field="27" count="1">
            <x v="59"/>
          </reference>
        </references>
      </pivotArea>
    </format>
    <format dxfId="787">
      <pivotArea dataOnly="0" labelOnly="1" fieldPosition="0">
        <references count="5">
          <reference field="13" count="1" selected="0">
            <x v="5"/>
          </reference>
          <reference field="15" count="1" selected="0">
            <x v="10"/>
          </reference>
          <reference field="17" count="1" selected="0">
            <x v="55"/>
          </reference>
          <reference field="26" count="1" selected="0">
            <x v="125"/>
          </reference>
          <reference field="27" count="1">
            <x v="45"/>
          </reference>
        </references>
      </pivotArea>
    </format>
    <format dxfId="786">
      <pivotArea dataOnly="0" labelOnly="1" fieldPosition="0">
        <references count="5">
          <reference field="13" count="1" selected="0">
            <x v="3"/>
          </reference>
          <reference field="15" count="1" selected="0">
            <x v="10"/>
          </reference>
          <reference field="17" count="1" selected="0">
            <x v="61"/>
          </reference>
          <reference field="26" count="1" selected="0">
            <x v="27"/>
          </reference>
          <reference field="27" count="1">
            <x v="91"/>
          </reference>
        </references>
      </pivotArea>
    </format>
    <format dxfId="785">
      <pivotArea dataOnly="0" labelOnly="1" fieldPosition="0">
        <references count="5">
          <reference field="13" count="1" selected="0">
            <x v="3"/>
          </reference>
          <reference field="15" count="1" selected="0">
            <x v="10"/>
          </reference>
          <reference field="17" count="1" selected="0">
            <x v="61"/>
          </reference>
          <reference field="26" count="1" selected="0">
            <x v="28"/>
          </reference>
          <reference field="27" count="1">
            <x v="18"/>
          </reference>
        </references>
      </pivotArea>
    </format>
    <format dxfId="784">
      <pivotArea dataOnly="0" labelOnly="1" fieldPosition="0">
        <references count="5">
          <reference field="13" count="1" selected="0">
            <x v="3"/>
          </reference>
          <reference field="15" count="1" selected="0">
            <x v="10"/>
          </reference>
          <reference field="17" count="1" selected="0">
            <x v="61"/>
          </reference>
          <reference field="26" count="1" selected="0">
            <x v="31"/>
          </reference>
          <reference field="27" count="1">
            <x v="62"/>
          </reference>
        </references>
      </pivotArea>
    </format>
    <format dxfId="783">
      <pivotArea dataOnly="0" labelOnly="1" fieldPosition="0">
        <references count="5">
          <reference field="13" count="1" selected="0">
            <x v="3"/>
          </reference>
          <reference field="15" count="1" selected="0">
            <x v="10"/>
          </reference>
          <reference field="17" count="1" selected="0">
            <x v="61"/>
          </reference>
          <reference field="26" count="1" selected="0">
            <x v="32"/>
          </reference>
          <reference field="27" count="1">
            <x v="11"/>
          </reference>
        </references>
      </pivotArea>
    </format>
    <format dxfId="782">
      <pivotArea dataOnly="0" labelOnly="1" fieldPosition="0">
        <references count="5">
          <reference field="13" count="1" selected="0">
            <x v="3"/>
          </reference>
          <reference field="15" count="1" selected="0">
            <x v="10"/>
          </reference>
          <reference field="17" count="1" selected="0">
            <x v="61"/>
          </reference>
          <reference field="26" count="1" selected="0">
            <x v="34"/>
          </reference>
          <reference field="27" count="1">
            <x v="79"/>
          </reference>
        </references>
      </pivotArea>
    </format>
    <format dxfId="781">
      <pivotArea dataOnly="0" labelOnly="1" fieldPosition="0">
        <references count="5">
          <reference field="13" count="1" selected="0">
            <x v="3"/>
          </reference>
          <reference field="15" count="1" selected="0">
            <x v="10"/>
          </reference>
          <reference field="17" count="1" selected="0">
            <x v="61"/>
          </reference>
          <reference field="26" count="1" selected="0">
            <x v="35"/>
          </reference>
          <reference field="27" count="1">
            <x v="92"/>
          </reference>
        </references>
      </pivotArea>
    </format>
    <format dxfId="780">
      <pivotArea dataOnly="0" labelOnly="1" fieldPosition="0">
        <references count="5">
          <reference field="13" count="1" selected="0">
            <x v="3"/>
          </reference>
          <reference field="15" count="1" selected="0">
            <x v="10"/>
          </reference>
          <reference field="17" count="1" selected="0">
            <x v="61"/>
          </reference>
          <reference field="26" count="1" selected="0">
            <x v="39"/>
          </reference>
          <reference field="27" count="1">
            <x v="67"/>
          </reference>
        </references>
      </pivotArea>
    </format>
    <format dxfId="779">
      <pivotArea dataOnly="0" labelOnly="1" fieldPosition="0">
        <references count="5">
          <reference field="13" count="1" selected="0">
            <x v="3"/>
          </reference>
          <reference field="15" count="1" selected="0">
            <x v="10"/>
          </reference>
          <reference field="17" count="1" selected="0">
            <x v="61"/>
          </reference>
          <reference field="26" count="1" selected="0">
            <x v="40"/>
          </reference>
          <reference field="27" count="1">
            <x v="41"/>
          </reference>
        </references>
      </pivotArea>
    </format>
    <format dxfId="778">
      <pivotArea dataOnly="0" labelOnly="1" fieldPosition="0">
        <references count="5">
          <reference field="13" count="1" selected="0">
            <x v="3"/>
          </reference>
          <reference field="15" count="1" selected="0">
            <x v="10"/>
          </reference>
          <reference field="17" count="1" selected="0">
            <x v="61"/>
          </reference>
          <reference field="26" count="1" selected="0">
            <x v="44"/>
          </reference>
          <reference field="27" count="1">
            <x v="87"/>
          </reference>
        </references>
      </pivotArea>
    </format>
    <format dxfId="777">
      <pivotArea dataOnly="0" labelOnly="1" fieldPosition="0">
        <references count="5">
          <reference field="13" count="1" selected="0">
            <x v="3"/>
          </reference>
          <reference field="15" count="1" selected="0">
            <x v="10"/>
          </reference>
          <reference field="17" count="1" selected="0">
            <x v="61"/>
          </reference>
          <reference field="26" count="1" selected="0">
            <x v="48"/>
          </reference>
          <reference field="27" count="1">
            <x v="44"/>
          </reference>
        </references>
      </pivotArea>
    </format>
    <format dxfId="776">
      <pivotArea dataOnly="0" labelOnly="1" fieldPosition="0">
        <references count="5">
          <reference field="13" count="1" selected="0">
            <x v="3"/>
          </reference>
          <reference field="15" count="1" selected="0">
            <x v="10"/>
          </reference>
          <reference field="17" count="1" selected="0">
            <x v="61"/>
          </reference>
          <reference field="26" count="1" selected="0">
            <x v="53"/>
          </reference>
          <reference field="27" count="1">
            <x v="97"/>
          </reference>
        </references>
      </pivotArea>
    </format>
    <format dxfId="775">
      <pivotArea dataOnly="0" labelOnly="1" fieldPosition="0">
        <references count="5">
          <reference field="13" count="1" selected="0">
            <x v="3"/>
          </reference>
          <reference field="15" count="1" selected="0">
            <x v="10"/>
          </reference>
          <reference field="17" count="1" selected="0">
            <x v="61"/>
          </reference>
          <reference field="26" count="1" selected="0">
            <x v="55"/>
          </reference>
          <reference field="27" count="1">
            <x v="33"/>
          </reference>
        </references>
      </pivotArea>
    </format>
    <format dxfId="774">
      <pivotArea dataOnly="0" labelOnly="1" fieldPosition="0">
        <references count="5">
          <reference field="13" count="1" selected="0">
            <x v="3"/>
          </reference>
          <reference field="15" count="1" selected="0">
            <x v="10"/>
          </reference>
          <reference field="17" count="1" selected="0">
            <x v="61"/>
          </reference>
          <reference field="26" count="1" selected="0">
            <x v="63"/>
          </reference>
          <reference field="27" count="1">
            <x v="8"/>
          </reference>
        </references>
      </pivotArea>
    </format>
    <format dxfId="773">
      <pivotArea dataOnly="0" labelOnly="1" fieldPosition="0">
        <references count="5">
          <reference field="13" count="1" selected="0">
            <x v="3"/>
          </reference>
          <reference field="15" count="1" selected="0">
            <x v="10"/>
          </reference>
          <reference field="17" count="1" selected="0">
            <x v="61"/>
          </reference>
          <reference field="26" count="1" selected="0">
            <x v="66"/>
          </reference>
          <reference field="27" count="1">
            <x v="121"/>
          </reference>
        </references>
      </pivotArea>
    </format>
    <format dxfId="772">
      <pivotArea dataOnly="0" labelOnly="1" fieldPosition="0">
        <references count="5">
          <reference field="13" count="1" selected="0">
            <x v="3"/>
          </reference>
          <reference field="15" count="1" selected="0">
            <x v="10"/>
          </reference>
          <reference field="17" count="1" selected="0">
            <x v="61"/>
          </reference>
          <reference field="26" count="1" selected="0">
            <x v="67"/>
          </reference>
          <reference field="27" count="1">
            <x v="112"/>
          </reference>
        </references>
      </pivotArea>
    </format>
    <format dxfId="771">
      <pivotArea dataOnly="0" labelOnly="1" fieldPosition="0">
        <references count="5">
          <reference field="13" count="1" selected="0">
            <x v="3"/>
          </reference>
          <reference field="15" count="1" selected="0">
            <x v="10"/>
          </reference>
          <reference field="17" count="1" selected="0">
            <x v="61"/>
          </reference>
          <reference field="26" count="1" selected="0">
            <x v="73"/>
          </reference>
          <reference field="27" count="1">
            <x v="118"/>
          </reference>
        </references>
      </pivotArea>
    </format>
    <format dxfId="770">
      <pivotArea dataOnly="0" labelOnly="1" fieldPosition="0">
        <references count="5">
          <reference field="13" count="1" selected="0">
            <x v="3"/>
          </reference>
          <reference field="15" count="1" selected="0">
            <x v="10"/>
          </reference>
          <reference field="17" count="1" selected="0">
            <x v="61"/>
          </reference>
          <reference field="26" count="1" selected="0">
            <x v="86"/>
          </reference>
          <reference field="27" count="1">
            <x v="53"/>
          </reference>
        </references>
      </pivotArea>
    </format>
    <format dxfId="769">
      <pivotArea dataOnly="0" labelOnly="1" fieldPosition="0">
        <references count="5">
          <reference field="13" count="1" selected="0">
            <x v="3"/>
          </reference>
          <reference field="15" count="1" selected="0">
            <x v="10"/>
          </reference>
          <reference field="17" count="1" selected="0">
            <x v="61"/>
          </reference>
          <reference field="26" count="1" selected="0">
            <x v="99"/>
          </reference>
          <reference field="27" count="1">
            <x v="49"/>
          </reference>
        </references>
      </pivotArea>
    </format>
    <format dxfId="768">
      <pivotArea dataOnly="0" labelOnly="1" fieldPosition="0">
        <references count="5">
          <reference field="13" count="1" selected="0">
            <x v="4"/>
          </reference>
          <reference field="15" count="1" selected="0">
            <x v="11"/>
          </reference>
          <reference field="17" count="1" selected="0">
            <x v="8"/>
          </reference>
          <reference field="26" count="1" selected="0">
            <x v="115"/>
          </reference>
          <reference field="27" count="1">
            <x v="80"/>
          </reference>
        </references>
      </pivotArea>
    </format>
    <format dxfId="767">
      <pivotArea dataOnly="0" labelOnly="1" fieldPosition="0">
        <references count="5">
          <reference field="13" count="1" selected="0">
            <x v="4"/>
          </reference>
          <reference field="15" count="1" selected="0">
            <x v="14"/>
          </reference>
          <reference field="17" count="1" selected="0">
            <x v="6"/>
          </reference>
          <reference field="26" count="1" selected="0">
            <x v="22"/>
          </reference>
          <reference field="27" count="1">
            <x v="90"/>
          </reference>
        </references>
      </pivotArea>
    </format>
    <format dxfId="766">
      <pivotArea dataOnly="0" labelOnly="1" fieldPosition="0">
        <references count="5">
          <reference field="13" count="1" selected="0">
            <x v="4"/>
          </reference>
          <reference field="15" count="1" selected="0">
            <x v="14"/>
          </reference>
          <reference field="17" count="1" selected="0">
            <x v="6"/>
          </reference>
          <reference field="26" count="1" selected="0">
            <x v="65"/>
          </reference>
          <reference field="27" count="1">
            <x v="76"/>
          </reference>
        </references>
      </pivotArea>
    </format>
    <format dxfId="765">
      <pivotArea dataOnly="0" labelOnly="1" fieldPosition="0">
        <references count="5">
          <reference field="13" count="1" selected="0">
            <x v="4"/>
          </reference>
          <reference field="15" count="1" selected="0">
            <x v="14"/>
          </reference>
          <reference field="17" count="1" selected="0">
            <x v="6"/>
          </reference>
          <reference field="26" count="1" selected="0">
            <x v="87"/>
          </reference>
          <reference field="27" count="1">
            <x v="115"/>
          </reference>
        </references>
      </pivotArea>
    </format>
    <format dxfId="764">
      <pivotArea dataOnly="0" labelOnly="1" fieldPosition="0">
        <references count="5">
          <reference field="13" count="1" selected="0">
            <x v="4"/>
          </reference>
          <reference field="15" count="1" selected="0">
            <x v="14"/>
          </reference>
          <reference field="17" count="1" selected="0">
            <x v="6"/>
          </reference>
          <reference field="26" count="1" selected="0">
            <x v="96"/>
          </reference>
          <reference field="27" count="1">
            <x v="42"/>
          </reference>
        </references>
      </pivotArea>
    </format>
    <format dxfId="763">
      <pivotArea dataOnly="0" labelOnly="1" fieldPosition="0">
        <references count="5">
          <reference field="13" count="1" selected="0">
            <x v="4"/>
          </reference>
          <reference field="15" count="1" selected="0">
            <x v="14"/>
          </reference>
          <reference field="17" count="1" selected="0">
            <x v="6"/>
          </reference>
          <reference field="26" count="1" selected="0">
            <x v="113"/>
          </reference>
          <reference field="27" count="1">
            <x v="74"/>
          </reference>
        </references>
      </pivotArea>
    </format>
    <format dxfId="762">
      <pivotArea dataOnly="0" labelOnly="1" fieldPosition="0">
        <references count="5">
          <reference field="13" count="1" selected="0">
            <x v="4"/>
          </reference>
          <reference field="15" count="1" selected="0">
            <x v="14"/>
          </reference>
          <reference field="17" count="1" selected="0">
            <x v="37"/>
          </reference>
          <reference field="26" count="1" selected="0">
            <x v="74"/>
          </reference>
          <reference field="27" count="1">
            <x v="123"/>
          </reference>
        </references>
      </pivotArea>
    </format>
    <format dxfId="761">
      <pivotArea dataOnly="0" labelOnly="1" fieldPosition="0">
        <references count="5">
          <reference field="13" count="1" selected="0">
            <x v="4"/>
          </reference>
          <reference field="15" count="1" selected="0">
            <x v="14"/>
          </reference>
          <reference field="17" count="1" selected="0">
            <x v="53"/>
          </reference>
          <reference field="26" count="1" selected="0">
            <x v="43"/>
          </reference>
          <reference field="27" count="1">
            <x v="134"/>
          </reference>
        </references>
      </pivotArea>
    </format>
    <format dxfId="760">
      <pivotArea dataOnly="0" labelOnly="1" fieldPosition="0">
        <references count="5">
          <reference field="13" count="1" selected="0">
            <x v="4"/>
          </reference>
          <reference field="15" count="1" selected="0">
            <x v="14"/>
          </reference>
          <reference field="17" count="1" selected="0">
            <x v="53"/>
          </reference>
          <reference field="26" count="1" selected="0">
            <x v="71"/>
          </reference>
          <reference field="27" count="1">
            <x v="107"/>
          </reference>
        </references>
      </pivotArea>
    </format>
    <format dxfId="759">
      <pivotArea dataOnly="0" labelOnly="1" fieldPosition="0">
        <references count="5">
          <reference field="13" count="1" selected="0">
            <x v="4"/>
          </reference>
          <reference field="15" count="1" selected="0">
            <x v="14"/>
          </reference>
          <reference field="17" count="1" selected="0">
            <x v="53"/>
          </reference>
          <reference field="26" count="1" selected="0">
            <x v="92"/>
          </reference>
          <reference field="27" count="1">
            <x v="84"/>
          </reference>
        </references>
      </pivotArea>
    </format>
    <format dxfId="758">
      <pivotArea dataOnly="0" labelOnly="1" fieldPosition="0">
        <references count="5">
          <reference field="13" count="1" selected="0">
            <x v="4"/>
          </reference>
          <reference field="15" count="1" selected="0">
            <x v="14"/>
          </reference>
          <reference field="17" count="1" selected="0">
            <x v="53"/>
          </reference>
          <reference field="26" count="1" selected="0">
            <x v="94"/>
          </reference>
          <reference field="27" count="1">
            <x v="135"/>
          </reference>
        </references>
      </pivotArea>
    </format>
    <format dxfId="757">
      <pivotArea dataOnly="0" labelOnly="1" fieldPosition="0">
        <references count="5">
          <reference field="13" count="1" selected="0">
            <x v="4"/>
          </reference>
          <reference field="15" count="1" selected="0">
            <x v="14"/>
          </reference>
          <reference field="17" count="1" selected="0">
            <x v="53"/>
          </reference>
          <reference field="26" count="1" selected="0">
            <x v="110"/>
          </reference>
          <reference field="27" count="1">
            <x v="14"/>
          </reference>
        </references>
      </pivotArea>
    </format>
    <format dxfId="756">
      <pivotArea dataOnly="0" labelOnly="1" fieldPosition="0">
        <references count="5">
          <reference field="13" count="1" selected="0">
            <x v="4"/>
          </reference>
          <reference field="15" count="1" selected="0">
            <x v="15"/>
          </reference>
          <reference field="17" count="1" selected="0">
            <x v="11"/>
          </reference>
          <reference field="26" count="1" selected="0">
            <x v="16"/>
          </reference>
          <reference field="27" count="1">
            <x v="69"/>
          </reference>
        </references>
      </pivotArea>
    </format>
    <format dxfId="755">
      <pivotArea dataOnly="0" labelOnly="1" fieldPosition="0">
        <references count="5">
          <reference field="13" count="1" selected="0">
            <x v="4"/>
          </reference>
          <reference field="15" count="1" selected="0">
            <x v="15"/>
          </reference>
          <reference field="17" count="1" selected="0">
            <x v="11"/>
          </reference>
          <reference field="26" count="1" selected="0">
            <x v="19"/>
          </reference>
          <reference field="27" count="1">
            <x v="61"/>
          </reference>
        </references>
      </pivotArea>
    </format>
    <format dxfId="754">
      <pivotArea dataOnly="0" labelOnly="1" fieldPosition="0">
        <references count="5">
          <reference field="13" count="1" selected="0">
            <x v="4"/>
          </reference>
          <reference field="15" count="1" selected="0">
            <x v="15"/>
          </reference>
          <reference field="17" count="1" selected="0">
            <x v="11"/>
          </reference>
          <reference field="26" count="1" selected="0">
            <x v="27"/>
          </reference>
          <reference field="27" count="1">
            <x v="91"/>
          </reference>
        </references>
      </pivotArea>
    </format>
    <format dxfId="753">
      <pivotArea dataOnly="0" labelOnly="1" fieldPosition="0">
        <references count="5">
          <reference field="13" count="1" selected="0">
            <x v="4"/>
          </reference>
          <reference field="15" count="1" selected="0">
            <x v="15"/>
          </reference>
          <reference field="17" count="1" selected="0">
            <x v="11"/>
          </reference>
          <reference field="26" count="1" selected="0">
            <x v="28"/>
          </reference>
          <reference field="27" count="1">
            <x v="18"/>
          </reference>
        </references>
      </pivotArea>
    </format>
    <format dxfId="752">
      <pivotArea dataOnly="0" labelOnly="1" fieldPosition="0">
        <references count="5">
          <reference field="13" count="1" selected="0">
            <x v="4"/>
          </reference>
          <reference field="15" count="1" selected="0">
            <x v="15"/>
          </reference>
          <reference field="17" count="1" selected="0">
            <x v="11"/>
          </reference>
          <reference field="26" count="1" selected="0">
            <x v="29"/>
          </reference>
          <reference field="27" count="1">
            <x v="58"/>
          </reference>
        </references>
      </pivotArea>
    </format>
    <format dxfId="751">
      <pivotArea dataOnly="0" labelOnly="1" fieldPosition="0">
        <references count="5">
          <reference field="13" count="1" selected="0">
            <x v="4"/>
          </reference>
          <reference field="15" count="1" selected="0">
            <x v="15"/>
          </reference>
          <reference field="17" count="1" selected="0">
            <x v="11"/>
          </reference>
          <reference field="26" count="1" selected="0">
            <x v="30"/>
          </reference>
          <reference field="27" count="1">
            <x v="136"/>
          </reference>
        </references>
      </pivotArea>
    </format>
    <format dxfId="750">
      <pivotArea dataOnly="0" labelOnly="1" fieldPosition="0">
        <references count="5">
          <reference field="13" count="1" selected="0">
            <x v="4"/>
          </reference>
          <reference field="15" count="1" selected="0">
            <x v="15"/>
          </reference>
          <reference field="17" count="1" selected="0">
            <x v="11"/>
          </reference>
          <reference field="26" count="1" selected="0">
            <x v="31"/>
          </reference>
          <reference field="27" count="1">
            <x v="62"/>
          </reference>
        </references>
      </pivotArea>
    </format>
    <format dxfId="749">
      <pivotArea dataOnly="0" labelOnly="1" fieldPosition="0">
        <references count="5">
          <reference field="13" count="1" selected="0">
            <x v="4"/>
          </reference>
          <reference field="15" count="1" selected="0">
            <x v="15"/>
          </reference>
          <reference field="17" count="1" selected="0">
            <x v="11"/>
          </reference>
          <reference field="26" count="1" selected="0">
            <x v="32"/>
          </reference>
          <reference field="27" count="1">
            <x v="11"/>
          </reference>
        </references>
      </pivotArea>
    </format>
    <format dxfId="748">
      <pivotArea dataOnly="0" labelOnly="1" fieldPosition="0">
        <references count="5">
          <reference field="13" count="1" selected="0">
            <x v="4"/>
          </reference>
          <reference field="15" count="1" selected="0">
            <x v="15"/>
          </reference>
          <reference field="17" count="1" selected="0">
            <x v="11"/>
          </reference>
          <reference field="26" count="1" selected="0">
            <x v="34"/>
          </reference>
          <reference field="27" count="1">
            <x v="79"/>
          </reference>
        </references>
      </pivotArea>
    </format>
    <format dxfId="747">
      <pivotArea dataOnly="0" labelOnly="1" fieldPosition="0">
        <references count="5">
          <reference field="13" count="1" selected="0">
            <x v="4"/>
          </reference>
          <reference field="15" count="1" selected="0">
            <x v="15"/>
          </reference>
          <reference field="17" count="1" selected="0">
            <x v="11"/>
          </reference>
          <reference field="26" count="1" selected="0">
            <x v="36"/>
          </reference>
          <reference field="27" count="1">
            <x v="40"/>
          </reference>
        </references>
      </pivotArea>
    </format>
    <format dxfId="746">
      <pivotArea dataOnly="0" labelOnly="1" fieldPosition="0">
        <references count="5">
          <reference field="13" count="1" selected="0">
            <x v="4"/>
          </reference>
          <reference field="15" count="1" selected="0">
            <x v="15"/>
          </reference>
          <reference field="17" count="1" selected="0">
            <x v="11"/>
          </reference>
          <reference field="26" count="1" selected="0">
            <x v="40"/>
          </reference>
          <reference field="27" count="1">
            <x v="41"/>
          </reference>
        </references>
      </pivotArea>
    </format>
    <format dxfId="745">
      <pivotArea dataOnly="0" labelOnly="1" fieldPosition="0">
        <references count="5">
          <reference field="13" count="1" selected="0">
            <x v="4"/>
          </reference>
          <reference field="15" count="1" selected="0">
            <x v="15"/>
          </reference>
          <reference field="17" count="1" selected="0">
            <x v="11"/>
          </reference>
          <reference field="26" count="1" selected="0">
            <x v="42"/>
          </reference>
          <reference field="27" count="1">
            <x v="19"/>
          </reference>
        </references>
      </pivotArea>
    </format>
    <format dxfId="744">
      <pivotArea dataOnly="0" labelOnly="1" fieldPosition="0">
        <references count="5">
          <reference field="13" count="1" selected="0">
            <x v="4"/>
          </reference>
          <reference field="15" count="1" selected="0">
            <x v="15"/>
          </reference>
          <reference field="17" count="1" selected="0">
            <x v="11"/>
          </reference>
          <reference field="26" count="1" selected="0">
            <x v="48"/>
          </reference>
          <reference field="27" count="1">
            <x v="44"/>
          </reference>
        </references>
      </pivotArea>
    </format>
    <format dxfId="743">
      <pivotArea dataOnly="0" labelOnly="1" fieldPosition="0">
        <references count="5">
          <reference field="13" count="1" selected="0">
            <x v="4"/>
          </reference>
          <reference field="15" count="1" selected="0">
            <x v="15"/>
          </reference>
          <reference field="17" count="1" selected="0">
            <x v="11"/>
          </reference>
          <reference field="26" count="1" selected="0">
            <x v="49"/>
          </reference>
          <reference field="27" count="1">
            <x v="94"/>
          </reference>
        </references>
      </pivotArea>
    </format>
    <format dxfId="742">
      <pivotArea dataOnly="0" labelOnly="1" fieldPosition="0">
        <references count="5">
          <reference field="13" count="1" selected="0">
            <x v="4"/>
          </reference>
          <reference field="15" count="1" selected="0">
            <x v="15"/>
          </reference>
          <reference field="17" count="1" selected="0">
            <x v="11"/>
          </reference>
          <reference field="26" count="1" selected="0">
            <x v="52"/>
          </reference>
          <reference field="27" count="1">
            <x v="96"/>
          </reference>
        </references>
      </pivotArea>
    </format>
    <format dxfId="741">
      <pivotArea dataOnly="0" labelOnly="1" fieldPosition="0">
        <references count="5">
          <reference field="13" count="1" selected="0">
            <x v="4"/>
          </reference>
          <reference field="15" count="1" selected="0">
            <x v="15"/>
          </reference>
          <reference field="17" count="1" selected="0">
            <x v="11"/>
          </reference>
          <reference field="26" count="1" selected="0">
            <x v="53"/>
          </reference>
          <reference field="27" count="1">
            <x v="97"/>
          </reference>
        </references>
      </pivotArea>
    </format>
    <format dxfId="740">
      <pivotArea dataOnly="0" labelOnly="1" fieldPosition="0">
        <references count="5">
          <reference field="13" count="1" selected="0">
            <x v="4"/>
          </reference>
          <reference field="15" count="1" selected="0">
            <x v="15"/>
          </reference>
          <reference field="17" count="1" selected="0">
            <x v="11"/>
          </reference>
          <reference field="26" count="1" selected="0">
            <x v="54"/>
          </reference>
          <reference field="27" count="1">
            <x v="46"/>
          </reference>
        </references>
      </pivotArea>
    </format>
    <format dxfId="739">
      <pivotArea dataOnly="0" labelOnly="1" fieldPosition="0">
        <references count="5">
          <reference field="13" count="1" selected="0">
            <x v="4"/>
          </reference>
          <reference field="15" count="1" selected="0">
            <x v="15"/>
          </reference>
          <reference field="17" count="1" selected="0">
            <x v="11"/>
          </reference>
          <reference field="26" count="1" selected="0">
            <x v="55"/>
          </reference>
          <reference field="27" count="1">
            <x v="33"/>
          </reference>
        </references>
      </pivotArea>
    </format>
    <format dxfId="738">
      <pivotArea dataOnly="0" labelOnly="1" fieldPosition="0">
        <references count="5">
          <reference field="13" count="1" selected="0">
            <x v="4"/>
          </reference>
          <reference field="15" count="1" selected="0">
            <x v="15"/>
          </reference>
          <reference field="17" count="1" selected="0">
            <x v="11"/>
          </reference>
          <reference field="26" count="1" selected="0">
            <x v="56"/>
          </reference>
          <reference field="27" count="1">
            <x v="129"/>
          </reference>
        </references>
      </pivotArea>
    </format>
    <format dxfId="737">
      <pivotArea dataOnly="0" labelOnly="1" fieldPosition="0">
        <references count="5">
          <reference field="13" count="1" selected="0">
            <x v="4"/>
          </reference>
          <reference field="15" count="1" selected="0">
            <x v="15"/>
          </reference>
          <reference field="17" count="1" selected="0">
            <x v="11"/>
          </reference>
          <reference field="26" count="1" selected="0">
            <x v="57"/>
          </reference>
          <reference field="27" count="1">
            <x v="117"/>
          </reference>
        </references>
      </pivotArea>
    </format>
    <format dxfId="736">
      <pivotArea dataOnly="0" labelOnly="1" fieldPosition="0">
        <references count="5">
          <reference field="13" count="1" selected="0">
            <x v="4"/>
          </reference>
          <reference field="15" count="1" selected="0">
            <x v="15"/>
          </reference>
          <reference field="17" count="1" selected="0">
            <x v="11"/>
          </reference>
          <reference field="26" count="1" selected="0">
            <x v="60"/>
          </reference>
          <reference field="27" count="1">
            <x v="6"/>
          </reference>
        </references>
      </pivotArea>
    </format>
    <format dxfId="735">
      <pivotArea dataOnly="0" labelOnly="1" fieldPosition="0">
        <references count="5">
          <reference field="13" count="1" selected="0">
            <x v="4"/>
          </reference>
          <reference field="15" count="1" selected="0">
            <x v="15"/>
          </reference>
          <reference field="17" count="1" selected="0">
            <x v="11"/>
          </reference>
          <reference field="26" count="1" selected="0">
            <x v="62"/>
          </reference>
          <reference field="27" count="1">
            <x v="7"/>
          </reference>
        </references>
      </pivotArea>
    </format>
    <format dxfId="734">
      <pivotArea dataOnly="0" labelOnly="1" fieldPosition="0">
        <references count="5">
          <reference field="13" count="1" selected="0">
            <x v="4"/>
          </reference>
          <reference field="15" count="1" selected="0">
            <x v="15"/>
          </reference>
          <reference field="17" count="1" selected="0">
            <x v="11"/>
          </reference>
          <reference field="26" count="1" selected="0">
            <x v="66"/>
          </reference>
          <reference field="27" count="1">
            <x v="121"/>
          </reference>
        </references>
      </pivotArea>
    </format>
    <format dxfId="733">
      <pivotArea dataOnly="0" labelOnly="1" fieldPosition="0">
        <references count="5">
          <reference field="13" count="1" selected="0">
            <x v="4"/>
          </reference>
          <reference field="15" count="1" selected="0">
            <x v="15"/>
          </reference>
          <reference field="17" count="1" selected="0">
            <x v="11"/>
          </reference>
          <reference field="26" count="1" selected="0">
            <x v="68"/>
          </reference>
          <reference field="27" count="1">
            <x v="110"/>
          </reference>
        </references>
      </pivotArea>
    </format>
    <format dxfId="732">
      <pivotArea dataOnly="0" labelOnly="1" fieldPosition="0">
        <references count="5">
          <reference field="13" count="1" selected="0">
            <x v="4"/>
          </reference>
          <reference field="15" count="1" selected="0">
            <x v="15"/>
          </reference>
          <reference field="17" count="1" selected="0">
            <x v="11"/>
          </reference>
          <reference field="26" count="1" selected="0">
            <x v="69"/>
          </reference>
          <reference field="27" count="1">
            <x v="108"/>
          </reference>
        </references>
      </pivotArea>
    </format>
    <format dxfId="731">
      <pivotArea dataOnly="0" labelOnly="1" fieldPosition="0">
        <references count="5">
          <reference field="13" count="1" selected="0">
            <x v="4"/>
          </reference>
          <reference field="15" count="1" selected="0">
            <x v="15"/>
          </reference>
          <reference field="17" count="1" selected="0">
            <x v="11"/>
          </reference>
          <reference field="26" count="1" selected="0">
            <x v="77"/>
          </reference>
          <reference field="27" count="1">
            <x v="103"/>
          </reference>
        </references>
      </pivotArea>
    </format>
    <format dxfId="730">
      <pivotArea dataOnly="0" labelOnly="1" fieldPosition="0">
        <references count="5">
          <reference field="13" count="1" selected="0">
            <x v="4"/>
          </reference>
          <reference field="15" count="1" selected="0">
            <x v="15"/>
          </reference>
          <reference field="17" count="1" selected="0">
            <x v="11"/>
          </reference>
          <reference field="26" count="1" selected="0">
            <x v="78"/>
          </reference>
          <reference field="27" count="1">
            <x v="102"/>
          </reference>
        </references>
      </pivotArea>
    </format>
    <format dxfId="729">
      <pivotArea dataOnly="0" labelOnly="1" fieldPosition="0">
        <references count="5">
          <reference field="13" count="1" selected="0">
            <x v="4"/>
          </reference>
          <reference field="15" count="1" selected="0">
            <x v="15"/>
          </reference>
          <reference field="17" count="1" selected="0">
            <x v="11"/>
          </reference>
          <reference field="26" count="1" selected="0">
            <x v="79"/>
          </reference>
          <reference field="27" count="1">
            <x v="20"/>
          </reference>
        </references>
      </pivotArea>
    </format>
    <format dxfId="728">
      <pivotArea dataOnly="0" labelOnly="1" fieldPosition="0">
        <references count="5">
          <reference field="13" count="1" selected="0">
            <x v="4"/>
          </reference>
          <reference field="15" count="1" selected="0">
            <x v="15"/>
          </reference>
          <reference field="17" count="1" selected="0">
            <x v="11"/>
          </reference>
          <reference field="26" count="1" selected="0">
            <x v="80"/>
          </reference>
          <reference field="27" count="1">
            <x v="22"/>
          </reference>
        </references>
      </pivotArea>
    </format>
    <format dxfId="727">
      <pivotArea dataOnly="0" labelOnly="1" fieldPosition="0">
        <references count="5">
          <reference field="13" count="1" selected="0">
            <x v="4"/>
          </reference>
          <reference field="15" count="1" selected="0">
            <x v="15"/>
          </reference>
          <reference field="17" count="1" selected="0">
            <x v="11"/>
          </reference>
          <reference field="26" count="1" selected="0">
            <x v="84"/>
          </reference>
          <reference field="27" count="1">
            <x v="100"/>
          </reference>
        </references>
      </pivotArea>
    </format>
    <format dxfId="726">
      <pivotArea dataOnly="0" labelOnly="1" fieldPosition="0">
        <references count="5">
          <reference field="13" count="1" selected="0">
            <x v="4"/>
          </reference>
          <reference field="15" count="1" selected="0">
            <x v="15"/>
          </reference>
          <reference field="17" count="1" selected="0">
            <x v="11"/>
          </reference>
          <reference field="26" count="1" selected="0">
            <x v="86"/>
          </reference>
          <reference field="27" count="1">
            <x v="53"/>
          </reference>
        </references>
      </pivotArea>
    </format>
    <format dxfId="725">
      <pivotArea dataOnly="0" labelOnly="1" fieldPosition="0">
        <references count="5">
          <reference field="13" count="1" selected="0">
            <x v="4"/>
          </reference>
          <reference field="15" count="1" selected="0">
            <x v="15"/>
          </reference>
          <reference field="17" count="1" selected="0">
            <x v="11"/>
          </reference>
          <reference field="26" count="1" selected="0">
            <x v="96"/>
          </reference>
          <reference field="27" count="1">
            <x v="42"/>
          </reference>
        </references>
      </pivotArea>
    </format>
    <format dxfId="724">
      <pivotArea dataOnly="0" labelOnly="1" fieldPosition="0">
        <references count="5">
          <reference field="13" count="1" selected="0">
            <x v="4"/>
          </reference>
          <reference field="15" count="1" selected="0">
            <x v="15"/>
          </reference>
          <reference field="17" count="1" selected="0">
            <x v="11"/>
          </reference>
          <reference field="26" count="1" selected="0">
            <x v="98"/>
          </reference>
          <reference field="27" count="1">
            <x v="120"/>
          </reference>
        </references>
      </pivotArea>
    </format>
    <format dxfId="723">
      <pivotArea dataOnly="0" labelOnly="1" fieldPosition="0">
        <references count="5">
          <reference field="13" count="1" selected="0">
            <x v="4"/>
          </reference>
          <reference field="15" count="1" selected="0">
            <x v="15"/>
          </reference>
          <reference field="17" count="1" selected="0">
            <x v="11"/>
          </reference>
          <reference field="26" count="1" selected="0">
            <x v="99"/>
          </reference>
          <reference field="27" count="1">
            <x v="49"/>
          </reference>
        </references>
      </pivotArea>
    </format>
    <format dxfId="722">
      <pivotArea dataOnly="0" labelOnly="1" fieldPosition="0">
        <references count="5">
          <reference field="13" count="1" selected="0">
            <x v="4"/>
          </reference>
          <reference field="15" count="1" selected="0">
            <x v="15"/>
          </reference>
          <reference field="17" count="1" selected="0">
            <x v="11"/>
          </reference>
          <reference field="26" count="1" selected="0">
            <x v="100"/>
          </reference>
          <reference field="27" count="1">
            <x v="104"/>
          </reference>
        </references>
      </pivotArea>
    </format>
    <format dxfId="721">
      <pivotArea dataOnly="0" labelOnly="1" fieldPosition="0">
        <references count="5">
          <reference field="13" count="1" selected="0">
            <x v="4"/>
          </reference>
          <reference field="15" count="1" selected="0">
            <x v="15"/>
          </reference>
          <reference field="17" count="1" selected="0">
            <x v="11"/>
          </reference>
          <reference field="26" count="1" selected="0">
            <x v="103"/>
          </reference>
          <reference field="27" count="1">
            <x v="30"/>
          </reference>
        </references>
      </pivotArea>
    </format>
    <format dxfId="720">
      <pivotArea dataOnly="0" labelOnly="1" fieldPosition="0">
        <references count="5">
          <reference field="13" count="1" selected="0">
            <x v="4"/>
          </reference>
          <reference field="15" count="1" selected="0">
            <x v="15"/>
          </reference>
          <reference field="17" count="1" selected="0">
            <x v="11"/>
          </reference>
          <reference field="26" count="1" selected="0">
            <x v="112"/>
          </reference>
          <reference field="27" count="1">
            <x v="73"/>
          </reference>
        </references>
      </pivotArea>
    </format>
    <format dxfId="719">
      <pivotArea dataOnly="0" labelOnly="1" fieldPosition="0">
        <references count="5">
          <reference field="13" count="1" selected="0">
            <x v="4"/>
          </reference>
          <reference field="15" count="1" selected="0">
            <x v="15"/>
          </reference>
          <reference field="17" count="1" selected="0">
            <x v="11"/>
          </reference>
          <reference field="26" count="1" selected="0">
            <x v="113"/>
          </reference>
          <reference field="27" count="1">
            <x v="74"/>
          </reference>
        </references>
      </pivotArea>
    </format>
    <format dxfId="718">
      <pivotArea dataOnly="0" labelOnly="1" fieldPosition="0">
        <references count="5">
          <reference field="13" count="1" selected="0">
            <x v="4"/>
          </reference>
          <reference field="15" count="1" selected="0">
            <x v="15"/>
          </reference>
          <reference field="17" count="1" selected="0">
            <x v="11"/>
          </reference>
          <reference field="26" count="1" selected="0">
            <x v="115"/>
          </reference>
          <reference field="27" count="1">
            <x v="80"/>
          </reference>
        </references>
      </pivotArea>
    </format>
    <format dxfId="717">
      <pivotArea dataOnly="0" labelOnly="1" fieldPosition="0">
        <references count="5">
          <reference field="13" count="1" selected="0">
            <x v="4"/>
          </reference>
          <reference field="15" count="1" selected="0">
            <x v="15"/>
          </reference>
          <reference field="17" count="1" selected="0">
            <x v="11"/>
          </reference>
          <reference field="26" count="1" selected="0">
            <x v="122"/>
          </reference>
          <reference field="27" count="1">
            <x v="124"/>
          </reference>
        </references>
      </pivotArea>
    </format>
    <format dxfId="716">
      <pivotArea dataOnly="0" labelOnly="1" fieldPosition="0">
        <references count="5">
          <reference field="13" count="1" selected="0">
            <x v="6"/>
          </reference>
          <reference field="15" count="1" selected="0">
            <x v="15"/>
          </reference>
          <reference field="17" count="1" selected="0">
            <x v="22"/>
          </reference>
          <reference field="26" count="1" selected="0">
            <x v="42"/>
          </reference>
          <reference field="27" count="1">
            <x v="19"/>
          </reference>
        </references>
      </pivotArea>
    </format>
    <format dxfId="715">
      <pivotArea dataOnly="0" labelOnly="1" fieldPosition="0">
        <references count="5">
          <reference field="13" count="1" selected="0">
            <x v="6"/>
          </reference>
          <reference field="15" count="1" selected="0">
            <x v="15"/>
          </reference>
          <reference field="17" count="1" selected="0">
            <x v="22"/>
          </reference>
          <reference field="26" count="1" selected="0">
            <x v="62"/>
          </reference>
          <reference field="27" count="1">
            <x v="7"/>
          </reference>
        </references>
      </pivotArea>
    </format>
    <format dxfId="714">
      <pivotArea dataOnly="0" labelOnly="1" fieldPosition="0">
        <references count="5">
          <reference field="13" count="1" selected="0">
            <x v="6"/>
          </reference>
          <reference field="15" count="1" selected="0">
            <x v="15"/>
          </reference>
          <reference field="17" count="1" selected="0">
            <x v="23"/>
          </reference>
          <reference field="26" count="1" selected="0">
            <x v="42"/>
          </reference>
          <reference field="27" count="1">
            <x v="19"/>
          </reference>
        </references>
      </pivotArea>
    </format>
    <format dxfId="713">
      <pivotArea dataOnly="0" labelOnly="1" fieldPosition="0">
        <references count="5">
          <reference field="13" count="1" selected="0">
            <x v="4"/>
          </reference>
          <reference field="15" count="1" selected="0">
            <x v="15"/>
          </reference>
          <reference field="17" count="1" selected="0">
            <x v="58"/>
          </reference>
          <reference field="26" count="1" selected="0">
            <x v="0"/>
          </reference>
          <reference field="27" count="1">
            <x v="27"/>
          </reference>
        </references>
      </pivotArea>
    </format>
    <format dxfId="712">
      <pivotArea dataOnly="0" labelOnly="1" fieldPosition="0">
        <references count="5">
          <reference field="13" count="1" selected="0">
            <x v="4"/>
          </reference>
          <reference field="15" count="1" selected="0">
            <x v="15"/>
          </reference>
          <reference field="17" count="1" selected="0">
            <x v="58"/>
          </reference>
          <reference field="26" count="1" selected="0">
            <x v="1"/>
          </reference>
          <reference field="27" count="1">
            <x v="127"/>
          </reference>
        </references>
      </pivotArea>
    </format>
    <format dxfId="711">
      <pivotArea dataOnly="0" labelOnly="1" fieldPosition="0">
        <references count="5">
          <reference field="13" count="1" selected="0">
            <x v="4"/>
          </reference>
          <reference field="15" count="1" selected="0">
            <x v="15"/>
          </reference>
          <reference field="17" count="1" selected="0">
            <x v="58"/>
          </reference>
          <reference field="26" count="1" selected="0">
            <x v="2"/>
          </reference>
          <reference field="27" count="1">
            <x v="47"/>
          </reference>
        </references>
      </pivotArea>
    </format>
    <format dxfId="710">
      <pivotArea dataOnly="0" labelOnly="1" fieldPosition="0">
        <references count="5">
          <reference field="13" count="1" selected="0">
            <x v="4"/>
          </reference>
          <reference field="15" count="1" selected="0">
            <x v="15"/>
          </reference>
          <reference field="17" count="1" selected="0">
            <x v="58"/>
          </reference>
          <reference field="26" count="1" selected="0">
            <x v="3"/>
          </reference>
          <reference field="27" count="1">
            <x v="128"/>
          </reference>
        </references>
      </pivotArea>
    </format>
    <format dxfId="709">
      <pivotArea dataOnly="0" labelOnly="1" fieldPosition="0">
        <references count="5">
          <reference field="13" count="1" selected="0">
            <x v="4"/>
          </reference>
          <reference field="15" count="1" selected="0">
            <x v="15"/>
          </reference>
          <reference field="17" count="1" selected="0">
            <x v="58"/>
          </reference>
          <reference field="26" count="1" selected="0">
            <x v="4"/>
          </reference>
          <reference field="27" count="1">
            <x v="101"/>
          </reference>
        </references>
      </pivotArea>
    </format>
    <format dxfId="708">
      <pivotArea dataOnly="0" labelOnly="1" fieldPosition="0">
        <references count="5">
          <reference field="13" count="1" selected="0">
            <x v="4"/>
          </reference>
          <reference field="15" count="1" selected="0">
            <x v="15"/>
          </reference>
          <reference field="17" count="1" selected="0">
            <x v="58"/>
          </reference>
          <reference field="26" count="1" selected="0">
            <x v="5"/>
          </reference>
          <reference field="27" count="1">
            <x v="88"/>
          </reference>
        </references>
      </pivotArea>
    </format>
    <format dxfId="707">
      <pivotArea dataOnly="0" labelOnly="1" fieldPosition="0">
        <references count="5">
          <reference field="13" count="1" selected="0">
            <x v="4"/>
          </reference>
          <reference field="15" count="1" selected="0">
            <x v="15"/>
          </reference>
          <reference field="17" count="1" selected="0">
            <x v="58"/>
          </reference>
          <reference field="26" count="1" selected="0">
            <x v="6"/>
          </reference>
          <reference field="27" count="1">
            <x v="43"/>
          </reference>
        </references>
      </pivotArea>
    </format>
    <format dxfId="706">
      <pivotArea dataOnly="0" labelOnly="1" fieldPosition="0">
        <references count="5">
          <reference field="13" count="1" selected="0">
            <x v="4"/>
          </reference>
          <reference field="15" count="1" selected="0">
            <x v="15"/>
          </reference>
          <reference field="17" count="1" selected="0">
            <x v="58"/>
          </reference>
          <reference field="26" count="1" selected="0">
            <x v="7"/>
          </reference>
          <reference field="27" count="1">
            <x v="48"/>
          </reference>
        </references>
      </pivotArea>
    </format>
    <format dxfId="705">
      <pivotArea dataOnly="0" labelOnly="1" fieldPosition="0">
        <references count="5">
          <reference field="13" count="1" selected="0">
            <x v="4"/>
          </reference>
          <reference field="15" count="1" selected="0">
            <x v="15"/>
          </reference>
          <reference field="17" count="1" selected="0">
            <x v="58"/>
          </reference>
          <reference field="26" count="1" selected="0">
            <x v="8"/>
          </reference>
          <reference field="27" count="1">
            <x v="21"/>
          </reference>
        </references>
      </pivotArea>
    </format>
    <format dxfId="704">
      <pivotArea dataOnly="0" labelOnly="1" fieldPosition="0">
        <references count="5">
          <reference field="13" count="1" selected="0">
            <x v="4"/>
          </reference>
          <reference field="15" count="1" selected="0">
            <x v="15"/>
          </reference>
          <reference field="17" count="1" selected="0">
            <x v="58"/>
          </reference>
          <reference field="26" count="1" selected="0">
            <x v="9"/>
          </reference>
          <reference field="27" count="1">
            <x v="25"/>
          </reference>
        </references>
      </pivotArea>
    </format>
    <format dxfId="703">
      <pivotArea dataOnly="0" labelOnly="1" fieldPosition="0">
        <references count="5">
          <reference field="13" count="1" selected="0">
            <x v="4"/>
          </reference>
          <reference field="15" count="1" selected="0">
            <x v="15"/>
          </reference>
          <reference field="17" count="1" selected="0">
            <x v="58"/>
          </reference>
          <reference field="26" count="1" selected="0">
            <x v="10"/>
          </reference>
          <reference field="27" count="1">
            <x v="26"/>
          </reference>
        </references>
      </pivotArea>
    </format>
    <format dxfId="702">
      <pivotArea dataOnly="0" labelOnly="1" fieldPosition="0">
        <references count="5">
          <reference field="13" count="1" selected="0">
            <x v="4"/>
          </reference>
          <reference field="15" count="1" selected="0">
            <x v="15"/>
          </reference>
          <reference field="17" count="1" selected="0">
            <x v="58"/>
          </reference>
          <reference field="26" count="1" selected="0">
            <x v="11"/>
          </reference>
          <reference field="27" count="1">
            <x v="2"/>
          </reference>
        </references>
      </pivotArea>
    </format>
    <format dxfId="701">
      <pivotArea dataOnly="0" labelOnly="1" fieldPosition="0">
        <references count="5">
          <reference field="13" count="1" selected="0">
            <x v="4"/>
          </reference>
          <reference field="15" count="1" selected="0">
            <x v="15"/>
          </reference>
          <reference field="17" count="1" selected="0">
            <x v="58"/>
          </reference>
          <reference field="26" count="1" selected="0">
            <x v="12"/>
          </reference>
          <reference field="27" count="1">
            <x v="1"/>
          </reference>
        </references>
      </pivotArea>
    </format>
    <format dxfId="700">
      <pivotArea dataOnly="0" labelOnly="1" fieldPosition="0">
        <references count="5">
          <reference field="13" count="1" selected="0">
            <x v="4"/>
          </reference>
          <reference field="15" count="1" selected="0">
            <x v="15"/>
          </reference>
          <reference field="17" count="1" selected="0">
            <x v="58"/>
          </reference>
          <reference field="26" count="1" selected="0">
            <x v="13"/>
          </reference>
          <reference field="27" count="1">
            <x v="3"/>
          </reference>
        </references>
      </pivotArea>
    </format>
    <format dxfId="699">
      <pivotArea dataOnly="0" labelOnly="1" fieldPosition="0">
        <references count="5">
          <reference field="13" count="1" selected="0">
            <x v="4"/>
          </reference>
          <reference field="15" count="1" selected="0">
            <x v="15"/>
          </reference>
          <reference field="17" count="1" selected="0">
            <x v="58"/>
          </reference>
          <reference field="26" count="1" selected="0">
            <x v="14"/>
          </reference>
          <reference field="27" count="1">
            <x v="50"/>
          </reference>
        </references>
      </pivotArea>
    </format>
    <format dxfId="698">
      <pivotArea dataOnly="0" labelOnly="1" fieldPosition="0">
        <references count="5">
          <reference field="13" count="1" selected="0">
            <x v="4"/>
          </reference>
          <reference field="15" count="1" selected="0">
            <x v="15"/>
          </reference>
          <reference field="17" count="1" selected="0">
            <x v="58"/>
          </reference>
          <reference field="26" count="1" selected="0">
            <x v="15"/>
          </reference>
          <reference field="27" count="1">
            <x v="75"/>
          </reference>
        </references>
      </pivotArea>
    </format>
    <format dxfId="697">
      <pivotArea dataOnly="0" labelOnly="1" fieldPosition="0">
        <references count="5">
          <reference field="13" count="1" selected="0">
            <x v="4"/>
          </reference>
          <reference field="15" count="1" selected="0">
            <x v="16"/>
          </reference>
          <reference field="17" count="1" selected="0">
            <x v="16"/>
          </reference>
          <reference field="26" count="1" selected="0">
            <x v="66"/>
          </reference>
          <reference field="27" count="1">
            <x v="121"/>
          </reference>
        </references>
      </pivotArea>
    </format>
    <format dxfId="696">
      <pivotArea dataOnly="0" labelOnly="1" fieldPosition="0">
        <references count="5">
          <reference field="13" count="1" selected="0">
            <x v="4"/>
          </reference>
          <reference field="15" count="1" selected="0">
            <x v="16"/>
          </reference>
          <reference field="17" count="1" selected="0">
            <x v="16"/>
          </reference>
          <reference field="26" count="1" selected="0">
            <x v="69"/>
          </reference>
          <reference field="27" count="1">
            <x v="108"/>
          </reference>
        </references>
      </pivotArea>
    </format>
    <format dxfId="695">
      <pivotArea dataOnly="0" labelOnly="1" fieldPosition="0">
        <references count="5">
          <reference field="13" count="1" selected="0">
            <x v="7"/>
          </reference>
          <reference field="15" count="1" selected="0">
            <x v="17"/>
          </reference>
          <reference field="17" count="1" selected="0">
            <x v="5"/>
          </reference>
          <reference field="26" count="1" selected="0">
            <x v="107"/>
          </reference>
          <reference field="27" count="1">
            <x v="15"/>
          </reference>
        </references>
      </pivotArea>
    </format>
    <format dxfId="694">
      <pivotArea dataOnly="0" labelOnly="1" fieldPosition="0">
        <references count="5">
          <reference field="13" count="1" selected="0">
            <x v="7"/>
          </reference>
          <reference field="15" count="1" selected="0">
            <x v="17"/>
          </reference>
          <reference field="17" count="1" selected="0">
            <x v="5"/>
          </reference>
          <reference field="26" count="1" selected="0">
            <x v="110"/>
          </reference>
          <reference field="27" count="1">
            <x v="14"/>
          </reference>
        </references>
      </pivotArea>
    </format>
    <format dxfId="693">
      <pivotArea dataOnly="0" labelOnly="1" fieldPosition="0">
        <references count="5">
          <reference field="13" count="1" selected="0">
            <x v="7"/>
          </reference>
          <reference field="15" count="1" selected="0">
            <x v="17"/>
          </reference>
          <reference field="17" count="1" selected="0">
            <x v="27"/>
          </reference>
          <reference field="26" count="1" selected="0">
            <x v="111"/>
          </reference>
          <reference field="27" count="1">
            <x v="12"/>
          </reference>
        </references>
      </pivotArea>
    </format>
    <format dxfId="692">
      <pivotArea dataOnly="0" labelOnly="1" fieldPosition="0">
        <references count="5">
          <reference field="13" count="1" selected="0">
            <x v="4"/>
          </reference>
          <reference field="15" count="1" selected="0">
            <x v="18"/>
          </reference>
          <reference field="17" count="1" selected="0">
            <x v="20"/>
          </reference>
          <reference field="26" count="1" selected="0">
            <x v="74"/>
          </reference>
          <reference field="27" count="1">
            <x v="123"/>
          </reference>
        </references>
      </pivotArea>
    </format>
    <format dxfId="691">
      <pivotArea dataOnly="0" labelOnly="1" fieldPosition="0">
        <references count="5">
          <reference field="13" count="1" selected="0">
            <x v="4"/>
          </reference>
          <reference field="15" count="1" selected="0">
            <x v="18"/>
          </reference>
          <reference field="17" count="1" selected="0">
            <x v="20"/>
          </reference>
          <reference field="26" count="1" selected="0">
            <x v="75"/>
          </reference>
          <reference field="27" count="1">
            <x v="119"/>
          </reference>
        </references>
      </pivotArea>
    </format>
    <format dxfId="690">
      <pivotArea dataOnly="0" labelOnly="1" fieldPosition="0">
        <references count="5">
          <reference field="13" count="1" selected="0">
            <x v="4"/>
          </reference>
          <reference field="15" count="1" selected="0">
            <x v="18"/>
          </reference>
          <reference field="17" count="1" selected="0">
            <x v="20"/>
          </reference>
          <reference field="26" count="1" selected="0">
            <x v="92"/>
          </reference>
          <reference field="27" count="1">
            <x v="84"/>
          </reference>
        </references>
      </pivotArea>
    </format>
    <format dxfId="689">
      <pivotArea dataOnly="0" labelOnly="1" fieldPosition="0">
        <references count="5">
          <reference field="13" count="1" selected="0">
            <x v="4"/>
          </reference>
          <reference field="15" count="1" selected="0">
            <x v="18"/>
          </reference>
          <reference field="17" count="1" selected="0">
            <x v="20"/>
          </reference>
          <reference field="26" count="1" selected="0">
            <x v="94"/>
          </reference>
          <reference field="27" count="1">
            <x v="135"/>
          </reference>
        </references>
      </pivotArea>
    </format>
    <format dxfId="688">
      <pivotArea dataOnly="0" labelOnly="1" fieldPosition="0">
        <references count="5">
          <reference field="13" count="1" selected="0">
            <x v="4"/>
          </reference>
          <reference field="15" count="1" selected="0">
            <x v="18"/>
          </reference>
          <reference field="17" count="1" selected="0">
            <x v="20"/>
          </reference>
          <reference field="26" count="1" selected="0">
            <x v="95"/>
          </reference>
          <reference field="27" count="1">
            <x v="83"/>
          </reference>
        </references>
      </pivotArea>
    </format>
    <format dxfId="687">
      <pivotArea dataOnly="0" labelOnly="1" fieldPosition="0">
        <references count="5">
          <reference field="13" count="1" selected="0">
            <x v="4"/>
          </reference>
          <reference field="15" count="1" selected="0">
            <x v="18"/>
          </reference>
          <reference field="17" count="1" selected="0">
            <x v="20"/>
          </reference>
          <reference field="26" count="1" selected="0">
            <x v="96"/>
          </reference>
          <reference field="27" count="1">
            <x v="42"/>
          </reference>
        </references>
      </pivotArea>
    </format>
    <format dxfId="686">
      <pivotArea dataOnly="0" labelOnly="1" fieldPosition="0">
        <references count="5">
          <reference field="13" count="1" selected="0">
            <x v="4"/>
          </reference>
          <reference field="15" count="1" selected="0">
            <x v="18"/>
          </reference>
          <reference field="17" count="1" selected="0">
            <x v="20"/>
          </reference>
          <reference field="26" count="1" selected="0">
            <x v="99"/>
          </reference>
          <reference field="27" count="1">
            <x v="49"/>
          </reference>
        </references>
      </pivotArea>
    </format>
    <format dxfId="685">
      <pivotArea dataOnly="0" labelOnly="1" fieldPosition="0">
        <references count="5">
          <reference field="13" count="1" selected="0">
            <x v="4"/>
          </reference>
          <reference field="15" count="1" selected="0">
            <x v="18"/>
          </reference>
          <reference field="17" count="1" selected="0">
            <x v="20"/>
          </reference>
          <reference field="26" count="1" selected="0">
            <x v="112"/>
          </reference>
          <reference field="27" count="1">
            <x v="73"/>
          </reference>
        </references>
      </pivotArea>
    </format>
    <format dxfId="684">
      <pivotArea dataOnly="0" labelOnly="1" fieldPosition="0">
        <references count="5">
          <reference field="13" count="1" selected="0">
            <x v="4"/>
          </reference>
          <reference field="15" count="1" selected="0">
            <x v="18"/>
          </reference>
          <reference field="17" count="1" selected="0">
            <x v="20"/>
          </reference>
          <reference field="26" count="1" selected="0">
            <x v="128"/>
          </reference>
          <reference field="27" count="1">
            <x v="130"/>
          </reference>
        </references>
      </pivotArea>
    </format>
    <format dxfId="683">
      <pivotArea dataOnly="0" labelOnly="1" fieldPosition="0">
        <references count="5">
          <reference field="13" count="1" selected="0">
            <x v="4"/>
          </reference>
          <reference field="15" count="1" selected="0">
            <x v="19"/>
          </reference>
          <reference field="17" count="1" selected="0">
            <x v="17"/>
          </reference>
          <reference field="26" count="1" selected="0">
            <x v="66"/>
          </reference>
          <reference field="27" count="1">
            <x v="121"/>
          </reference>
        </references>
      </pivotArea>
    </format>
    <format dxfId="682">
      <pivotArea dataOnly="0" labelOnly="1" fieldPosition="0">
        <references count="5">
          <reference field="13" count="1" selected="0">
            <x v="4"/>
          </reference>
          <reference field="15" count="1" selected="0">
            <x v="21"/>
          </reference>
          <reference field="17" count="1" selected="0">
            <x v="21"/>
          </reference>
          <reference field="26" count="1" selected="0">
            <x v="16"/>
          </reference>
          <reference field="27" count="1">
            <x v="69"/>
          </reference>
        </references>
      </pivotArea>
    </format>
    <format dxfId="681">
      <pivotArea dataOnly="0" labelOnly="1" fieldPosition="0">
        <references count="5">
          <reference field="13" count="1" selected="0">
            <x v="4"/>
          </reference>
          <reference field="15" count="1" selected="0">
            <x v="21"/>
          </reference>
          <reference field="17" count="1" selected="0">
            <x v="21"/>
          </reference>
          <reference field="26" count="1" selected="0">
            <x v="18"/>
          </reference>
          <reference field="27" count="1">
            <x v="70"/>
          </reference>
        </references>
      </pivotArea>
    </format>
    <format dxfId="680">
      <pivotArea dataOnly="0" labelOnly="1" fieldPosition="0">
        <references count="5">
          <reference field="13" count="1" selected="0">
            <x v="4"/>
          </reference>
          <reference field="15" count="1" selected="0">
            <x v="21"/>
          </reference>
          <reference field="17" count="1" selected="0">
            <x v="21"/>
          </reference>
          <reference field="26" count="1" selected="0">
            <x v="22"/>
          </reference>
          <reference field="27" count="1">
            <x v="90"/>
          </reference>
        </references>
      </pivotArea>
    </format>
    <format dxfId="679">
      <pivotArea dataOnly="0" labelOnly="1" fieldPosition="0">
        <references count="5">
          <reference field="13" count="1" selected="0">
            <x v="4"/>
          </reference>
          <reference field="15" count="1" selected="0">
            <x v="21"/>
          </reference>
          <reference field="17" count="1" selected="0">
            <x v="21"/>
          </reference>
          <reference field="26" count="1" selected="0">
            <x v="37"/>
          </reference>
          <reference field="27" count="1">
            <x v="72"/>
          </reference>
        </references>
      </pivotArea>
    </format>
    <format dxfId="678">
      <pivotArea dataOnly="0" labelOnly="1" fieldPosition="0">
        <references count="5">
          <reference field="13" count="1" selected="0">
            <x v="4"/>
          </reference>
          <reference field="15" count="1" selected="0">
            <x v="21"/>
          </reference>
          <reference field="17" count="1" selected="0">
            <x v="21"/>
          </reference>
          <reference field="26" count="1" selected="0">
            <x v="44"/>
          </reference>
          <reference field="27" count="1">
            <x v="87"/>
          </reference>
        </references>
      </pivotArea>
    </format>
    <format dxfId="677">
      <pivotArea dataOnly="0" labelOnly="1" fieldPosition="0">
        <references count="5">
          <reference field="13" count="1" selected="0">
            <x v="4"/>
          </reference>
          <reference field="15" count="1" selected="0">
            <x v="21"/>
          </reference>
          <reference field="17" count="1" selected="0">
            <x v="21"/>
          </reference>
          <reference field="26" count="1" selected="0">
            <x v="48"/>
          </reference>
          <reference field="27" count="1">
            <x v="44"/>
          </reference>
        </references>
      </pivotArea>
    </format>
    <format dxfId="676">
      <pivotArea dataOnly="0" labelOnly="1" fieldPosition="0">
        <references count="5">
          <reference field="13" count="1" selected="0">
            <x v="4"/>
          </reference>
          <reference field="15" count="1" selected="0">
            <x v="21"/>
          </reference>
          <reference field="17" count="1" selected="0">
            <x v="21"/>
          </reference>
          <reference field="26" count="1" selected="0">
            <x v="49"/>
          </reference>
          <reference field="27" count="1">
            <x v="94"/>
          </reference>
        </references>
      </pivotArea>
    </format>
    <format dxfId="675">
      <pivotArea dataOnly="0" labelOnly="1" fieldPosition="0">
        <references count="5">
          <reference field="13" count="1" selected="0">
            <x v="4"/>
          </reference>
          <reference field="15" count="1" selected="0">
            <x v="21"/>
          </reference>
          <reference field="17" count="1" selected="0">
            <x v="21"/>
          </reference>
          <reference field="26" count="1" selected="0">
            <x v="50"/>
          </reference>
          <reference field="27" count="1">
            <x v="98"/>
          </reference>
        </references>
      </pivotArea>
    </format>
    <format dxfId="674">
      <pivotArea dataOnly="0" labelOnly="1" fieldPosition="0">
        <references count="5">
          <reference field="13" count="1" selected="0">
            <x v="4"/>
          </reference>
          <reference field="15" count="1" selected="0">
            <x v="21"/>
          </reference>
          <reference field="17" count="1" selected="0">
            <x v="21"/>
          </reference>
          <reference field="26" count="1" selected="0">
            <x v="51"/>
          </reference>
          <reference field="27" count="1">
            <x v="95"/>
          </reference>
        </references>
      </pivotArea>
    </format>
    <format dxfId="673">
      <pivotArea dataOnly="0" labelOnly="1" fieldPosition="0">
        <references count="5">
          <reference field="13" count="1" selected="0">
            <x v="4"/>
          </reference>
          <reference field="15" count="1" selected="0">
            <x v="21"/>
          </reference>
          <reference field="17" count="1" selected="0">
            <x v="21"/>
          </reference>
          <reference field="26" count="1" selected="0">
            <x v="59"/>
          </reference>
          <reference field="27" count="1">
            <x v="122"/>
          </reference>
        </references>
      </pivotArea>
    </format>
    <format dxfId="672">
      <pivotArea dataOnly="0" labelOnly="1" fieldPosition="0">
        <references count="5">
          <reference field="13" count="1" selected="0">
            <x v="4"/>
          </reference>
          <reference field="15" count="1" selected="0">
            <x v="21"/>
          </reference>
          <reference field="17" count="1" selected="0">
            <x v="21"/>
          </reference>
          <reference field="26" count="1" selected="0">
            <x v="64"/>
          </reference>
          <reference field="27" count="1">
            <x v="5"/>
          </reference>
        </references>
      </pivotArea>
    </format>
    <format dxfId="671">
      <pivotArea dataOnly="0" labelOnly="1" fieldPosition="0">
        <references count="5">
          <reference field="13" count="1" selected="0">
            <x v="4"/>
          </reference>
          <reference field="15" count="1" selected="0">
            <x v="21"/>
          </reference>
          <reference field="17" count="1" selected="0">
            <x v="21"/>
          </reference>
          <reference field="26" count="1" selected="0">
            <x v="65"/>
          </reference>
          <reference field="27" count="1">
            <x v="76"/>
          </reference>
        </references>
      </pivotArea>
    </format>
    <format dxfId="670">
      <pivotArea dataOnly="0" labelOnly="1" fieldPosition="0">
        <references count="5">
          <reference field="13" count="1" selected="0">
            <x v="4"/>
          </reference>
          <reference field="15" count="1" selected="0">
            <x v="21"/>
          </reference>
          <reference field="17" count="1" selected="0">
            <x v="21"/>
          </reference>
          <reference field="26" count="1" selected="0">
            <x v="66"/>
          </reference>
          <reference field="27" count="1">
            <x v="121"/>
          </reference>
        </references>
      </pivotArea>
    </format>
    <format dxfId="669">
      <pivotArea dataOnly="0" labelOnly="1" fieldPosition="0">
        <references count="5">
          <reference field="13" count="1" selected="0">
            <x v="4"/>
          </reference>
          <reference field="15" count="1" selected="0">
            <x v="21"/>
          </reference>
          <reference field="17" count="1" selected="0">
            <x v="21"/>
          </reference>
          <reference field="26" count="1" selected="0">
            <x v="68"/>
          </reference>
          <reference field="27" count="1">
            <x v="110"/>
          </reference>
        </references>
      </pivotArea>
    </format>
    <format dxfId="668">
      <pivotArea dataOnly="0" labelOnly="1" fieldPosition="0">
        <references count="5">
          <reference field="13" count="1" selected="0">
            <x v="4"/>
          </reference>
          <reference field="15" count="1" selected="0">
            <x v="21"/>
          </reference>
          <reference field="17" count="1" selected="0">
            <x v="21"/>
          </reference>
          <reference field="26" count="1" selected="0">
            <x v="75"/>
          </reference>
          <reference field="27" count="1">
            <x v="119"/>
          </reference>
        </references>
      </pivotArea>
    </format>
    <format dxfId="667">
      <pivotArea dataOnly="0" labelOnly="1" fieldPosition="0">
        <references count="5">
          <reference field="13" count="1" selected="0">
            <x v="4"/>
          </reference>
          <reference field="15" count="1" selected="0">
            <x v="21"/>
          </reference>
          <reference field="17" count="1" selected="0">
            <x v="21"/>
          </reference>
          <reference field="26" count="1" selected="0">
            <x v="76"/>
          </reference>
          <reference field="27" count="1">
            <x v="109"/>
          </reference>
        </references>
      </pivotArea>
    </format>
    <format dxfId="666">
      <pivotArea dataOnly="0" labelOnly="1" fieldPosition="0">
        <references count="5">
          <reference field="13" count="1" selected="0">
            <x v="4"/>
          </reference>
          <reference field="15" count="1" selected="0">
            <x v="21"/>
          </reference>
          <reference field="17" count="1" selected="0">
            <x v="21"/>
          </reference>
          <reference field="26" count="1" selected="0">
            <x v="80"/>
          </reference>
          <reference field="27" count="1">
            <x v="22"/>
          </reference>
        </references>
      </pivotArea>
    </format>
    <format dxfId="665">
      <pivotArea dataOnly="0" labelOnly="1" fieldPosition="0">
        <references count="5">
          <reference field="13" count="1" selected="0">
            <x v="4"/>
          </reference>
          <reference field="15" count="1" selected="0">
            <x v="21"/>
          </reference>
          <reference field="17" count="1" selected="0">
            <x v="21"/>
          </reference>
          <reference field="26" count="1" selected="0">
            <x v="92"/>
          </reference>
          <reference field="27" count="1">
            <x v="84"/>
          </reference>
        </references>
      </pivotArea>
    </format>
    <format dxfId="664">
      <pivotArea dataOnly="0" labelOnly="1" fieldPosition="0">
        <references count="5">
          <reference field="13" count="1" selected="0">
            <x v="4"/>
          </reference>
          <reference field="15" count="1" selected="0">
            <x v="21"/>
          </reference>
          <reference field="17" count="1" selected="0">
            <x v="21"/>
          </reference>
          <reference field="26" count="1" selected="0">
            <x v="94"/>
          </reference>
          <reference field="27" count="1">
            <x v="135"/>
          </reference>
        </references>
      </pivotArea>
    </format>
    <format dxfId="663">
      <pivotArea dataOnly="0" labelOnly="1" fieldPosition="0">
        <references count="5">
          <reference field="13" count="1" selected="0">
            <x v="4"/>
          </reference>
          <reference field="15" count="1" selected="0">
            <x v="21"/>
          </reference>
          <reference field="17" count="1" selected="0">
            <x v="21"/>
          </reference>
          <reference field="26" count="1" selected="0">
            <x v="100"/>
          </reference>
          <reference field="27" count="1">
            <x v="104"/>
          </reference>
        </references>
      </pivotArea>
    </format>
    <format dxfId="662">
      <pivotArea dataOnly="0" labelOnly="1" fieldPosition="0">
        <references count="5">
          <reference field="13" count="1" selected="0">
            <x v="4"/>
          </reference>
          <reference field="15" count="1" selected="0">
            <x v="21"/>
          </reference>
          <reference field="17" count="1" selected="0">
            <x v="21"/>
          </reference>
          <reference field="26" count="1" selected="0">
            <x v="102"/>
          </reference>
          <reference field="27" count="1">
            <x v="78"/>
          </reference>
        </references>
      </pivotArea>
    </format>
    <format dxfId="661">
      <pivotArea dataOnly="0" labelOnly="1" fieldPosition="0">
        <references count="5">
          <reference field="13" count="1" selected="0">
            <x v="4"/>
          </reference>
          <reference field="15" count="1" selected="0">
            <x v="21"/>
          </reference>
          <reference field="17" count="1" selected="0">
            <x v="21"/>
          </reference>
          <reference field="26" count="1" selected="0">
            <x v="114"/>
          </reference>
          <reference field="27" count="1">
            <x v="34"/>
          </reference>
        </references>
      </pivotArea>
    </format>
    <format dxfId="660">
      <pivotArea dataOnly="0" labelOnly="1" fieldPosition="0">
        <references count="5">
          <reference field="13" count="1" selected="0">
            <x v="4"/>
          </reference>
          <reference field="15" count="1" selected="0">
            <x v="21"/>
          </reference>
          <reference field="17" count="1" selected="0">
            <x v="21"/>
          </reference>
          <reference field="26" count="1" selected="0">
            <x v="129"/>
          </reference>
          <reference field="27" count="1">
            <x v="125"/>
          </reference>
        </references>
      </pivotArea>
    </format>
    <format dxfId="659">
      <pivotArea dataOnly="0" labelOnly="1" fieldPosition="0">
        <references count="5">
          <reference field="13" count="1" selected="0">
            <x v="4"/>
          </reference>
          <reference field="15" count="1" selected="0">
            <x v="21"/>
          </reference>
          <reference field="17" count="1" selected="0">
            <x v="21"/>
          </reference>
          <reference field="26" count="1" selected="0">
            <x v="134"/>
          </reference>
          <reference field="27" count="1">
            <x v="32"/>
          </reference>
        </references>
      </pivotArea>
    </format>
    <format dxfId="658">
      <pivotArea dataOnly="0" labelOnly="1" fieldPosition="0">
        <references count="5">
          <reference field="13" count="1" selected="0">
            <x v="4"/>
          </reference>
          <reference field="15" count="1" selected="0">
            <x v="21"/>
          </reference>
          <reference field="17" count="1" selected="0">
            <x v="31"/>
          </reference>
          <reference field="26" count="1" selected="0">
            <x v="74"/>
          </reference>
          <reference field="27" count="1">
            <x v="123"/>
          </reference>
        </references>
      </pivotArea>
    </format>
    <format dxfId="657">
      <pivotArea dataOnly="0" labelOnly="1" fieldPosition="0">
        <references count="5">
          <reference field="13" count="1" selected="0">
            <x v="4"/>
          </reference>
          <reference field="15" count="1" selected="0">
            <x v="21"/>
          </reference>
          <reference field="17" count="1" selected="0">
            <x v="46"/>
          </reference>
          <reference field="26" count="1" selected="0">
            <x v="104"/>
          </reference>
          <reference field="27" count="1">
            <x v="132"/>
          </reference>
        </references>
      </pivotArea>
    </format>
    <format dxfId="656">
      <pivotArea dataOnly="0" labelOnly="1" fieldPosition="0">
        <references count="5">
          <reference field="13" count="1" selected="0">
            <x v="4"/>
          </reference>
          <reference field="15" count="1" selected="0">
            <x v="21"/>
          </reference>
          <reference field="17" count="1" selected="0">
            <x v="46"/>
          </reference>
          <reference field="26" count="1" selected="0">
            <x v="105"/>
          </reference>
          <reference field="27" count="1">
            <x v="131"/>
          </reference>
        </references>
      </pivotArea>
    </format>
    <format dxfId="655">
      <pivotArea dataOnly="0" labelOnly="1" fieldPosition="0">
        <references count="5">
          <reference field="13" count="1" selected="0">
            <x v="4"/>
          </reference>
          <reference field="15" count="1" selected="0">
            <x v="21"/>
          </reference>
          <reference field="17" count="1" selected="0">
            <x v="46"/>
          </reference>
          <reference field="26" count="1" selected="0">
            <x v="135"/>
          </reference>
          <reference field="27" count="1">
            <x v="0"/>
          </reference>
        </references>
      </pivotArea>
    </format>
    <format dxfId="654">
      <pivotArea dataOnly="0" labelOnly="1" fieldPosition="0">
        <references count="5">
          <reference field="13" count="1" selected="0">
            <x v="4"/>
          </reference>
          <reference field="15" count="1" selected="0">
            <x v="21"/>
          </reference>
          <reference field="17" count="1" selected="0">
            <x v="46"/>
          </reference>
          <reference field="26" count="1" selected="0">
            <x v="136"/>
          </reference>
          <reference field="27" count="1">
            <x v="56"/>
          </reference>
        </references>
      </pivotArea>
    </format>
    <format dxfId="653">
      <pivotArea dataOnly="0" labelOnly="1" fieldPosition="0">
        <references count="5">
          <reference field="13" count="1" selected="0">
            <x v="4"/>
          </reference>
          <reference field="15" count="1" selected="0">
            <x v="21"/>
          </reference>
          <reference field="17" count="1" selected="0">
            <x v="49"/>
          </reference>
          <reference field="26" count="1" selected="0">
            <x v="21"/>
          </reference>
          <reference field="27" count="1">
            <x v="65"/>
          </reference>
        </references>
      </pivotArea>
    </format>
    <format dxfId="652">
      <pivotArea dataOnly="0" labelOnly="1" fieldPosition="0">
        <references count="5">
          <reference field="13" count="1" selected="0">
            <x v="4"/>
          </reference>
          <reference field="15" count="1" selected="0">
            <x v="21"/>
          </reference>
          <reference field="17" count="1" selected="0">
            <x v="49"/>
          </reference>
          <reference field="26" count="1" selected="0">
            <x v="101"/>
          </reference>
          <reference field="27" count="1">
            <x v="29"/>
          </reference>
        </references>
      </pivotArea>
    </format>
    <format dxfId="651">
      <pivotArea dataOnly="0" labelOnly="1" fieldPosition="0">
        <references count="5">
          <reference field="13" count="1" selected="0">
            <x v="0"/>
          </reference>
          <reference field="15" count="1" selected="0">
            <x v="22"/>
          </reference>
          <reference field="17" count="1" selected="0">
            <x v="15"/>
          </reference>
          <reference field="26" count="1" selected="0">
            <x v="23"/>
          </reference>
          <reference field="27" count="1">
            <x v="89"/>
          </reference>
        </references>
      </pivotArea>
    </format>
    <format dxfId="650">
      <pivotArea dataOnly="0" labelOnly="1" fieldPosition="0">
        <references count="5">
          <reference field="13" count="1" selected="0">
            <x v="0"/>
          </reference>
          <reference field="15" count="1" selected="0">
            <x v="22"/>
          </reference>
          <reference field="17" count="1" selected="0">
            <x v="15"/>
          </reference>
          <reference field="26" count="1" selected="0">
            <x v="37"/>
          </reference>
          <reference field="27" count="1">
            <x v="72"/>
          </reference>
        </references>
      </pivotArea>
    </format>
    <format dxfId="649">
      <pivotArea dataOnly="0" labelOnly="1" fieldPosition="0">
        <references count="5">
          <reference field="13" count="1" selected="0">
            <x v="0"/>
          </reference>
          <reference field="15" count="1" selected="0">
            <x v="22"/>
          </reference>
          <reference field="17" count="1" selected="0">
            <x v="15"/>
          </reference>
          <reference field="26" count="1" selected="0">
            <x v="38"/>
          </reference>
          <reference field="27" count="1">
            <x v="68"/>
          </reference>
        </references>
      </pivotArea>
    </format>
    <format dxfId="648">
      <pivotArea dataOnly="0" labelOnly="1" fieldPosition="0">
        <references count="5">
          <reference field="13" count="1" selected="0">
            <x v="0"/>
          </reference>
          <reference field="15" count="1" selected="0">
            <x v="22"/>
          </reference>
          <reference field="17" count="1" selected="0">
            <x v="15"/>
          </reference>
          <reference field="26" count="1" selected="0">
            <x v="44"/>
          </reference>
          <reference field="27" count="1">
            <x v="87"/>
          </reference>
        </references>
      </pivotArea>
    </format>
    <format dxfId="647">
      <pivotArea dataOnly="0" labelOnly="1" fieldPosition="0">
        <references count="5">
          <reference field="13" count="1" selected="0">
            <x v="0"/>
          </reference>
          <reference field="15" count="1" selected="0">
            <x v="22"/>
          </reference>
          <reference field="17" count="1" selected="0">
            <x v="15"/>
          </reference>
          <reference field="26" count="1" selected="0">
            <x v="48"/>
          </reference>
          <reference field="27" count="1">
            <x v="44"/>
          </reference>
        </references>
      </pivotArea>
    </format>
    <format dxfId="646">
      <pivotArea dataOnly="0" labelOnly="1" fieldPosition="0">
        <references count="5">
          <reference field="13" count="1" selected="0">
            <x v="0"/>
          </reference>
          <reference field="15" count="1" selected="0">
            <x v="22"/>
          </reference>
          <reference field="17" count="1" selected="0">
            <x v="15"/>
          </reference>
          <reference field="26" count="1" selected="0">
            <x v="93"/>
          </reference>
          <reference field="27" count="1">
            <x v="85"/>
          </reference>
        </references>
      </pivotArea>
    </format>
    <format dxfId="645">
      <pivotArea dataOnly="0" labelOnly="1" fieldPosition="0">
        <references count="5">
          <reference field="13" count="1" selected="0">
            <x v="0"/>
          </reference>
          <reference field="15" count="1" selected="0">
            <x v="22"/>
          </reference>
          <reference field="17" count="1" selected="0">
            <x v="15"/>
          </reference>
          <reference field="26" count="1" selected="0">
            <x v="96"/>
          </reference>
          <reference field="27" count="1">
            <x v="42"/>
          </reference>
        </references>
      </pivotArea>
    </format>
    <format dxfId="644">
      <pivotArea dataOnly="0" labelOnly="1" fieldPosition="0">
        <references count="5">
          <reference field="13" count="1" selected="0">
            <x v="0"/>
          </reference>
          <reference field="15" count="1" selected="0">
            <x v="22"/>
          </reference>
          <reference field="17" count="1" selected="0">
            <x v="15"/>
          </reference>
          <reference field="26" count="1" selected="0">
            <x v="115"/>
          </reference>
          <reference field="27" count="1">
            <x v="80"/>
          </reference>
        </references>
      </pivotArea>
    </format>
    <format dxfId="643">
      <pivotArea dataOnly="0" labelOnly="1" fieldPosition="0">
        <references count="5">
          <reference field="13" count="1" selected="0">
            <x v="0"/>
          </reference>
          <reference field="15" count="1" selected="0">
            <x v="22"/>
          </reference>
          <reference field="17" count="1" selected="0">
            <x v="15"/>
          </reference>
          <reference field="26" count="1" selected="0">
            <x v="118"/>
          </reference>
          <reference field="27" count="1">
            <x v="37"/>
          </reference>
        </references>
      </pivotArea>
    </format>
    <format dxfId="642">
      <pivotArea dataOnly="0" labelOnly="1" fieldPosition="0">
        <references count="5">
          <reference field="13" count="1" selected="0">
            <x v="0"/>
          </reference>
          <reference field="15" count="1" selected="0">
            <x v="22"/>
          </reference>
          <reference field="17" count="1" selected="0">
            <x v="15"/>
          </reference>
          <reference field="26" count="1" selected="0">
            <x v="119"/>
          </reference>
          <reference field="27" count="1">
            <x v="55"/>
          </reference>
        </references>
      </pivotArea>
    </format>
    <format dxfId="641">
      <pivotArea dataOnly="0" labelOnly="1" fieldPosition="0">
        <references count="5">
          <reference field="13" count="1" selected="0">
            <x v="0"/>
          </reference>
          <reference field="15" count="1" selected="0">
            <x v="22"/>
          </reference>
          <reference field="17" count="1" selected="0">
            <x v="15"/>
          </reference>
          <reference field="26" count="1" selected="0">
            <x v="126"/>
          </reference>
          <reference field="27" count="1">
            <x v="77"/>
          </reference>
        </references>
      </pivotArea>
    </format>
    <format dxfId="640">
      <pivotArea field="15" type="button" dataOnly="0" labelOnly="1" outline="0" axis="axisRow" fieldPosition="0"/>
    </format>
    <format dxfId="639">
      <pivotArea dataOnly="0" labelOnly="1" fieldPosition="0">
        <references count="1">
          <reference field="15" count="0"/>
        </references>
      </pivotArea>
    </format>
    <format dxfId="638">
      <pivotArea dataOnly="0" labelOnly="1" grandRow="1" outline="0" fieldPosition="0"/>
    </format>
    <format dxfId="637">
      <pivotArea dataOnly="0" labelOnly="1" fieldPosition="0">
        <references count="2">
          <reference field="15" count="1" selected="0">
            <x v="3"/>
          </reference>
          <reference field="17" count="16">
            <x v="0"/>
            <x v="3"/>
            <x v="4"/>
            <x v="7"/>
            <x v="9"/>
            <x v="13"/>
            <x v="26"/>
            <x v="29"/>
            <x v="35"/>
            <x v="39"/>
            <x v="40"/>
            <x v="42"/>
            <x v="43"/>
            <x v="50"/>
            <x v="51"/>
            <x v="59"/>
          </reference>
        </references>
      </pivotArea>
    </format>
    <format dxfId="636">
      <pivotArea dataOnly="0" labelOnly="1" fieldPosition="0">
        <references count="2">
          <reference field="15" count="1" selected="0">
            <x v="5"/>
          </reference>
          <reference field="17" count="4">
            <x v="32"/>
            <x v="33"/>
            <x v="34"/>
            <x v="36"/>
          </reference>
        </references>
      </pivotArea>
    </format>
    <format dxfId="635">
      <pivotArea dataOnly="0" labelOnly="1" fieldPosition="0">
        <references count="2">
          <reference field="15" count="1" selected="0">
            <x v="6"/>
          </reference>
          <reference field="17" count="2">
            <x v="28"/>
            <x v="60"/>
          </reference>
        </references>
      </pivotArea>
    </format>
    <format dxfId="634">
      <pivotArea dataOnly="0" labelOnly="1" fieldPosition="0">
        <references count="2">
          <reference field="15" count="1" selected="0">
            <x v="7"/>
          </reference>
          <reference field="17" count="7">
            <x v="2"/>
            <x v="12"/>
            <x v="19"/>
            <x v="24"/>
            <x v="25"/>
            <x v="56"/>
            <x v="57"/>
          </reference>
        </references>
      </pivotArea>
    </format>
    <format dxfId="633">
      <pivotArea dataOnly="0" labelOnly="1" fieldPosition="0">
        <references count="2">
          <reference field="15" count="1" selected="0">
            <x v="8"/>
          </reference>
          <reference field="17" count="1">
            <x v="14"/>
          </reference>
        </references>
      </pivotArea>
    </format>
    <format dxfId="632">
      <pivotArea dataOnly="0" labelOnly="1" fieldPosition="0">
        <references count="2">
          <reference field="15" count="1" selected="0">
            <x v="9"/>
          </reference>
          <reference field="17" count="4">
            <x v="1"/>
            <x v="18"/>
            <x v="44"/>
            <x v="45"/>
          </reference>
        </references>
      </pivotArea>
    </format>
    <format dxfId="631">
      <pivotArea dataOnly="0" labelOnly="1" fieldPosition="0">
        <references count="2">
          <reference field="15" count="1" selected="0">
            <x v="10"/>
          </reference>
          <reference field="17" count="5">
            <x v="48"/>
            <x v="52"/>
            <x v="54"/>
            <x v="55"/>
            <x v="61"/>
          </reference>
        </references>
      </pivotArea>
    </format>
    <format dxfId="630">
      <pivotArea dataOnly="0" labelOnly="1" fieldPosition="0">
        <references count="2">
          <reference field="15" count="1" selected="0">
            <x v="11"/>
          </reference>
          <reference field="17" count="1">
            <x v="8"/>
          </reference>
        </references>
      </pivotArea>
    </format>
    <format dxfId="629">
      <pivotArea dataOnly="0" labelOnly="1" fieldPosition="0">
        <references count="2">
          <reference field="15" count="1" selected="0">
            <x v="14"/>
          </reference>
          <reference field="17" count="3">
            <x v="6"/>
            <x v="37"/>
            <x v="53"/>
          </reference>
        </references>
      </pivotArea>
    </format>
    <format dxfId="628">
      <pivotArea dataOnly="0" labelOnly="1" fieldPosition="0">
        <references count="2">
          <reference field="15" count="1" selected="0">
            <x v="15"/>
          </reference>
          <reference field="17" count="4">
            <x v="11"/>
            <x v="22"/>
            <x v="23"/>
            <x v="58"/>
          </reference>
        </references>
      </pivotArea>
    </format>
    <format dxfId="627">
      <pivotArea dataOnly="0" labelOnly="1" fieldPosition="0">
        <references count="2">
          <reference field="15" count="1" selected="0">
            <x v="16"/>
          </reference>
          <reference field="17" count="1">
            <x v="16"/>
          </reference>
        </references>
      </pivotArea>
    </format>
    <format dxfId="626">
      <pivotArea dataOnly="0" labelOnly="1" fieldPosition="0">
        <references count="2">
          <reference field="15" count="1" selected="0">
            <x v="17"/>
          </reference>
          <reference field="17" count="2">
            <x v="5"/>
            <x v="27"/>
          </reference>
        </references>
      </pivotArea>
    </format>
    <format dxfId="625">
      <pivotArea dataOnly="0" labelOnly="1" fieldPosition="0">
        <references count="2">
          <reference field="15" count="1" selected="0">
            <x v="18"/>
          </reference>
          <reference field="17" count="1">
            <x v="20"/>
          </reference>
        </references>
      </pivotArea>
    </format>
    <format dxfId="624">
      <pivotArea dataOnly="0" labelOnly="1" fieldPosition="0">
        <references count="2">
          <reference field="15" count="1" selected="0">
            <x v="19"/>
          </reference>
          <reference field="17" count="1">
            <x v="17"/>
          </reference>
        </references>
      </pivotArea>
    </format>
    <format dxfId="623">
      <pivotArea dataOnly="0" labelOnly="1" fieldPosition="0">
        <references count="2">
          <reference field="15" count="1" selected="0">
            <x v="21"/>
          </reference>
          <reference field="17" count="4">
            <x v="21"/>
            <x v="31"/>
            <x v="46"/>
            <x v="49"/>
          </reference>
        </references>
      </pivotArea>
    </format>
    <format dxfId="622">
      <pivotArea dataOnly="0" labelOnly="1" fieldPosition="0">
        <references count="2">
          <reference field="15" count="1" selected="0">
            <x v="22"/>
          </reference>
          <reference field="17" count="1">
            <x v="15"/>
          </reference>
        </references>
      </pivotArea>
    </format>
    <format dxfId="621">
      <pivotArea dataOnly="0" labelOnly="1" fieldPosition="0">
        <references count="3">
          <reference field="13" count="1">
            <x v="7"/>
          </reference>
          <reference field="15" count="1" selected="0">
            <x v="3"/>
          </reference>
          <reference field="17" count="1" selected="0">
            <x v="0"/>
          </reference>
        </references>
      </pivotArea>
    </format>
    <format dxfId="620">
      <pivotArea dataOnly="0" labelOnly="1" fieldPosition="0">
        <references count="3">
          <reference field="13" count="1">
            <x v="1"/>
          </reference>
          <reference field="15" count="1" selected="0">
            <x v="3"/>
          </reference>
          <reference field="17" count="1" selected="0">
            <x v="3"/>
          </reference>
        </references>
      </pivotArea>
    </format>
    <format dxfId="619">
      <pivotArea dataOnly="0" labelOnly="1" fieldPosition="0">
        <references count="3">
          <reference field="13" count="1">
            <x v="1"/>
          </reference>
          <reference field="15" count="1" selected="0">
            <x v="3"/>
          </reference>
          <reference field="17" count="1" selected="0">
            <x v="4"/>
          </reference>
        </references>
      </pivotArea>
    </format>
    <format dxfId="618">
      <pivotArea dataOnly="0" labelOnly="1" fieldPosition="0">
        <references count="3">
          <reference field="13" count="1">
            <x v="1"/>
          </reference>
          <reference field="15" count="1" selected="0">
            <x v="3"/>
          </reference>
          <reference field="17" count="1" selected="0">
            <x v="7"/>
          </reference>
        </references>
      </pivotArea>
    </format>
    <format dxfId="617">
      <pivotArea dataOnly="0" labelOnly="1" fieldPosition="0">
        <references count="3">
          <reference field="13" count="1">
            <x v="1"/>
          </reference>
          <reference field="15" count="1" selected="0">
            <x v="3"/>
          </reference>
          <reference field="17" count="1" selected="0">
            <x v="9"/>
          </reference>
        </references>
      </pivotArea>
    </format>
    <format dxfId="616">
      <pivotArea dataOnly="0" labelOnly="1" fieldPosition="0">
        <references count="3">
          <reference field="13" count="1">
            <x v="1"/>
          </reference>
          <reference field="15" count="1" selected="0">
            <x v="3"/>
          </reference>
          <reference field="17" count="1" selected="0">
            <x v="13"/>
          </reference>
        </references>
      </pivotArea>
    </format>
    <format dxfId="615">
      <pivotArea dataOnly="0" labelOnly="1" fieldPosition="0">
        <references count="3">
          <reference field="13" count="1">
            <x v="1"/>
          </reference>
          <reference field="15" count="1" selected="0">
            <x v="3"/>
          </reference>
          <reference field="17" count="1" selected="0">
            <x v="26"/>
          </reference>
        </references>
      </pivotArea>
    </format>
    <format dxfId="614">
      <pivotArea dataOnly="0" labelOnly="1" fieldPosition="0">
        <references count="3">
          <reference field="13" count="1">
            <x v="1"/>
          </reference>
          <reference field="15" count="1" selected="0">
            <x v="3"/>
          </reference>
          <reference field="17" count="1" selected="0">
            <x v="29"/>
          </reference>
        </references>
      </pivotArea>
    </format>
    <format dxfId="613">
      <pivotArea dataOnly="0" labelOnly="1" fieldPosition="0">
        <references count="3">
          <reference field="13" count="1">
            <x v="1"/>
          </reference>
          <reference field="15" count="1" selected="0">
            <x v="3"/>
          </reference>
          <reference field="17" count="1" selected="0">
            <x v="35"/>
          </reference>
        </references>
      </pivotArea>
    </format>
    <format dxfId="612">
      <pivotArea dataOnly="0" labelOnly="1" fieldPosition="0">
        <references count="3">
          <reference field="13" count="1">
            <x v="1"/>
          </reference>
          <reference field="15" count="1" selected="0">
            <x v="3"/>
          </reference>
          <reference field="17" count="1" selected="0">
            <x v="39"/>
          </reference>
        </references>
      </pivotArea>
    </format>
    <format dxfId="611">
      <pivotArea dataOnly="0" labelOnly="1" fieldPosition="0">
        <references count="3">
          <reference field="13" count="1">
            <x v="1"/>
          </reference>
          <reference field="15" count="1" selected="0">
            <x v="3"/>
          </reference>
          <reference field="17" count="1" selected="0">
            <x v="40"/>
          </reference>
        </references>
      </pivotArea>
    </format>
    <format dxfId="610">
      <pivotArea dataOnly="0" labelOnly="1" fieldPosition="0">
        <references count="3">
          <reference field="13" count="1">
            <x v="1"/>
          </reference>
          <reference field="15" count="1" selected="0">
            <x v="3"/>
          </reference>
          <reference field="17" count="1" selected="0">
            <x v="42"/>
          </reference>
        </references>
      </pivotArea>
    </format>
    <format dxfId="609">
      <pivotArea dataOnly="0" labelOnly="1" fieldPosition="0">
        <references count="3">
          <reference field="13" count="1">
            <x v="7"/>
          </reference>
          <reference field="15" count="1" selected="0">
            <x v="3"/>
          </reference>
          <reference field="17" count="1" selected="0">
            <x v="43"/>
          </reference>
        </references>
      </pivotArea>
    </format>
    <format dxfId="608">
      <pivotArea dataOnly="0" labelOnly="1" fieldPosition="0">
        <references count="3">
          <reference field="13" count="1">
            <x v="1"/>
          </reference>
          <reference field="15" count="1" selected="0">
            <x v="3"/>
          </reference>
          <reference field="17" count="1" selected="0">
            <x v="50"/>
          </reference>
        </references>
      </pivotArea>
    </format>
    <format dxfId="607">
      <pivotArea dataOnly="0" labelOnly="1" fieldPosition="0">
        <references count="3">
          <reference field="13" count="1">
            <x v="1"/>
          </reference>
          <reference field="15" count="1" selected="0">
            <x v="3"/>
          </reference>
          <reference field="17" count="1" selected="0">
            <x v="51"/>
          </reference>
        </references>
      </pivotArea>
    </format>
    <format dxfId="606">
      <pivotArea dataOnly="0" labelOnly="1" fieldPosition="0">
        <references count="3">
          <reference field="13" count="1">
            <x v="1"/>
          </reference>
          <reference field="15" count="1" selected="0">
            <x v="3"/>
          </reference>
          <reference field="17" count="1" selected="0">
            <x v="59"/>
          </reference>
        </references>
      </pivotArea>
    </format>
    <format dxfId="605">
      <pivotArea dataOnly="0" labelOnly="1" fieldPosition="0">
        <references count="3">
          <reference field="13" count="1">
            <x v="5"/>
          </reference>
          <reference field="15" count="1" selected="0">
            <x v="5"/>
          </reference>
          <reference field="17" count="1" selected="0">
            <x v="32"/>
          </reference>
        </references>
      </pivotArea>
    </format>
    <format dxfId="604">
      <pivotArea dataOnly="0" labelOnly="1" fieldPosition="0">
        <references count="3">
          <reference field="13" count="1">
            <x v="5"/>
          </reference>
          <reference field="15" count="1" selected="0">
            <x v="5"/>
          </reference>
          <reference field="17" count="1" selected="0">
            <x v="33"/>
          </reference>
        </references>
      </pivotArea>
    </format>
    <format dxfId="603">
      <pivotArea dataOnly="0" labelOnly="1" fieldPosition="0">
        <references count="3">
          <reference field="13" count="1">
            <x v="0"/>
          </reference>
          <reference field="15" count="1" selected="0">
            <x v="5"/>
          </reference>
          <reference field="17" count="1" selected="0">
            <x v="34"/>
          </reference>
        </references>
      </pivotArea>
    </format>
    <format dxfId="602">
      <pivotArea dataOnly="0" labelOnly="1" fieldPosition="0">
        <references count="3">
          <reference field="13" count="1">
            <x v="5"/>
          </reference>
          <reference field="15" count="1" selected="0">
            <x v="5"/>
          </reference>
          <reference field="17" count="1" selected="0">
            <x v="36"/>
          </reference>
        </references>
      </pivotArea>
    </format>
    <format dxfId="601">
      <pivotArea dataOnly="0" labelOnly="1" fieldPosition="0">
        <references count="3">
          <reference field="13" count="1">
            <x v="4"/>
          </reference>
          <reference field="15" count="1" selected="0">
            <x v="6"/>
          </reference>
          <reference field="17" count="1" selected="0">
            <x v="28"/>
          </reference>
        </references>
      </pivotArea>
    </format>
    <format dxfId="600">
      <pivotArea dataOnly="0" labelOnly="1" fieldPosition="0">
        <references count="3">
          <reference field="13" count="1">
            <x v="4"/>
          </reference>
          <reference field="15" count="1" selected="0">
            <x v="6"/>
          </reference>
          <reference field="17" count="1" selected="0">
            <x v="60"/>
          </reference>
        </references>
      </pivotArea>
    </format>
    <format dxfId="599">
      <pivotArea dataOnly="0" labelOnly="1" fieldPosition="0">
        <references count="3">
          <reference field="13" count="1">
            <x v="5"/>
          </reference>
          <reference field="15" count="1" selected="0">
            <x v="7"/>
          </reference>
          <reference field="17" count="1" selected="0">
            <x v="2"/>
          </reference>
        </references>
      </pivotArea>
    </format>
    <format dxfId="598">
      <pivotArea dataOnly="0" labelOnly="1" fieldPosition="0">
        <references count="3">
          <reference field="13" count="1">
            <x v="6"/>
          </reference>
          <reference field="15" count="1" selected="0">
            <x v="7"/>
          </reference>
          <reference field="17" count="1" selected="0">
            <x v="12"/>
          </reference>
        </references>
      </pivotArea>
    </format>
    <format dxfId="597">
      <pivotArea dataOnly="0" labelOnly="1" fieldPosition="0">
        <references count="3">
          <reference field="13" count="1">
            <x v="6"/>
          </reference>
          <reference field="15" count="1" selected="0">
            <x v="7"/>
          </reference>
          <reference field="17" count="1" selected="0">
            <x v="19"/>
          </reference>
        </references>
      </pivotArea>
    </format>
    <format dxfId="596">
      <pivotArea dataOnly="0" labelOnly="1" fieldPosition="0">
        <references count="3">
          <reference field="13" count="1">
            <x v="6"/>
          </reference>
          <reference field="15" count="1" selected="0">
            <x v="7"/>
          </reference>
          <reference field="17" count="1" selected="0">
            <x v="24"/>
          </reference>
        </references>
      </pivotArea>
    </format>
    <format dxfId="595">
      <pivotArea dataOnly="0" labelOnly="1" fieldPosition="0">
        <references count="3">
          <reference field="13" count="1">
            <x v="5"/>
          </reference>
          <reference field="15" count="1" selected="0">
            <x v="7"/>
          </reference>
          <reference field="17" count="1" selected="0">
            <x v="25"/>
          </reference>
        </references>
      </pivotArea>
    </format>
    <format dxfId="594">
      <pivotArea dataOnly="0" labelOnly="1" fieldPosition="0">
        <references count="3">
          <reference field="13" count="1">
            <x v="5"/>
          </reference>
          <reference field="15" count="1" selected="0">
            <x v="7"/>
          </reference>
          <reference field="17" count="1" selected="0">
            <x v="56"/>
          </reference>
        </references>
      </pivotArea>
    </format>
    <format dxfId="593">
      <pivotArea dataOnly="0" labelOnly="1" fieldPosition="0">
        <references count="3">
          <reference field="13" count="1">
            <x v="5"/>
          </reference>
          <reference field="15" count="1" selected="0">
            <x v="7"/>
          </reference>
          <reference field="17" count="1" selected="0">
            <x v="57"/>
          </reference>
        </references>
      </pivotArea>
    </format>
    <format dxfId="592">
      <pivotArea dataOnly="0" labelOnly="1" fieldPosition="0">
        <references count="3">
          <reference field="13" count="1">
            <x v="4"/>
          </reference>
          <reference field="15" count="1" selected="0">
            <x v="8"/>
          </reference>
          <reference field="17" count="1" selected="0">
            <x v="14"/>
          </reference>
        </references>
      </pivotArea>
    </format>
    <format dxfId="591">
      <pivotArea dataOnly="0" labelOnly="1" fieldPosition="0">
        <references count="3">
          <reference field="13" count="1">
            <x v="2"/>
          </reference>
          <reference field="15" count="1" selected="0">
            <x v="9"/>
          </reference>
          <reference field="17" count="1" selected="0">
            <x v="1"/>
          </reference>
        </references>
      </pivotArea>
    </format>
    <format dxfId="590">
      <pivotArea dataOnly="0" labelOnly="1" fieldPosition="0">
        <references count="3">
          <reference field="13" count="1">
            <x v="2"/>
          </reference>
          <reference field="15" count="1" selected="0">
            <x v="9"/>
          </reference>
          <reference field="17" count="1" selected="0">
            <x v="18"/>
          </reference>
        </references>
      </pivotArea>
    </format>
    <format dxfId="589">
      <pivotArea dataOnly="0" labelOnly="1" fieldPosition="0">
        <references count="3">
          <reference field="13" count="1">
            <x v="2"/>
          </reference>
          <reference field="15" count="1" selected="0">
            <x v="9"/>
          </reference>
          <reference field="17" count="1" selected="0">
            <x v="44"/>
          </reference>
        </references>
      </pivotArea>
    </format>
    <format dxfId="588">
      <pivotArea dataOnly="0" labelOnly="1" fieldPosition="0">
        <references count="3">
          <reference field="13" count="1">
            <x v="2"/>
          </reference>
          <reference field="15" count="1" selected="0">
            <x v="9"/>
          </reference>
          <reference field="17" count="1" selected="0">
            <x v="45"/>
          </reference>
        </references>
      </pivotArea>
    </format>
    <format dxfId="587">
      <pivotArea dataOnly="0" labelOnly="1" fieldPosition="0">
        <references count="3">
          <reference field="13" count="1">
            <x v="5"/>
          </reference>
          <reference field="15" count="1" selected="0">
            <x v="10"/>
          </reference>
          <reference field="17" count="1" selected="0">
            <x v="48"/>
          </reference>
        </references>
      </pivotArea>
    </format>
    <format dxfId="586">
      <pivotArea dataOnly="0" labelOnly="1" fieldPosition="0">
        <references count="3">
          <reference field="13" count="1">
            <x v="5"/>
          </reference>
          <reference field="15" count="1" selected="0">
            <x v="10"/>
          </reference>
          <reference field="17" count="1" selected="0">
            <x v="52"/>
          </reference>
        </references>
      </pivotArea>
    </format>
    <format dxfId="585">
      <pivotArea dataOnly="0" labelOnly="1" fieldPosition="0">
        <references count="3">
          <reference field="13" count="1">
            <x v="5"/>
          </reference>
          <reference field="15" count="1" selected="0">
            <x v="10"/>
          </reference>
          <reference field="17" count="1" selected="0">
            <x v="54"/>
          </reference>
        </references>
      </pivotArea>
    </format>
    <format dxfId="584">
      <pivotArea dataOnly="0" labelOnly="1" fieldPosition="0">
        <references count="3">
          <reference field="13" count="1">
            <x v="5"/>
          </reference>
          <reference field="15" count="1" selected="0">
            <x v="10"/>
          </reference>
          <reference field="17" count="1" selected="0">
            <x v="55"/>
          </reference>
        </references>
      </pivotArea>
    </format>
    <format dxfId="583">
      <pivotArea dataOnly="0" labelOnly="1" fieldPosition="0">
        <references count="3">
          <reference field="13" count="1">
            <x v="3"/>
          </reference>
          <reference field="15" count="1" selected="0">
            <x v="10"/>
          </reference>
          <reference field="17" count="1" selected="0">
            <x v="61"/>
          </reference>
        </references>
      </pivotArea>
    </format>
    <format dxfId="582">
      <pivotArea dataOnly="0" labelOnly="1" fieldPosition="0">
        <references count="3">
          <reference field="13" count="1">
            <x v="4"/>
          </reference>
          <reference field="15" count="1" selected="0">
            <x v="11"/>
          </reference>
          <reference field="17" count="1" selected="0">
            <x v="8"/>
          </reference>
        </references>
      </pivotArea>
    </format>
    <format dxfId="581">
      <pivotArea dataOnly="0" labelOnly="1" fieldPosition="0">
        <references count="3">
          <reference field="13" count="1">
            <x v="4"/>
          </reference>
          <reference field="15" count="1" selected="0">
            <x v="14"/>
          </reference>
          <reference field="17" count="1" selected="0">
            <x v="6"/>
          </reference>
        </references>
      </pivotArea>
    </format>
    <format dxfId="580">
      <pivotArea dataOnly="0" labelOnly="1" fieldPosition="0">
        <references count="3">
          <reference field="13" count="1">
            <x v="4"/>
          </reference>
          <reference field="15" count="1" selected="0">
            <x v="14"/>
          </reference>
          <reference field="17" count="1" selected="0">
            <x v="37"/>
          </reference>
        </references>
      </pivotArea>
    </format>
    <format dxfId="579">
      <pivotArea dataOnly="0" labelOnly="1" fieldPosition="0">
        <references count="3">
          <reference field="13" count="1">
            <x v="4"/>
          </reference>
          <reference field="15" count="1" selected="0">
            <x v="14"/>
          </reference>
          <reference field="17" count="1" selected="0">
            <x v="53"/>
          </reference>
        </references>
      </pivotArea>
    </format>
    <format dxfId="578">
      <pivotArea dataOnly="0" labelOnly="1" fieldPosition="0">
        <references count="3">
          <reference field="13" count="1">
            <x v="4"/>
          </reference>
          <reference field="15" count="1" selected="0">
            <x v="15"/>
          </reference>
          <reference field="17" count="1" selected="0">
            <x v="11"/>
          </reference>
        </references>
      </pivotArea>
    </format>
    <format dxfId="577">
      <pivotArea dataOnly="0" labelOnly="1" fieldPosition="0">
        <references count="3">
          <reference field="13" count="1">
            <x v="6"/>
          </reference>
          <reference field="15" count="1" selected="0">
            <x v="15"/>
          </reference>
          <reference field="17" count="1" selected="0">
            <x v="22"/>
          </reference>
        </references>
      </pivotArea>
    </format>
    <format dxfId="576">
      <pivotArea dataOnly="0" labelOnly="1" fieldPosition="0">
        <references count="3">
          <reference field="13" count="1">
            <x v="6"/>
          </reference>
          <reference field="15" count="1" selected="0">
            <x v="15"/>
          </reference>
          <reference field="17" count="1" selected="0">
            <x v="23"/>
          </reference>
        </references>
      </pivotArea>
    </format>
    <format dxfId="575">
      <pivotArea dataOnly="0" labelOnly="1" fieldPosition="0">
        <references count="3">
          <reference field="13" count="1">
            <x v="4"/>
          </reference>
          <reference field="15" count="1" selected="0">
            <x v="15"/>
          </reference>
          <reference field="17" count="1" selected="0">
            <x v="58"/>
          </reference>
        </references>
      </pivotArea>
    </format>
    <format dxfId="574">
      <pivotArea dataOnly="0" labelOnly="1" fieldPosition="0">
        <references count="3">
          <reference field="13" count="1">
            <x v="4"/>
          </reference>
          <reference field="15" count="1" selected="0">
            <x v="16"/>
          </reference>
          <reference field="17" count="1" selected="0">
            <x v="16"/>
          </reference>
        </references>
      </pivotArea>
    </format>
    <format dxfId="573">
      <pivotArea dataOnly="0" labelOnly="1" fieldPosition="0">
        <references count="3">
          <reference field="13" count="1">
            <x v="7"/>
          </reference>
          <reference field="15" count="1" selected="0">
            <x v="17"/>
          </reference>
          <reference field="17" count="1" selected="0">
            <x v="5"/>
          </reference>
        </references>
      </pivotArea>
    </format>
    <format dxfId="572">
      <pivotArea dataOnly="0" labelOnly="1" fieldPosition="0">
        <references count="3">
          <reference field="13" count="1">
            <x v="7"/>
          </reference>
          <reference field="15" count="1" selected="0">
            <x v="17"/>
          </reference>
          <reference field="17" count="1" selected="0">
            <x v="27"/>
          </reference>
        </references>
      </pivotArea>
    </format>
    <format dxfId="571">
      <pivotArea dataOnly="0" labelOnly="1" fieldPosition="0">
        <references count="3">
          <reference field="13" count="1">
            <x v="4"/>
          </reference>
          <reference field="15" count="1" selected="0">
            <x v="18"/>
          </reference>
          <reference field="17" count="1" selected="0">
            <x v="20"/>
          </reference>
        </references>
      </pivotArea>
    </format>
    <format dxfId="570">
      <pivotArea dataOnly="0" labelOnly="1" fieldPosition="0">
        <references count="3">
          <reference field="13" count="1">
            <x v="4"/>
          </reference>
          <reference field="15" count="1" selected="0">
            <x v="19"/>
          </reference>
          <reference field="17" count="1" selected="0">
            <x v="17"/>
          </reference>
        </references>
      </pivotArea>
    </format>
    <format dxfId="569">
      <pivotArea dataOnly="0" labelOnly="1" fieldPosition="0">
        <references count="3">
          <reference field="13" count="1">
            <x v="4"/>
          </reference>
          <reference field="15" count="1" selected="0">
            <x v="21"/>
          </reference>
          <reference field="17" count="1" selected="0">
            <x v="21"/>
          </reference>
        </references>
      </pivotArea>
    </format>
    <format dxfId="568">
      <pivotArea dataOnly="0" labelOnly="1" fieldPosition="0">
        <references count="3">
          <reference field="13" count="1">
            <x v="4"/>
          </reference>
          <reference field="15" count="1" selected="0">
            <x v="21"/>
          </reference>
          <reference field="17" count="1" selected="0">
            <x v="31"/>
          </reference>
        </references>
      </pivotArea>
    </format>
    <format dxfId="567">
      <pivotArea dataOnly="0" labelOnly="1" fieldPosition="0">
        <references count="3">
          <reference field="13" count="1">
            <x v="4"/>
          </reference>
          <reference field="15" count="1" selected="0">
            <x v="21"/>
          </reference>
          <reference field="17" count="1" selected="0">
            <x v="46"/>
          </reference>
        </references>
      </pivotArea>
    </format>
    <format dxfId="566">
      <pivotArea dataOnly="0" labelOnly="1" fieldPosition="0">
        <references count="3">
          <reference field="13" count="1">
            <x v="4"/>
          </reference>
          <reference field="15" count="1" selected="0">
            <x v="21"/>
          </reference>
          <reference field="17" count="1" selected="0">
            <x v="49"/>
          </reference>
        </references>
      </pivotArea>
    </format>
    <format dxfId="565">
      <pivotArea dataOnly="0" labelOnly="1" fieldPosition="0">
        <references count="3">
          <reference field="13" count="1">
            <x v="0"/>
          </reference>
          <reference field="15" count="1" selected="0">
            <x v="22"/>
          </reference>
          <reference field="17" count="1" selected="0">
            <x v="15"/>
          </reference>
        </references>
      </pivotArea>
    </format>
    <format dxfId="564">
      <pivotArea dataOnly="0" labelOnly="1" fieldPosition="0">
        <references count="4">
          <reference field="13" count="1" selected="0">
            <x v="7"/>
          </reference>
          <reference field="15" count="1" selected="0">
            <x v="3"/>
          </reference>
          <reference field="17" count="1" selected="0">
            <x v="0"/>
          </reference>
          <reference field="26" count="1">
            <x v="104"/>
          </reference>
        </references>
      </pivotArea>
    </format>
    <format dxfId="563">
      <pivotArea dataOnly="0" labelOnly="1" fieldPosition="0">
        <references count="4">
          <reference field="13" count="1" selected="0">
            <x v="1"/>
          </reference>
          <reference field="15" count="1" selected="0">
            <x v="3"/>
          </reference>
          <reference field="17" count="1" selected="0">
            <x v="3"/>
          </reference>
          <reference field="26" count="2">
            <x v="109"/>
            <x v="125"/>
          </reference>
        </references>
      </pivotArea>
    </format>
    <format dxfId="562">
      <pivotArea dataOnly="0" labelOnly="1" fieldPosition="0">
        <references count="4">
          <reference field="13" count="1" selected="0">
            <x v="1"/>
          </reference>
          <reference field="15" count="1" selected="0">
            <x v="3"/>
          </reference>
          <reference field="17" count="1" selected="0">
            <x v="4"/>
          </reference>
          <reference field="26" count="1">
            <x v="96"/>
          </reference>
        </references>
      </pivotArea>
    </format>
    <format dxfId="561">
      <pivotArea dataOnly="0" labelOnly="1" fieldPosition="0">
        <references count="4">
          <reference field="13" count="1" selected="0">
            <x v="1"/>
          </reference>
          <reference field="15" count="1" selected="0">
            <x v="3"/>
          </reference>
          <reference field="17" count="1" selected="0">
            <x v="7"/>
          </reference>
          <reference field="26" count="1">
            <x v="104"/>
          </reference>
        </references>
      </pivotArea>
    </format>
    <format dxfId="560">
      <pivotArea dataOnly="0" labelOnly="1" fieldPosition="0">
        <references count="4">
          <reference field="13" count="1" selected="0">
            <x v="1"/>
          </reference>
          <reference field="15" count="1" selected="0">
            <x v="3"/>
          </reference>
          <reference field="17" count="1" selected="0">
            <x v="9"/>
          </reference>
          <reference field="26" count="1">
            <x v="104"/>
          </reference>
        </references>
      </pivotArea>
    </format>
    <format dxfId="559">
      <pivotArea dataOnly="0" labelOnly="1" fieldPosition="0">
        <references count="4">
          <reference field="13" count="1" selected="0">
            <x v="1"/>
          </reference>
          <reference field="15" count="1" selected="0">
            <x v="3"/>
          </reference>
          <reference field="17" count="1" selected="0">
            <x v="13"/>
          </reference>
          <reference field="26" count="1">
            <x v="107"/>
          </reference>
        </references>
      </pivotArea>
    </format>
    <format dxfId="558">
      <pivotArea dataOnly="0" labelOnly="1" fieldPosition="0">
        <references count="4">
          <reference field="13" count="1" selected="0">
            <x v="1"/>
          </reference>
          <reference field="15" count="1" selected="0">
            <x v="3"/>
          </reference>
          <reference field="17" count="1" selected="0">
            <x v="26"/>
          </reference>
          <reference field="26" count="1">
            <x v="107"/>
          </reference>
        </references>
      </pivotArea>
    </format>
    <format dxfId="557">
      <pivotArea dataOnly="0" labelOnly="1" fieldPosition="0">
        <references count="4">
          <reference field="13" count="1" selected="0">
            <x v="1"/>
          </reference>
          <reference field="15" count="1" selected="0">
            <x v="3"/>
          </reference>
          <reference field="17" count="1" selected="0">
            <x v="29"/>
          </reference>
          <reference field="26" count="1">
            <x v="80"/>
          </reference>
        </references>
      </pivotArea>
    </format>
    <format dxfId="556">
      <pivotArea dataOnly="0" labelOnly="1" fieldPosition="0">
        <references count="4">
          <reference field="13" count="1" selected="0">
            <x v="1"/>
          </reference>
          <reference field="15" count="1" selected="0">
            <x v="3"/>
          </reference>
          <reference field="17" count="1" selected="0">
            <x v="35"/>
          </reference>
          <reference field="26" count="4">
            <x v="38"/>
            <x v="48"/>
            <x v="96"/>
            <x v="97"/>
          </reference>
        </references>
      </pivotArea>
    </format>
    <format dxfId="555">
      <pivotArea dataOnly="0" labelOnly="1" fieldPosition="0">
        <references count="4">
          <reference field="13" count="1" selected="0">
            <x v="1"/>
          </reference>
          <reference field="15" count="1" selected="0">
            <x v="3"/>
          </reference>
          <reference field="17" count="1" selected="0">
            <x v="39"/>
          </reference>
          <reference field="26" count="1">
            <x v="108"/>
          </reference>
        </references>
      </pivotArea>
    </format>
    <format dxfId="554">
      <pivotArea dataOnly="0" labelOnly="1" fieldPosition="0">
        <references count="4">
          <reference field="13" count="1" selected="0">
            <x v="1"/>
          </reference>
          <reference field="15" count="1" selected="0">
            <x v="3"/>
          </reference>
          <reference field="17" count="1" selected="0">
            <x v="40"/>
          </reference>
          <reference field="26" count="3">
            <x v="70"/>
            <x v="96"/>
            <x v="107"/>
          </reference>
        </references>
      </pivotArea>
    </format>
    <format dxfId="553">
      <pivotArea dataOnly="0" labelOnly="1" fieldPosition="0">
        <references count="4">
          <reference field="13" count="1" selected="0">
            <x v="1"/>
          </reference>
          <reference field="15" count="1" selected="0">
            <x v="3"/>
          </reference>
          <reference field="17" count="1" selected="0">
            <x v="42"/>
          </reference>
          <reference field="26" count="1">
            <x v="107"/>
          </reference>
        </references>
      </pivotArea>
    </format>
    <format dxfId="552">
      <pivotArea dataOnly="0" labelOnly="1" fieldPosition="0">
        <references count="4">
          <reference field="13" count="1" selected="0">
            <x v="7"/>
          </reference>
          <reference field="15" count="1" selected="0">
            <x v="3"/>
          </reference>
          <reference field="17" count="1" selected="0">
            <x v="43"/>
          </reference>
          <reference field="26" count="1">
            <x v="104"/>
          </reference>
        </references>
      </pivotArea>
    </format>
    <format dxfId="551">
      <pivotArea dataOnly="0" labelOnly="1" fieldPosition="0">
        <references count="4">
          <reference field="13" count="1" selected="0">
            <x v="1"/>
          </reference>
          <reference field="15" count="1" selected="0">
            <x v="3"/>
          </reference>
          <reference field="17" count="1" selected="0">
            <x v="50"/>
          </reference>
          <reference field="26" count="12">
            <x v="20"/>
            <x v="27"/>
            <x v="28"/>
            <x v="29"/>
            <x v="32"/>
            <x v="34"/>
            <x v="45"/>
            <x v="48"/>
            <x v="73"/>
            <x v="74"/>
            <x v="96"/>
            <x v="125"/>
          </reference>
        </references>
      </pivotArea>
    </format>
    <format dxfId="550">
      <pivotArea dataOnly="0" labelOnly="1" fieldPosition="0">
        <references count="4">
          <reference field="13" count="1" selected="0">
            <x v="1"/>
          </reference>
          <reference field="15" count="1" selected="0">
            <x v="3"/>
          </reference>
          <reference field="17" count="1" selected="0">
            <x v="51"/>
          </reference>
          <reference field="26" count="1">
            <x v="107"/>
          </reference>
        </references>
      </pivotArea>
    </format>
    <format dxfId="549">
      <pivotArea dataOnly="0" labelOnly="1" fieldPosition="0">
        <references count="4">
          <reference field="13" count="1" selected="0">
            <x v="1"/>
          </reference>
          <reference field="15" count="1" selected="0">
            <x v="3"/>
          </reference>
          <reference field="17" count="1" selected="0">
            <x v="59"/>
          </reference>
          <reference field="26" count="1">
            <x v="104"/>
          </reference>
        </references>
      </pivotArea>
    </format>
    <format dxfId="548">
      <pivotArea dataOnly="0" labelOnly="1" fieldPosition="0">
        <references count="4">
          <reference field="13" count="1" selected="0">
            <x v="5"/>
          </reference>
          <reference field="15" count="1" selected="0">
            <x v="5"/>
          </reference>
          <reference field="17" count="1" selected="0">
            <x v="32"/>
          </reference>
          <reference field="26" count="4">
            <x v="131"/>
            <x v="132"/>
            <x v="133"/>
            <x v="134"/>
          </reference>
        </references>
      </pivotArea>
    </format>
    <format dxfId="547">
      <pivotArea dataOnly="0" labelOnly="1" fieldPosition="0">
        <references count="4">
          <reference field="13" count="1" selected="0">
            <x v="5"/>
          </reference>
          <reference field="15" count="1" selected="0">
            <x v="5"/>
          </reference>
          <reference field="17" count="1" selected="0">
            <x v="33"/>
          </reference>
          <reference field="26" count="3">
            <x v="131"/>
            <x v="132"/>
            <x v="133"/>
          </reference>
        </references>
      </pivotArea>
    </format>
    <format dxfId="546">
      <pivotArea dataOnly="0" labelOnly="1" fieldPosition="0">
        <references count="4">
          <reference field="13" count="1" selected="0">
            <x v="0"/>
          </reference>
          <reference field="15" count="1" selected="0">
            <x v="5"/>
          </reference>
          <reference field="17" count="1" selected="0">
            <x v="34"/>
          </reference>
          <reference field="26" count="4">
            <x v="41"/>
            <x v="104"/>
            <x v="107"/>
            <x v="127"/>
          </reference>
        </references>
      </pivotArea>
    </format>
    <format dxfId="545">
      <pivotArea dataOnly="0" labelOnly="1" fieldPosition="0">
        <references count="4">
          <reference field="13" count="1" selected="0">
            <x v="5"/>
          </reference>
          <reference field="15" count="1" selected="0">
            <x v="5"/>
          </reference>
          <reference field="17" count="1" selected="0">
            <x v="36"/>
          </reference>
          <reference field="26" count="2">
            <x v="131"/>
            <x v="133"/>
          </reference>
        </references>
      </pivotArea>
    </format>
    <format dxfId="544">
      <pivotArea dataOnly="0" labelOnly="1" fieldPosition="0">
        <references count="4">
          <reference field="13" count="1" selected="0">
            <x v="4"/>
          </reference>
          <reference field="15" count="1" selected="0">
            <x v="6"/>
          </reference>
          <reference field="17" count="1" selected="0">
            <x v="28"/>
          </reference>
          <reference field="26" count="18">
            <x v="18"/>
            <x v="31"/>
            <x v="34"/>
            <x v="44"/>
            <x v="48"/>
            <x v="54"/>
            <x v="56"/>
            <x v="57"/>
            <x v="59"/>
            <x v="61"/>
            <x v="82"/>
            <x v="92"/>
            <x v="94"/>
            <x v="114"/>
            <x v="115"/>
            <x v="116"/>
            <x v="117"/>
            <x v="129"/>
          </reference>
        </references>
      </pivotArea>
    </format>
    <format dxfId="543">
      <pivotArea dataOnly="0" labelOnly="1" fieldPosition="0">
        <references count="4">
          <reference field="13" count="1" selected="0">
            <x v="4"/>
          </reference>
          <reference field="15" count="1" selected="0">
            <x v="6"/>
          </reference>
          <reference field="17" count="1" selected="0">
            <x v="60"/>
          </reference>
          <reference field="26" count="7">
            <x v="58"/>
            <x v="61"/>
            <x v="68"/>
            <x v="71"/>
            <x v="123"/>
            <x v="126"/>
            <x v="130"/>
          </reference>
        </references>
      </pivotArea>
    </format>
    <format dxfId="542">
      <pivotArea dataOnly="0" labelOnly="1" fieldPosition="0">
        <references count="4">
          <reference field="13" count="1" selected="0">
            <x v="5"/>
          </reference>
          <reference field="15" count="1" selected="0">
            <x v="7"/>
          </reference>
          <reference field="17" count="1" selected="0">
            <x v="2"/>
          </reference>
          <reference field="26" count="9">
            <x v="17"/>
            <x v="22"/>
            <x v="24"/>
            <x v="43"/>
            <x v="52"/>
            <x v="81"/>
            <x v="86"/>
            <x v="94"/>
            <x v="96"/>
          </reference>
        </references>
      </pivotArea>
    </format>
    <format dxfId="541">
      <pivotArea dataOnly="0" labelOnly="1" fieldPosition="0">
        <references count="4">
          <reference field="13" count="1" selected="0">
            <x v="6"/>
          </reference>
          <reference field="15" count="1" selected="0">
            <x v="7"/>
          </reference>
          <reference field="17" count="1" selected="0">
            <x v="12"/>
          </reference>
          <reference field="26" count="2">
            <x v="69"/>
            <x v="93"/>
          </reference>
        </references>
      </pivotArea>
    </format>
    <format dxfId="540">
      <pivotArea dataOnly="0" labelOnly="1" fieldPosition="0">
        <references count="4">
          <reference field="13" count="1" selected="0">
            <x v="6"/>
          </reference>
          <reference field="15" count="1" selected="0">
            <x v="7"/>
          </reference>
          <reference field="17" count="1" selected="0">
            <x v="19"/>
          </reference>
          <reference field="26" count="2">
            <x v="47"/>
            <x v="69"/>
          </reference>
        </references>
      </pivotArea>
    </format>
    <format dxfId="539">
      <pivotArea dataOnly="0" labelOnly="1" fieldPosition="0">
        <references count="4">
          <reference field="13" count="1" selected="0">
            <x v="6"/>
          </reference>
          <reference field="15" count="1" selected="0">
            <x v="7"/>
          </reference>
          <reference field="17" count="1" selected="0">
            <x v="24"/>
          </reference>
          <reference field="26" count="12">
            <x v="21"/>
            <x v="22"/>
            <x v="43"/>
            <x v="46"/>
            <x v="47"/>
            <x v="57"/>
            <x v="71"/>
            <x v="74"/>
            <x v="92"/>
            <x v="94"/>
            <x v="100"/>
            <x v="103"/>
          </reference>
        </references>
      </pivotArea>
    </format>
    <format dxfId="538">
      <pivotArea dataOnly="0" labelOnly="1" fieldPosition="0">
        <references count="4">
          <reference field="13" count="1" selected="0">
            <x v="5"/>
          </reference>
          <reference field="15" count="1" selected="0">
            <x v="7"/>
          </reference>
          <reference field="17" count="1" selected="0">
            <x v="25"/>
          </reference>
          <reference field="26" count="5">
            <x v="37"/>
            <x v="38"/>
            <x v="44"/>
            <x v="48"/>
            <x v="126"/>
          </reference>
        </references>
      </pivotArea>
    </format>
    <format dxfId="537">
      <pivotArea dataOnly="0" labelOnly="1" fieldPosition="0">
        <references count="4">
          <reference field="13" count="1" selected="0">
            <x v="5"/>
          </reference>
          <reference field="15" count="1" selected="0">
            <x v="7"/>
          </reference>
          <reference field="17" count="1" selected="0">
            <x v="56"/>
          </reference>
          <reference field="26" count="1">
            <x v="62"/>
          </reference>
        </references>
      </pivotArea>
    </format>
    <format dxfId="536">
      <pivotArea dataOnly="0" labelOnly="1" fieldPosition="0">
        <references count="4">
          <reference field="13" count="1" selected="0">
            <x v="5"/>
          </reference>
          <reference field="15" count="1" selected="0">
            <x v="7"/>
          </reference>
          <reference field="17" count="1" selected="0">
            <x v="57"/>
          </reference>
          <reference field="26" count="22">
            <x v="19"/>
            <x v="28"/>
            <x v="31"/>
            <x v="33"/>
            <x v="34"/>
            <x v="36"/>
            <x v="37"/>
            <x v="38"/>
            <x v="40"/>
            <x v="43"/>
            <x v="44"/>
            <x v="48"/>
            <x v="74"/>
            <x v="83"/>
            <x v="85"/>
            <x v="87"/>
            <x v="112"/>
            <x v="118"/>
            <x v="119"/>
            <x v="122"/>
            <x v="124"/>
            <x v="126"/>
          </reference>
        </references>
      </pivotArea>
    </format>
    <format dxfId="535">
      <pivotArea dataOnly="0" labelOnly="1" fieldPosition="0">
        <references count="4">
          <reference field="13" count="1" selected="0">
            <x v="4"/>
          </reference>
          <reference field="15" count="1" selected="0">
            <x v="8"/>
          </reference>
          <reference field="17" count="1" selected="0">
            <x v="14"/>
          </reference>
          <reference field="26" count="6">
            <x v="59"/>
            <x v="74"/>
            <x v="88"/>
            <x v="89"/>
            <x v="90"/>
            <x v="91"/>
          </reference>
        </references>
      </pivotArea>
    </format>
    <format dxfId="534">
      <pivotArea dataOnly="0" labelOnly="1" fieldPosition="0">
        <references count="4">
          <reference field="13" count="1" selected="0">
            <x v="2"/>
          </reference>
          <reference field="15" count="1" selected="0">
            <x v="9"/>
          </reference>
          <reference field="17" count="1" selected="0">
            <x v="1"/>
          </reference>
          <reference field="26" count="3">
            <x v="94"/>
            <x v="96"/>
            <x v="125"/>
          </reference>
        </references>
      </pivotArea>
    </format>
    <format dxfId="533">
      <pivotArea dataOnly="0" labelOnly="1" fieldPosition="0">
        <references count="4">
          <reference field="13" count="1" selected="0">
            <x v="2"/>
          </reference>
          <reference field="15" count="1" selected="0">
            <x v="9"/>
          </reference>
          <reference field="17" count="1" selected="0">
            <x v="18"/>
          </reference>
          <reference field="26" count="7">
            <x v="25"/>
            <x v="26"/>
            <x v="36"/>
            <x v="48"/>
            <x v="96"/>
            <x v="106"/>
            <x v="118"/>
          </reference>
        </references>
      </pivotArea>
    </format>
    <format dxfId="532">
      <pivotArea dataOnly="0" labelOnly="1" fieldPosition="0">
        <references count="4">
          <reference field="13" count="1" selected="0">
            <x v="2"/>
          </reference>
          <reference field="15" count="1" selected="0">
            <x v="9"/>
          </reference>
          <reference field="17" count="1" selected="0">
            <x v="44"/>
          </reference>
          <reference field="26" count="6">
            <x v="22"/>
            <x v="23"/>
            <x v="63"/>
            <x v="96"/>
            <x v="107"/>
            <x v="117"/>
          </reference>
        </references>
      </pivotArea>
    </format>
    <format dxfId="531">
      <pivotArea dataOnly="0" labelOnly="1" fieldPosition="0">
        <references count="4">
          <reference field="13" count="1" selected="0">
            <x v="2"/>
          </reference>
          <reference field="15" count="1" selected="0">
            <x v="9"/>
          </reference>
          <reference field="17" count="1" selected="0">
            <x v="45"/>
          </reference>
          <reference field="26" count="1">
            <x v="107"/>
          </reference>
        </references>
      </pivotArea>
    </format>
    <format dxfId="530">
      <pivotArea dataOnly="0" labelOnly="1" fieldPosition="0">
        <references count="4">
          <reference field="13" count="1" selected="0">
            <x v="5"/>
          </reference>
          <reference field="15" count="1" selected="0">
            <x v="10"/>
          </reference>
          <reference field="17" count="1" selected="0">
            <x v="48"/>
          </reference>
          <reference field="26" count="4">
            <x v="19"/>
            <x v="44"/>
            <x v="48"/>
            <x v="87"/>
          </reference>
        </references>
      </pivotArea>
    </format>
    <format dxfId="529">
      <pivotArea dataOnly="0" labelOnly="1" fieldPosition="0">
        <references count="4">
          <reference field="13" count="1" selected="0">
            <x v="5"/>
          </reference>
          <reference field="15" count="1" selected="0">
            <x v="10"/>
          </reference>
          <reference field="17" count="1" selected="0">
            <x v="52"/>
          </reference>
          <reference field="26" count="7">
            <x v="19"/>
            <x v="23"/>
            <x v="36"/>
            <x v="44"/>
            <x v="48"/>
            <x v="86"/>
            <x v="121"/>
          </reference>
        </references>
      </pivotArea>
    </format>
    <format dxfId="528">
      <pivotArea dataOnly="0" labelOnly="1" fieldPosition="0">
        <references count="4">
          <reference field="13" count="1" selected="0">
            <x v="5"/>
          </reference>
          <reference field="15" count="1" selected="0">
            <x v="10"/>
          </reference>
          <reference field="17" count="1" selected="0">
            <x v="54"/>
          </reference>
          <reference field="26" count="5">
            <x v="31"/>
            <x v="44"/>
            <x v="48"/>
            <x v="55"/>
            <x v="65"/>
          </reference>
        </references>
      </pivotArea>
    </format>
    <format dxfId="527">
      <pivotArea dataOnly="0" labelOnly="1" fieldPosition="0">
        <references count="4">
          <reference field="13" count="1" selected="0">
            <x v="5"/>
          </reference>
          <reference field="15" count="1" selected="0">
            <x v="10"/>
          </reference>
          <reference field="17" count="1" selected="0">
            <x v="55"/>
          </reference>
          <reference field="26" count="11">
            <x v="19"/>
            <x v="27"/>
            <x v="28"/>
            <x v="32"/>
            <x v="34"/>
            <x v="44"/>
            <x v="48"/>
            <x v="63"/>
            <x v="72"/>
            <x v="120"/>
            <x v="125"/>
          </reference>
        </references>
      </pivotArea>
    </format>
    <format dxfId="526">
      <pivotArea dataOnly="0" labelOnly="1" fieldPosition="0">
        <references count="4">
          <reference field="13" count="1" selected="0">
            <x v="3"/>
          </reference>
          <reference field="15" count="1" selected="0">
            <x v="10"/>
          </reference>
          <reference field="17" count="1" selected="0">
            <x v="61"/>
          </reference>
          <reference field="26" count="18">
            <x v="27"/>
            <x v="28"/>
            <x v="31"/>
            <x v="32"/>
            <x v="34"/>
            <x v="35"/>
            <x v="39"/>
            <x v="40"/>
            <x v="44"/>
            <x v="48"/>
            <x v="53"/>
            <x v="55"/>
            <x v="63"/>
            <x v="66"/>
            <x v="67"/>
            <x v="73"/>
            <x v="86"/>
            <x v="99"/>
          </reference>
        </references>
      </pivotArea>
    </format>
    <format dxfId="525">
      <pivotArea dataOnly="0" labelOnly="1" fieldPosition="0">
        <references count="4">
          <reference field="13" count="1" selected="0">
            <x v="4"/>
          </reference>
          <reference field="15" count="1" selected="0">
            <x v="11"/>
          </reference>
          <reference field="17" count="1" selected="0">
            <x v="8"/>
          </reference>
          <reference field="26" count="1">
            <x v="115"/>
          </reference>
        </references>
      </pivotArea>
    </format>
    <format dxfId="524">
      <pivotArea dataOnly="0" labelOnly="1" fieldPosition="0">
        <references count="4">
          <reference field="13" count="1" selected="0">
            <x v="4"/>
          </reference>
          <reference field="15" count="1" selected="0">
            <x v="14"/>
          </reference>
          <reference field="17" count="1" selected="0">
            <x v="6"/>
          </reference>
          <reference field="26" count="5">
            <x v="22"/>
            <x v="65"/>
            <x v="87"/>
            <x v="96"/>
            <x v="113"/>
          </reference>
        </references>
      </pivotArea>
    </format>
    <format dxfId="523">
      <pivotArea dataOnly="0" labelOnly="1" fieldPosition="0">
        <references count="4">
          <reference field="13" count="1" selected="0">
            <x v="4"/>
          </reference>
          <reference field="15" count="1" selected="0">
            <x v="14"/>
          </reference>
          <reference field="17" count="1" selected="0">
            <x v="37"/>
          </reference>
          <reference field="26" count="1">
            <x v="74"/>
          </reference>
        </references>
      </pivotArea>
    </format>
    <format dxfId="522">
      <pivotArea dataOnly="0" labelOnly="1" fieldPosition="0">
        <references count="4">
          <reference field="13" count="1" selected="0">
            <x v="4"/>
          </reference>
          <reference field="15" count="1" selected="0">
            <x v="14"/>
          </reference>
          <reference field="17" count="1" selected="0">
            <x v="53"/>
          </reference>
          <reference field="26" count="5">
            <x v="43"/>
            <x v="71"/>
            <x v="92"/>
            <x v="94"/>
            <x v="110"/>
          </reference>
        </references>
      </pivotArea>
    </format>
    <format dxfId="521">
      <pivotArea dataOnly="0" labelOnly="1" fieldPosition="0">
        <references count="4">
          <reference field="13" count="1" selected="0">
            <x v="4"/>
          </reference>
          <reference field="15" count="1" selected="0">
            <x v="15"/>
          </reference>
          <reference field="17" count="1" selected="0">
            <x v="11"/>
          </reference>
          <reference field="26" count="40">
            <x v="16"/>
            <x v="19"/>
            <x v="27"/>
            <x v="28"/>
            <x v="29"/>
            <x v="30"/>
            <x v="31"/>
            <x v="32"/>
            <x v="34"/>
            <x v="36"/>
            <x v="40"/>
            <x v="42"/>
            <x v="48"/>
            <x v="49"/>
            <x v="52"/>
            <x v="53"/>
            <x v="54"/>
            <x v="55"/>
            <x v="56"/>
            <x v="57"/>
            <x v="60"/>
            <x v="62"/>
            <x v="66"/>
            <x v="68"/>
            <x v="69"/>
            <x v="77"/>
            <x v="78"/>
            <x v="79"/>
            <x v="80"/>
            <x v="84"/>
            <x v="86"/>
            <x v="96"/>
            <x v="98"/>
            <x v="99"/>
            <x v="100"/>
            <x v="103"/>
            <x v="112"/>
            <x v="113"/>
            <x v="115"/>
            <x v="122"/>
          </reference>
        </references>
      </pivotArea>
    </format>
    <format dxfId="520">
      <pivotArea dataOnly="0" labelOnly="1" fieldPosition="0">
        <references count="4">
          <reference field="13" count="1" selected="0">
            <x v="6"/>
          </reference>
          <reference field="15" count="1" selected="0">
            <x v="15"/>
          </reference>
          <reference field="17" count="1" selected="0">
            <x v="22"/>
          </reference>
          <reference field="26" count="2">
            <x v="42"/>
            <x v="62"/>
          </reference>
        </references>
      </pivotArea>
    </format>
    <format dxfId="519">
      <pivotArea dataOnly="0" labelOnly="1" fieldPosition="0">
        <references count="4">
          <reference field="13" count="1" selected="0">
            <x v="6"/>
          </reference>
          <reference field="15" count="1" selected="0">
            <x v="15"/>
          </reference>
          <reference field="17" count="1" selected="0">
            <x v="23"/>
          </reference>
          <reference field="26" count="1">
            <x v="42"/>
          </reference>
        </references>
      </pivotArea>
    </format>
    <format dxfId="518">
      <pivotArea dataOnly="0" labelOnly="1" fieldPosition="0">
        <references count="4">
          <reference field="13" count="1" selected="0">
            <x v="4"/>
          </reference>
          <reference field="15" count="1" selected="0">
            <x v="15"/>
          </reference>
          <reference field="17" count="1" selected="0">
            <x v="58"/>
          </reference>
          <reference field="26" count="16">
            <x v="0"/>
            <x v="1"/>
            <x v="2"/>
            <x v="3"/>
            <x v="4"/>
            <x v="5"/>
            <x v="6"/>
            <x v="7"/>
            <x v="8"/>
            <x v="9"/>
            <x v="10"/>
            <x v="11"/>
            <x v="12"/>
            <x v="13"/>
            <x v="14"/>
            <x v="15"/>
          </reference>
        </references>
      </pivotArea>
    </format>
    <format dxfId="517">
      <pivotArea dataOnly="0" labelOnly="1" fieldPosition="0">
        <references count="4">
          <reference field="13" count="1" selected="0">
            <x v="4"/>
          </reference>
          <reference field="15" count="1" selected="0">
            <x v="16"/>
          </reference>
          <reference field="17" count="1" selected="0">
            <x v="16"/>
          </reference>
          <reference field="26" count="2">
            <x v="66"/>
            <x v="69"/>
          </reference>
        </references>
      </pivotArea>
    </format>
    <format dxfId="516">
      <pivotArea dataOnly="0" labelOnly="1" fieldPosition="0">
        <references count="4">
          <reference field="13" count="1" selected="0">
            <x v="7"/>
          </reference>
          <reference field="15" count="1" selected="0">
            <x v="17"/>
          </reference>
          <reference field="17" count="1" selected="0">
            <x v="5"/>
          </reference>
          <reference field="26" count="2">
            <x v="107"/>
            <x v="110"/>
          </reference>
        </references>
      </pivotArea>
    </format>
    <format dxfId="515">
      <pivotArea dataOnly="0" labelOnly="1" fieldPosition="0">
        <references count="4">
          <reference field="13" count="1" selected="0">
            <x v="7"/>
          </reference>
          <reference field="15" count="1" selected="0">
            <x v="17"/>
          </reference>
          <reference field="17" count="1" selected="0">
            <x v="27"/>
          </reference>
          <reference field="26" count="1">
            <x v="111"/>
          </reference>
        </references>
      </pivotArea>
    </format>
    <format dxfId="514">
      <pivotArea dataOnly="0" labelOnly="1" fieldPosition="0">
        <references count="4">
          <reference field="13" count="1" selected="0">
            <x v="4"/>
          </reference>
          <reference field="15" count="1" selected="0">
            <x v="18"/>
          </reference>
          <reference field="17" count="1" selected="0">
            <x v="20"/>
          </reference>
          <reference field="26" count="9">
            <x v="74"/>
            <x v="75"/>
            <x v="92"/>
            <x v="94"/>
            <x v="95"/>
            <x v="96"/>
            <x v="99"/>
            <x v="112"/>
            <x v="128"/>
          </reference>
        </references>
      </pivotArea>
    </format>
    <format dxfId="513">
      <pivotArea dataOnly="0" labelOnly="1" fieldPosition="0">
        <references count="4">
          <reference field="13" count="1" selected="0">
            <x v="4"/>
          </reference>
          <reference field="15" count="1" selected="0">
            <x v="19"/>
          </reference>
          <reference field="17" count="1" selected="0">
            <x v="17"/>
          </reference>
          <reference field="26" count="1">
            <x v="66"/>
          </reference>
        </references>
      </pivotArea>
    </format>
    <format dxfId="512">
      <pivotArea dataOnly="0" labelOnly="1" fieldPosition="0">
        <references count="4">
          <reference field="13" count="1" selected="0">
            <x v="4"/>
          </reference>
          <reference field="15" count="1" selected="0">
            <x v="21"/>
          </reference>
          <reference field="17" count="1" selected="0">
            <x v="21"/>
          </reference>
          <reference field="26" count="24">
            <x v="16"/>
            <x v="18"/>
            <x v="22"/>
            <x v="37"/>
            <x v="44"/>
            <x v="48"/>
            <x v="49"/>
            <x v="50"/>
            <x v="51"/>
            <x v="59"/>
            <x v="64"/>
            <x v="65"/>
            <x v="66"/>
            <x v="68"/>
            <x v="75"/>
            <x v="76"/>
            <x v="80"/>
            <x v="92"/>
            <x v="94"/>
            <x v="100"/>
            <x v="102"/>
            <x v="114"/>
            <x v="129"/>
            <x v="134"/>
          </reference>
        </references>
      </pivotArea>
    </format>
    <format dxfId="511">
      <pivotArea dataOnly="0" labelOnly="1" fieldPosition="0">
        <references count="4">
          <reference field="13" count="1" selected="0">
            <x v="4"/>
          </reference>
          <reference field="15" count="1" selected="0">
            <x v="21"/>
          </reference>
          <reference field="17" count="1" selected="0">
            <x v="31"/>
          </reference>
          <reference field="26" count="1">
            <x v="74"/>
          </reference>
        </references>
      </pivotArea>
    </format>
    <format dxfId="510">
      <pivotArea dataOnly="0" labelOnly="1" fieldPosition="0">
        <references count="4">
          <reference field="13" count="1" selected="0">
            <x v="4"/>
          </reference>
          <reference field="15" count="1" selected="0">
            <x v="21"/>
          </reference>
          <reference field="17" count="1" selected="0">
            <x v="46"/>
          </reference>
          <reference field="26" count="4">
            <x v="104"/>
            <x v="105"/>
            <x v="135"/>
            <x v="136"/>
          </reference>
        </references>
      </pivotArea>
    </format>
    <format dxfId="509">
      <pivotArea dataOnly="0" labelOnly="1" fieldPosition="0">
        <references count="4">
          <reference field="13" count="1" selected="0">
            <x v="4"/>
          </reference>
          <reference field="15" count="1" selected="0">
            <x v="21"/>
          </reference>
          <reference field="17" count="1" selected="0">
            <x v="49"/>
          </reference>
          <reference field="26" count="2">
            <x v="21"/>
            <x v="101"/>
          </reference>
        </references>
      </pivotArea>
    </format>
    <format dxfId="508">
      <pivotArea dataOnly="0" labelOnly="1" fieldPosition="0">
        <references count="4">
          <reference field="13" count="1" selected="0">
            <x v="0"/>
          </reference>
          <reference field="15" count="1" selected="0">
            <x v="22"/>
          </reference>
          <reference field="17" count="1" selected="0">
            <x v="15"/>
          </reference>
          <reference field="26" count="11">
            <x v="23"/>
            <x v="37"/>
            <x v="38"/>
            <x v="44"/>
            <x v="48"/>
            <x v="93"/>
            <x v="96"/>
            <x v="115"/>
            <x v="118"/>
            <x v="119"/>
            <x v="126"/>
          </reference>
        </references>
      </pivotArea>
    </format>
    <format dxfId="507">
      <pivotArea dataOnly="0" labelOnly="1" fieldPosition="0">
        <references count="5">
          <reference field="13" count="1" selected="0">
            <x v="7"/>
          </reference>
          <reference field="15" count="1" selected="0">
            <x v="3"/>
          </reference>
          <reference field="17" count="1" selected="0">
            <x v="0"/>
          </reference>
          <reference field="26" count="1" selected="0">
            <x v="104"/>
          </reference>
          <reference field="27" count="1">
            <x v="132"/>
          </reference>
        </references>
      </pivotArea>
    </format>
    <format dxfId="506">
      <pivotArea dataOnly="0" labelOnly="1" fieldPosition="0">
        <references count="5">
          <reference field="13" count="1" selected="0">
            <x v="1"/>
          </reference>
          <reference field="15" count="1" selected="0">
            <x v="3"/>
          </reference>
          <reference field="17" count="1" selected="0">
            <x v="3"/>
          </reference>
          <reference field="26" count="1" selected="0">
            <x v="109"/>
          </reference>
          <reference field="27" count="1">
            <x v="13"/>
          </reference>
        </references>
      </pivotArea>
    </format>
    <format dxfId="505">
      <pivotArea dataOnly="0" labelOnly="1" fieldPosition="0">
        <references count="5">
          <reference field="13" count="1" selected="0">
            <x v="1"/>
          </reference>
          <reference field="15" count="1" selected="0">
            <x v="3"/>
          </reference>
          <reference field="17" count="1" selected="0">
            <x v="3"/>
          </reference>
          <reference field="26" count="1" selected="0">
            <x v="125"/>
          </reference>
          <reference field="27" count="1">
            <x v="45"/>
          </reference>
        </references>
      </pivotArea>
    </format>
    <format dxfId="504">
      <pivotArea dataOnly="0" labelOnly="1" fieldPosition="0">
        <references count="5">
          <reference field="13" count="1" selected="0">
            <x v="1"/>
          </reference>
          <reference field="15" count="1" selected="0">
            <x v="3"/>
          </reference>
          <reference field="17" count="1" selected="0">
            <x v="4"/>
          </reference>
          <reference field="26" count="1" selected="0">
            <x v="96"/>
          </reference>
          <reference field="27" count="1">
            <x v="42"/>
          </reference>
        </references>
      </pivotArea>
    </format>
    <format dxfId="503">
      <pivotArea dataOnly="0" labelOnly="1" fieldPosition="0">
        <references count="5">
          <reference field="13" count="1" selected="0">
            <x v="1"/>
          </reference>
          <reference field="15" count="1" selected="0">
            <x v="3"/>
          </reference>
          <reference field="17" count="1" selected="0">
            <x v="7"/>
          </reference>
          <reference field="26" count="1" selected="0">
            <x v="104"/>
          </reference>
          <reference field="27" count="1">
            <x v="132"/>
          </reference>
        </references>
      </pivotArea>
    </format>
    <format dxfId="502">
      <pivotArea dataOnly="0" labelOnly="1" fieldPosition="0">
        <references count="5">
          <reference field="13" count="1" selected="0">
            <x v="1"/>
          </reference>
          <reference field="15" count="1" selected="0">
            <x v="3"/>
          </reference>
          <reference field="17" count="1" selected="0">
            <x v="9"/>
          </reference>
          <reference field="26" count="1" selected="0">
            <x v="104"/>
          </reference>
          <reference field="27" count="1">
            <x v="132"/>
          </reference>
        </references>
      </pivotArea>
    </format>
    <format dxfId="501">
      <pivotArea dataOnly="0" labelOnly="1" fieldPosition="0">
        <references count="5">
          <reference field="13" count="1" selected="0">
            <x v="1"/>
          </reference>
          <reference field="15" count="1" selected="0">
            <x v="3"/>
          </reference>
          <reference field="17" count="1" selected="0">
            <x v="13"/>
          </reference>
          <reference field="26" count="1" selected="0">
            <x v="107"/>
          </reference>
          <reference field="27" count="1">
            <x v="15"/>
          </reference>
        </references>
      </pivotArea>
    </format>
    <format dxfId="500">
      <pivotArea dataOnly="0" labelOnly="1" fieldPosition="0">
        <references count="5">
          <reference field="13" count="1" selected="0">
            <x v="1"/>
          </reference>
          <reference field="15" count="1" selected="0">
            <x v="3"/>
          </reference>
          <reference field="17" count="1" selected="0">
            <x v="26"/>
          </reference>
          <reference field="26" count="1" selected="0">
            <x v="107"/>
          </reference>
          <reference field="27" count="1">
            <x v="15"/>
          </reference>
        </references>
      </pivotArea>
    </format>
    <format dxfId="499">
      <pivotArea dataOnly="0" labelOnly="1" fieldPosition="0">
        <references count="5">
          <reference field="13" count="1" selected="0">
            <x v="1"/>
          </reference>
          <reference field="15" count="1" selected="0">
            <x v="3"/>
          </reference>
          <reference field="17" count="1" selected="0">
            <x v="29"/>
          </reference>
          <reference field="26" count="1" selected="0">
            <x v="80"/>
          </reference>
          <reference field="27" count="1">
            <x v="22"/>
          </reference>
        </references>
      </pivotArea>
    </format>
    <format dxfId="498">
      <pivotArea dataOnly="0" labelOnly="1" fieldPosition="0">
        <references count="5">
          <reference field="13" count="1" selected="0">
            <x v="1"/>
          </reference>
          <reference field="15" count="1" selected="0">
            <x v="3"/>
          </reference>
          <reference field="17" count="1" selected="0">
            <x v="35"/>
          </reference>
          <reference field="26" count="1" selected="0">
            <x v="38"/>
          </reference>
          <reference field="27" count="1">
            <x v="68"/>
          </reference>
        </references>
      </pivotArea>
    </format>
    <format dxfId="497">
      <pivotArea dataOnly="0" labelOnly="1" fieldPosition="0">
        <references count="5">
          <reference field="13" count="1" selected="0">
            <x v="1"/>
          </reference>
          <reference field="15" count="1" selected="0">
            <x v="3"/>
          </reference>
          <reference field="17" count="1" selected="0">
            <x v="35"/>
          </reference>
          <reference field="26" count="1" selected="0">
            <x v="48"/>
          </reference>
          <reference field="27" count="1">
            <x v="44"/>
          </reference>
        </references>
      </pivotArea>
    </format>
    <format dxfId="496">
      <pivotArea dataOnly="0" labelOnly="1" fieldPosition="0">
        <references count="5">
          <reference field="13" count="1" selected="0">
            <x v="1"/>
          </reference>
          <reference field="15" count="1" selected="0">
            <x v="3"/>
          </reference>
          <reference field="17" count="1" selected="0">
            <x v="35"/>
          </reference>
          <reference field="26" count="1" selected="0">
            <x v="96"/>
          </reference>
          <reference field="27" count="1">
            <x v="42"/>
          </reference>
        </references>
      </pivotArea>
    </format>
    <format dxfId="495">
      <pivotArea dataOnly="0" labelOnly="1" fieldPosition="0">
        <references count="5">
          <reference field="13" count="1" selected="0">
            <x v="1"/>
          </reference>
          <reference field="15" count="1" selected="0">
            <x v="3"/>
          </reference>
          <reference field="17" count="1" selected="0">
            <x v="35"/>
          </reference>
          <reference field="26" count="1" selected="0">
            <x v="97"/>
          </reference>
          <reference field="27" count="1">
            <x v="39"/>
          </reference>
        </references>
      </pivotArea>
    </format>
    <format dxfId="494">
      <pivotArea dataOnly="0" labelOnly="1" fieldPosition="0">
        <references count="5">
          <reference field="13" count="1" selected="0">
            <x v="1"/>
          </reference>
          <reference field="15" count="1" selected="0">
            <x v="3"/>
          </reference>
          <reference field="17" count="1" selected="0">
            <x v="39"/>
          </reference>
          <reference field="26" count="1" selected="0">
            <x v="108"/>
          </reference>
          <reference field="27" count="1">
            <x v="16"/>
          </reference>
        </references>
      </pivotArea>
    </format>
    <format dxfId="493">
      <pivotArea dataOnly="0" labelOnly="1" fieldPosition="0">
        <references count="5">
          <reference field="13" count="1" selected="0">
            <x v="1"/>
          </reference>
          <reference field="15" count="1" selected="0">
            <x v="3"/>
          </reference>
          <reference field="17" count="1" selected="0">
            <x v="40"/>
          </reference>
          <reference field="26" count="1" selected="0">
            <x v="70"/>
          </reference>
          <reference field="27" count="1">
            <x v="113"/>
          </reference>
        </references>
      </pivotArea>
    </format>
    <format dxfId="492">
      <pivotArea dataOnly="0" labelOnly="1" fieldPosition="0">
        <references count="5">
          <reference field="13" count="1" selected="0">
            <x v="1"/>
          </reference>
          <reference field="15" count="1" selected="0">
            <x v="3"/>
          </reference>
          <reference field="17" count="1" selected="0">
            <x v="40"/>
          </reference>
          <reference field="26" count="1" selected="0">
            <x v="96"/>
          </reference>
          <reference field="27" count="1">
            <x v="42"/>
          </reference>
        </references>
      </pivotArea>
    </format>
    <format dxfId="491">
      <pivotArea dataOnly="0" labelOnly="1" fieldPosition="0">
        <references count="5">
          <reference field="13" count="1" selected="0">
            <x v="1"/>
          </reference>
          <reference field="15" count="1" selected="0">
            <x v="3"/>
          </reference>
          <reference field="17" count="1" selected="0">
            <x v="40"/>
          </reference>
          <reference field="26" count="1" selected="0">
            <x v="107"/>
          </reference>
          <reference field="27" count="1">
            <x v="15"/>
          </reference>
        </references>
      </pivotArea>
    </format>
    <format dxfId="490">
      <pivotArea dataOnly="0" labelOnly="1" fieldPosition="0">
        <references count="5">
          <reference field="13" count="1" selected="0">
            <x v="1"/>
          </reference>
          <reference field="15" count="1" selected="0">
            <x v="3"/>
          </reference>
          <reference field="17" count="1" selected="0">
            <x v="42"/>
          </reference>
          <reference field="26" count="1" selected="0">
            <x v="107"/>
          </reference>
          <reference field="27" count="1">
            <x v="15"/>
          </reference>
        </references>
      </pivotArea>
    </format>
    <format dxfId="489">
      <pivotArea dataOnly="0" labelOnly="1" fieldPosition="0">
        <references count="5">
          <reference field="13" count="1" selected="0">
            <x v="7"/>
          </reference>
          <reference field="15" count="1" selected="0">
            <x v="3"/>
          </reference>
          <reference field="17" count="1" selected="0">
            <x v="43"/>
          </reference>
          <reference field="26" count="1" selected="0">
            <x v="104"/>
          </reference>
          <reference field="27" count="1">
            <x v="132"/>
          </reference>
        </references>
      </pivotArea>
    </format>
    <format dxfId="488">
      <pivotArea dataOnly="0" labelOnly="1" fieldPosition="0">
        <references count="5">
          <reference field="13" count="1" selected="0">
            <x v="1"/>
          </reference>
          <reference field="15" count="1" selected="0">
            <x v="3"/>
          </reference>
          <reference field="17" count="1" selected="0">
            <x v="50"/>
          </reference>
          <reference field="26" count="1" selected="0">
            <x v="20"/>
          </reference>
          <reference field="27" count="1">
            <x v="66"/>
          </reference>
        </references>
      </pivotArea>
    </format>
    <format dxfId="487">
      <pivotArea dataOnly="0" labelOnly="1" fieldPosition="0">
        <references count="5">
          <reference field="13" count="1" selected="0">
            <x v="1"/>
          </reference>
          <reference field="15" count="1" selected="0">
            <x v="3"/>
          </reference>
          <reference field="17" count="1" selected="0">
            <x v="50"/>
          </reference>
          <reference field="26" count="1" selected="0">
            <x v="27"/>
          </reference>
          <reference field="27" count="1">
            <x v="91"/>
          </reference>
        </references>
      </pivotArea>
    </format>
    <format dxfId="486">
      <pivotArea dataOnly="0" labelOnly="1" fieldPosition="0">
        <references count="5">
          <reference field="13" count="1" selected="0">
            <x v="1"/>
          </reference>
          <reference field="15" count="1" selected="0">
            <x v="3"/>
          </reference>
          <reference field="17" count="1" selected="0">
            <x v="50"/>
          </reference>
          <reference field="26" count="1" selected="0">
            <x v="28"/>
          </reference>
          <reference field="27" count="1">
            <x v="18"/>
          </reference>
        </references>
      </pivotArea>
    </format>
    <format dxfId="485">
      <pivotArea dataOnly="0" labelOnly="1" fieldPosition="0">
        <references count="5">
          <reference field="13" count="1" selected="0">
            <x v="1"/>
          </reference>
          <reference field="15" count="1" selected="0">
            <x v="3"/>
          </reference>
          <reference field="17" count="1" selected="0">
            <x v="50"/>
          </reference>
          <reference field="26" count="1" selected="0">
            <x v="29"/>
          </reference>
          <reference field="27" count="1">
            <x v="58"/>
          </reference>
        </references>
      </pivotArea>
    </format>
    <format dxfId="484">
      <pivotArea dataOnly="0" labelOnly="1" fieldPosition="0">
        <references count="5">
          <reference field="13" count="1" selected="0">
            <x v="1"/>
          </reference>
          <reference field="15" count="1" selected="0">
            <x v="3"/>
          </reference>
          <reference field="17" count="1" selected="0">
            <x v="50"/>
          </reference>
          <reference field="26" count="1" selected="0">
            <x v="32"/>
          </reference>
          <reference field="27" count="1">
            <x v="11"/>
          </reference>
        </references>
      </pivotArea>
    </format>
    <format dxfId="483">
      <pivotArea dataOnly="0" labelOnly="1" fieldPosition="0">
        <references count="5">
          <reference field="13" count="1" selected="0">
            <x v="1"/>
          </reference>
          <reference field="15" count="1" selected="0">
            <x v="3"/>
          </reference>
          <reference field="17" count="1" selected="0">
            <x v="50"/>
          </reference>
          <reference field="26" count="1" selected="0">
            <x v="34"/>
          </reference>
          <reference field="27" count="1">
            <x v="79"/>
          </reference>
        </references>
      </pivotArea>
    </format>
    <format dxfId="482">
      <pivotArea dataOnly="0" labelOnly="1" fieldPosition="0">
        <references count="5">
          <reference field="13" count="1" selected="0">
            <x v="1"/>
          </reference>
          <reference field="15" count="1" selected="0">
            <x v="3"/>
          </reference>
          <reference field="17" count="1" selected="0">
            <x v="50"/>
          </reference>
          <reference field="26" count="1" selected="0">
            <x v="45"/>
          </reference>
          <reference field="27" count="1">
            <x v="10"/>
          </reference>
        </references>
      </pivotArea>
    </format>
    <format dxfId="481">
      <pivotArea dataOnly="0" labelOnly="1" fieldPosition="0">
        <references count="5">
          <reference field="13" count="1" selected="0">
            <x v="1"/>
          </reference>
          <reference field="15" count="1" selected="0">
            <x v="3"/>
          </reference>
          <reference field="17" count="1" selected="0">
            <x v="50"/>
          </reference>
          <reference field="26" count="1" selected="0">
            <x v="48"/>
          </reference>
          <reference field="27" count="1">
            <x v="44"/>
          </reference>
        </references>
      </pivotArea>
    </format>
    <format dxfId="480">
      <pivotArea dataOnly="0" labelOnly="1" fieldPosition="0">
        <references count="5">
          <reference field="13" count="1" selected="0">
            <x v="1"/>
          </reference>
          <reference field="15" count="1" selected="0">
            <x v="3"/>
          </reference>
          <reference field="17" count="1" selected="0">
            <x v="50"/>
          </reference>
          <reference field="26" count="1" selected="0">
            <x v="73"/>
          </reference>
          <reference field="27" count="1">
            <x v="118"/>
          </reference>
        </references>
      </pivotArea>
    </format>
    <format dxfId="479">
      <pivotArea dataOnly="0" labelOnly="1" fieldPosition="0">
        <references count="5">
          <reference field="13" count="1" selected="0">
            <x v="1"/>
          </reference>
          <reference field="15" count="1" selected="0">
            <x v="3"/>
          </reference>
          <reference field="17" count="1" selected="0">
            <x v="50"/>
          </reference>
          <reference field="26" count="1" selected="0">
            <x v="74"/>
          </reference>
          <reference field="27" count="1">
            <x v="123"/>
          </reference>
        </references>
      </pivotArea>
    </format>
    <format dxfId="478">
      <pivotArea dataOnly="0" labelOnly="1" fieldPosition="0">
        <references count="5">
          <reference field="13" count="1" selected="0">
            <x v="1"/>
          </reference>
          <reference field="15" count="1" selected="0">
            <x v="3"/>
          </reference>
          <reference field="17" count="1" selected="0">
            <x v="50"/>
          </reference>
          <reference field="26" count="1" selected="0">
            <x v="96"/>
          </reference>
          <reference field="27" count="1">
            <x v="42"/>
          </reference>
        </references>
      </pivotArea>
    </format>
    <format dxfId="477">
      <pivotArea dataOnly="0" labelOnly="1" fieldPosition="0">
        <references count="5">
          <reference field="13" count="1" selected="0">
            <x v="1"/>
          </reference>
          <reference field="15" count="1" selected="0">
            <x v="3"/>
          </reference>
          <reference field="17" count="1" selected="0">
            <x v="50"/>
          </reference>
          <reference field="26" count="1" selected="0">
            <x v="125"/>
          </reference>
          <reference field="27" count="1">
            <x v="45"/>
          </reference>
        </references>
      </pivotArea>
    </format>
    <format dxfId="476">
      <pivotArea dataOnly="0" labelOnly="1" fieldPosition="0">
        <references count="5">
          <reference field="13" count="1" selected="0">
            <x v="1"/>
          </reference>
          <reference field="15" count="1" selected="0">
            <x v="3"/>
          </reference>
          <reference field="17" count="1" selected="0">
            <x v="51"/>
          </reference>
          <reference field="26" count="1" selected="0">
            <x v="107"/>
          </reference>
          <reference field="27" count="1">
            <x v="15"/>
          </reference>
        </references>
      </pivotArea>
    </format>
    <format dxfId="475">
      <pivotArea dataOnly="0" labelOnly="1" fieldPosition="0">
        <references count="5">
          <reference field="13" count="1" selected="0">
            <x v="1"/>
          </reference>
          <reference field="15" count="1" selected="0">
            <x v="3"/>
          </reference>
          <reference field="17" count="1" selected="0">
            <x v="59"/>
          </reference>
          <reference field="26" count="1" selected="0">
            <x v="104"/>
          </reference>
          <reference field="27" count="1">
            <x v="132"/>
          </reference>
        </references>
      </pivotArea>
    </format>
    <format dxfId="474">
      <pivotArea dataOnly="0" labelOnly="1" fieldPosition="0">
        <references count="5">
          <reference field="13" count="1" selected="0">
            <x v="5"/>
          </reference>
          <reference field="15" count="1" selected="0">
            <x v="5"/>
          </reference>
          <reference field="17" count="1" selected="0">
            <x v="32"/>
          </reference>
          <reference field="26" count="1" selected="0">
            <x v="131"/>
          </reference>
          <reference field="27" count="1">
            <x v="31"/>
          </reference>
        </references>
      </pivotArea>
    </format>
    <format dxfId="473">
      <pivotArea dataOnly="0" labelOnly="1" fieldPosition="0">
        <references count="5">
          <reference field="13" count="1" selected="0">
            <x v="5"/>
          </reference>
          <reference field="15" count="1" selected="0">
            <x v="5"/>
          </reference>
          <reference field="17" count="1" selected="0">
            <x v="32"/>
          </reference>
          <reference field="26" count="1" selected="0">
            <x v="132"/>
          </reference>
          <reference field="27" count="1">
            <x v="23"/>
          </reference>
        </references>
      </pivotArea>
    </format>
    <format dxfId="472">
      <pivotArea dataOnly="0" labelOnly="1" fieldPosition="0">
        <references count="5">
          <reference field="13" count="1" selected="0">
            <x v="5"/>
          </reference>
          <reference field="15" count="1" selected="0">
            <x v="5"/>
          </reference>
          <reference field="17" count="1" selected="0">
            <x v="32"/>
          </reference>
          <reference field="26" count="1" selected="0">
            <x v="133"/>
          </reference>
          <reference field="27" count="1">
            <x v="24"/>
          </reference>
        </references>
      </pivotArea>
    </format>
    <format dxfId="471">
      <pivotArea dataOnly="0" labelOnly="1" fieldPosition="0">
        <references count="5">
          <reference field="13" count="1" selected="0">
            <x v="5"/>
          </reference>
          <reference field="15" count="1" selected="0">
            <x v="5"/>
          </reference>
          <reference field="17" count="1" selected="0">
            <x v="32"/>
          </reference>
          <reference field="26" count="1" selected="0">
            <x v="134"/>
          </reference>
          <reference field="27" count="1">
            <x v="32"/>
          </reference>
        </references>
      </pivotArea>
    </format>
    <format dxfId="470">
      <pivotArea dataOnly="0" labelOnly="1" fieldPosition="0">
        <references count="5">
          <reference field="13" count="1" selected="0">
            <x v="5"/>
          </reference>
          <reference field="15" count="1" selected="0">
            <x v="5"/>
          </reference>
          <reference field="17" count="1" selected="0">
            <x v="33"/>
          </reference>
          <reference field="26" count="1" selected="0">
            <x v="131"/>
          </reference>
          <reference field="27" count="1">
            <x v="31"/>
          </reference>
        </references>
      </pivotArea>
    </format>
    <format dxfId="469">
      <pivotArea dataOnly="0" labelOnly="1" fieldPosition="0">
        <references count="5">
          <reference field="13" count="1" selected="0">
            <x v="5"/>
          </reference>
          <reference field="15" count="1" selected="0">
            <x v="5"/>
          </reference>
          <reference field="17" count="1" selected="0">
            <x v="33"/>
          </reference>
          <reference field="26" count="1" selected="0">
            <x v="132"/>
          </reference>
          <reference field="27" count="1">
            <x v="23"/>
          </reference>
        </references>
      </pivotArea>
    </format>
    <format dxfId="468">
      <pivotArea dataOnly="0" labelOnly="1" fieldPosition="0">
        <references count="5">
          <reference field="13" count="1" selected="0">
            <x v="5"/>
          </reference>
          <reference field="15" count="1" selected="0">
            <x v="5"/>
          </reference>
          <reference field="17" count="1" selected="0">
            <x v="33"/>
          </reference>
          <reference field="26" count="1" selected="0">
            <x v="133"/>
          </reference>
          <reference field="27" count="1">
            <x v="24"/>
          </reference>
        </references>
      </pivotArea>
    </format>
    <format dxfId="467">
      <pivotArea dataOnly="0" labelOnly="1" fieldPosition="0">
        <references count="5">
          <reference field="13" count="1" selected="0">
            <x v="0"/>
          </reference>
          <reference field="15" count="1" selected="0">
            <x v="5"/>
          </reference>
          <reference field="17" count="1" selected="0">
            <x v="34"/>
          </reference>
          <reference field="26" count="1" selected="0">
            <x v="41"/>
          </reference>
          <reference field="27" count="1">
            <x v="82"/>
          </reference>
        </references>
      </pivotArea>
    </format>
    <format dxfId="466">
      <pivotArea dataOnly="0" labelOnly="1" fieldPosition="0">
        <references count="5">
          <reference field="13" count="1" selected="0">
            <x v="0"/>
          </reference>
          <reference field="15" count="1" selected="0">
            <x v="5"/>
          </reference>
          <reference field="17" count="1" selected="0">
            <x v="34"/>
          </reference>
          <reference field="26" count="1" selected="0">
            <x v="104"/>
          </reference>
          <reference field="27" count="1">
            <x v="132"/>
          </reference>
        </references>
      </pivotArea>
    </format>
    <format dxfId="465">
      <pivotArea dataOnly="0" labelOnly="1" fieldPosition="0">
        <references count="5">
          <reference field="13" count="1" selected="0">
            <x v="0"/>
          </reference>
          <reference field="15" count="1" selected="0">
            <x v="5"/>
          </reference>
          <reference field="17" count="1" selected="0">
            <x v="34"/>
          </reference>
          <reference field="26" count="1" selected="0">
            <x v="107"/>
          </reference>
          <reference field="27" count="1">
            <x v="15"/>
          </reference>
        </references>
      </pivotArea>
    </format>
    <format dxfId="464">
      <pivotArea dataOnly="0" labelOnly="1" fieldPosition="0">
        <references count="5">
          <reference field="13" count="1" selected="0">
            <x v="0"/>
          </reference>
          <reference field="15" count="1" selected="0">
            <x v="5"/>
          </reference>
          <reference field="17" count="1" selected="0">
            <x v="34"/>
          </reference>
          <reference field="26" count="1" selected="0">
            <x v="127"/>
          </reference>
          <reference field="27" count="1">
            <x v="4"/>
          </reference>
        </references>
      </pivotArea>
    </format>
    <format dxfId="463">
      <pivotArea dataOnly="0" labelOnly="1" fieldPosition="0">
        <references count="5">
          <reference field="13" count="1" selected="0">
            <x v="5"/>
          </reference>
          <reference field="15" count="1" selected="0">
            <x v="5"/>
          </reference>
          <reference field="17" count="1" selected="0">
            <x v="36"/>
          </reference>
          <reference field="26" count="1" selected="0">
            <x v="131"/>
          </reference>
          <reference field="27" count="1">
            <x v="31"/>
          </reference>
        </references>
      </pivotArea>
    </format>
    <format dxfId="462">
      <pivotArea dataOnly="0" labelOnly="1" fieldPosition="0">
        <references count="5">
          <reference field="13" count="1" selected="0">
            <x v="5"/>
          </reference>
          <reference field="15" count="1" selected="0">
            <x v="5"/>
          </reference>
          <reference field="17" count="1" selected="0">
            <x v="36"/>
          </reference>
          <reference field="26" count="1" selected="0">
            <x v="133"/>
          </reference>
          <reference field="27" count="1">
            <x v="24"/>
          </reference>
        </references>
      </pivotArea>
    </format>
    <format dxfId="461">
      <pivotArea dataOnly="0" labelOnly="1" fieldPosition="0">
        <references count="5">
          <reference field="13" count="1" selected="0">
            <x v="4"/>
          </reference>
          <reference field="15" count="1" selected="0">
            <x v="6"/>
          </reference>
          <reference field="17" count="1" selected="0">
            <x v="28"/>
          </reference>
          <reference field="26" count="1" selected="0">
            <x v="18"/>
          </reference>
          <reference field="27" count="1">
            <x v="70"/>
          </reference>
        </references>
      </pivotArea>
    </format>
    <format dxfId="460">
      <pivotArea dataOnly="0" labelOnly="1" fieldPosition="0">
        <references count="5">
          <reference field="13" count="1" selected="0">
            <x v="4"/>
          </reference>
          <reference field="15" count="1" selected="0">
            <x v="6"/>
          </reference>
          <reference field="17" count="1" selected="0">
            <x v="28"/>
          </reference>
          <reference field="26" count="1" selected="0">
            <x v="31"/>
          </reference>
          <reference field="27" count="1">
            <x v="62"/>
          </reference>
        </references>
      </pivotArea>
    </format>
    <format dxfId="459">
      <pivotArea dataOnly="0" labelOnly="1" fieldPosition="0">
        <references count="5">
          <reference field="13" count="1" selected="0">
            <x v="4"/>
          </reference>
          <reference field="15" count="1" selected="0">
            <x v="6"/>
          </reference>
          <reference field="17" count="1" selected="0">
            <x v="28"/>
          </reference>
          <reference field="26" count="1" selected="0">
            <x v="34"/>
          </reference>
          <reference field="27" count="1">
            <x v="79"/>
          </reference>
        </references>
      </pivotArea>
    </format>
    <format dxfId="458">
      <pivotArea dataOnly="0" labelOnly="1" fieldPosition="0">
        <references count="5">
          <reference field="13" count="1" selected="0">
            <x v="4"/>
          </reference>
          <reference field="15" count="1" selected="0">
            <x v="6"/>
          </reference>
          <reference field="17" count="1" selected="0">
            <x v="28"/>
          </reference>
          <reference field="26" count="1" selected="0">
            <x v="44"/>
          </reference>
          <reference field="27" count="1">
            <x v="87"/>
          </reference>
        </references>
      </pivotArea>
    </format>
    <format dxfId="457">
      <pivotArea dataOnly="0" labelOnly="1" fieldPosition="0">
        <references count="5">
          <reference field="13" count="1" selected="0">
            <x v="4"/>
          </reference>
          <reference field="15" count="1" selected="0">
            <x v="6"/>
          </reference>
          <reference field="17" count="1" selected="0">
            <x v="28"/>
          </reference>
          <reference field="26" count="1" selected="0">
            <x v="48"/>
          </reference>
          <reference field="27" count="1">
            <x v="44"/>
          </reference>
        </references>
      </pivotArea>
    </format>
    <format dxfId="456">
      <pivotArea dataOnly="0" labelOnly="1" fieldPosition="0">
        <references count="5">
          <reference field="13" count="1" selected="0">
            <x v="4"/>
          </reference>
          <reference field="15" count="1" selected="0">
            <x v="6"/>
          </reference>
          <reference field="17" count="1" selected="0">
            <x v="28"/>
          </reference>
          <reference field="26" count="1" selected="0">
            <x v="54"/>
          </reference>
          <reference field="27" count="1">
            <x v="46"/>
          </reference>
        </references>
      </pivotArea>
    </format>
    <format dxfId="455">
      <pivotArea dataOnly="0" labelOnly="1" fieldPosition="0">
        <references count="5">
          <reference field="13" count="1" selected="0">
            <x v="4"/>
          </reference>
          <reference field="15" count="1" selected="0">
            <x v="6"/>
          </reference>
          <reference field="17" count="1" selected="0">
            <x v="28"/>
          </reference>
          <reference field="26" count="1" selected="0">
            <x v="56"/>
          </reference>
          <reference field="27" count="1">
            <x v="129"/>
          </reference>
        </references>
      </pivotArea>
    </format>
    <format dxfId="454">
      <pivotArea dataOnly="0" labelOnly="1" fieldPosition="0">
        <references count="5">
          <reference field="13" count="1" selected="0">
            <x v="4"/>
          </reference>
          <reference field="15" count="1" selected="0">
            <x v="6"/>
          </reference>
          <reference field="17" count="1" selected="0">
            <x v="28"/>
          </reference>
          <reference field="26" count="1" selected="0">
            <x v="57"/>
          </reference>
          <reference field="27" count="1">
            <x v="117"/>
          </reference>
        </references>
      </pivotArea>
    </format>
    <format dxfId="453">
      <pivotArea dataOnly="0" labelOnly="1" fieldPosition="0">
        <references count="5">
          <reference field="13" count="1" selected="0">
            <x v="4"/>
          </reference>
          <reference field="15" count="1" selected="0">
            <x v="6"/>
          </reference>
          <reference field="17" count="1" selected="0">
            <x v="28"/>
          </reference>
          <reference field="26" count="1" selected="0">
            <x v="59"/>
          </reference>
          <reference field="27" count="1">
            <x v="122"/>
          </reference>
        </references>
      </pivotArea>
    </format>
    <format dxfId="452">
      <pivotArea dataOnly="0" labelOnly="1" fieldPosition="0">
        <references count="5">
          <reference field="13" count="1" selected="0">
            <x v="4"/>
          </reference>
          <reference field="15" count="1" selected="0">
            <x v="6"/>
          </reference>
          <reference field="17" count="1" selected="0">
            <x v="28"/>
          </reference>
          <reference field="26" count="1" selected="0">
            <x v="61"/>
          </reference>
          <reference field="27" count="1">
            <x v="9"/>
          </reference>
        </references>
      </pivotArea>
    </format>
    <format dxfId="451">
      <pivotArea dataOnly="0" labelOnly="1" fieldPosition="0">
        <references count="5">
          <reference field="13" count="1" selected="0">
            <x v="4"/>
          </reference>
          <reference field="15" count="1" selected="0">
            <x v="6"/>
          </reference>
          <reference field="17" count="1" selected="0">
            <x v="28"/>
          </reference>
          <reference field="26" count="1" selected="0">
            <x v="82"/>
          </reference>
          <reference field="27" count="1">
            <x v="51"/>
          </reference>
        </references>
      </pivotArea>
    </format>
    <format dxfId="450">
      <pivotArea dataOnly="0" labelOnly="1" fieldPosition="0">
        <references count="5">
          <reference field="13" count="1" selected="0">
            <x v="4"/>
          </reference>
          <reference field="15" count="1" selected="0">
            <x v="6"/>
          </reference>
          <reference field="17" count="1" selected="0">
            <x v="28"/>
          </reference>
          <reference field="26" count="1" selected="0">
            <x v="92"/>
          </reference>
          <reference field="27" count="1">
            <x v="84"/>
          </reference>
        </references>
      </pivotArea>
    </format>
    <format dxfId="449">
      <pivotArea dataOnly="0" labelOnly="1" fieldPosition="0">
        <references count="5">
          <reference field="13" count="1" selected="0">
            <x v="4"/>
          </reference>
          <reference field="15" count="1" selected="0">
            <x v="6"/>
          </reference>
          <reference field="17" count="1" selected="0">
            <x v="28"/>
          </reference>
          <reference field="26" count="1" selected="0">
            <x v="94"/>
          </reference>
          <reference field="27" count="1">
            <x v="135"/>
          </reference>
        </references>
      </pivotArea>
    </format>
    <format dxfId="448">
      <pivotArea dataOnly="0" labelOnly="1" fieldPosition="0">
        <references count="5">
          <reference field="13" count="1" selected="0">
            <x v="4"/>
          </reference>
          <reference field="15" count="1" selected="0">
            <x v="6"/>
          </reference>
          <reference field="17" count="1" selected="0">
            <x v="28"/>
          </reference>
          <reference field="26" count="1" selected="0">
            <x v="114"/>
          </reference>
          <reference field="27" count="1">
            <x v="34"/>
          </reference>
        </references>
      </pivotArea>
    </format>
    <format dxfId="447">
      <pivotArea dataOnly="0" labelOnly="1" fieldPosition="0">
        <references count="5">
          <reference field="13" count="1" selected="0">
            <x v="4"/>
          </reference>
          <reference field="15" count="1" selected="0">
            <x v="6"/>
          </reference>
          <reference field="17" count="1" selected="0">
            <x v="28"/>
          </reference>
          <reference field="26" count="1" selected="0">
            <x v="115"/>
          </reference>
          <reference field="27" count="1">
            <x v="80"/>
          </reference>
        </references>
      </pivotArea>
    </format>
    <format dxfId="446">
      <pivotArea dataOnly="0" labelOnly="1" fieldPosition="0">
        <references count="5">
          <reference field="13" count="1" selected="0">
            <x v="4"/>
          </reference>
          <reference field="15" count="1" selected="0">
            <x v="6"/>
          </reference>
          <reference field="17" count="1" selected="0">
            <x v="28"/>
          </reference>
          <reference field="26" count="1" selected="0">
            <x v="116"/>
          </reference>
          <reference field="27" count="1">
            <x v="38"/>
          </reference>
        </references>
      </pivotArea>
    </format>
    <format dxfId="445">
      <pivotArea dataOnly="0" labelOnly="1" fieldPosition="0">
        <references count="5">
          <reference field="13" count="1" selected="0">
            <x v="4"/>
          </reference>
          <reference field="15" count="1" selected="0">
            <x v="6"/>
          </reference>
          <reference field="17" count="1" selected="0">
            <x v="28"/>
          </reference>
          <reference field="26" count="1" selected="0">
            <x v="117"/>
          </reference>
          <reference field="27" count="1">
            <x v="17"/>
          </reference>
        </references>
      </pivotArea>
    </format>
    <format dxfId="444">
      <pivotArea dataOnly="0" labelOnly="1" fieldPosition="0">
        <references count="5">
          <reference field="13" count="1" selected="0">
            <x v="4"/>
          </reference>
          <reference field="15" count="1" selected="0">
            <x v="6"/>
          </reference>
          <reference field="17" count="1" selected="0">
            <x v="28"/>
          </reference>
          <reference field="26" count="1" selected="0">
            <x v="129"/>
          </reference>
          <reference field="27" count="1">
            <x v="125"/>
          </reference>
        </references>
      </pivotArea>
    </format>
    <format dxfId="443">
      <pivotArea dataOnly="0" labelOnly="1" fieldPosition="0">
        <references count="5">
          <reference field="13" count="1" selected="0">
            <x v="4"/>
          </reference>
          <reference field="15" count="1" selected="0">
            <x v="6"/>
          </reference>
          <reference field="17" count="1" selected="0">
            <x v="60"/>
          </reference>
          <reference field="26" count="1" selected="0">
            <x v="58"/>
          </reference>
          <reference field="27" count="1">
            <x v="106"/>
          </reference>
        </references>
      </pivotArea>
    </format>
    <format dxfId="442">
      <pivotArea dataOnly="0" labelOnly="1" fieldPosition="0">
        <references count="5">
          <reference field="13" count="1" selected="0">
            <x v="4"/>
          </reference>
          <reference field="15" count="1" selected="0">
            <x v="6"/>
          </reference>
          <reference field="17" count="1" selected="0">
            <x v="60"/>
          </reference>
          <reference field="26" count="1" selected="0">
            <x v="61"/>
          </reference>
          <reference field="27" count="1">
            <x v="9"/>
          </reference>
        </references>
      </pivotArea>
    </format>
    <format dxfId="441">
      <pivotArea dataOnly="0" labelOnly="1" fieldPosition="0">
        <references count="5">
          <reference field="13" count="1" selected="0">
            <x v="4"/>
          </reference>
          <reference field="15" count="1" selected="0">
            <x v="6"/>
          </reference>
          <reference field="17" count="1" selected="0">
            <x v="60"/>
          </reference>
          <reference field="26" count="1" selected="0">
            <x v="68"/>
          </reference>
          <reference field="27" count="1">
            <x v="110"/>
          </reference>
        </references>
      </pivotArea>
    </format>
    <format dxfId="440">
      <pivotArea dataOnly="0" labelOnly="1" fieldPosition="0">
        <references count="5">
          <reference field="13" count="1" selected="0">
            <x v="4"/>
          </reference>
          <reference field="15" count="1" selected="0">
            <x v="6"/>
          </reference>
          <reference field="17" count="1" selected="0">
            <x v="60"/>
          </reference>
          <reference field="26" count="1" selected="0">
            <x v="71"/>
          </reference>
          <reference field="27" count="1">
            <x v="107"/>
          </reference>
        </references>
      </pivotArea>
    </format>
    <format dxfId="439">
      <pivotArea dataOnly="0" labelOnly="1" fieldPosition="0">
        <references count="5">
          <reference field="13" count="1" selected="0">
            <x v="4"/>
          </reference>
          <reference field="15" count="1" selected="0">
            <x v="6"/>
          </reference>
          <reference field="17" count="1" selected="0">
            <x v="60"/>
          </reference>
          <reference field="26" count="1" selected="0">
            <x v="123"/>
          </reference>
          <reference field="27" count="1">
            <x v="35"/>
          </reference>
        </references>
      </pivotArea>
    </format>
    <format dxfId="438">
      <pivotArea dataOnly="0" labelOnly="1" fieldPosition="0">
        <references count="5">
          <reference field="13" count="1" selected="0">
            <x v="4"/>
          </reference>
          <reference field="15" count="1" selected="0">
            <x v="6"/>
          </reference>
          <reference field="17" count="1" selected="0">
            <x v="60"/>
          </reference>
          <reference field="26" count="1" selected="0">
            <x v="126"/>
          </reference>
          <reference field="27" count="1">
            <x v="77"/>
          </reference>
        </references>
      </pivotArea>
    </format>
    <format dxfId="437">
      <pivotArea dataOnly="0" labelOnly="1" fieldPosition="0">
        <references count="5">
          <reference field="13" count="1" selected="0">
            <x v="4"/>
          </reference>
          <reference field="15" count="1" selected="0">
            <x v="6"/>
          </reference>
          <reference field="17" count="1" selected="0">
            <x v="60"/>
          </reference>
          <reference field="26" count="1" selected="0">
            <x v="130"/>
          </reference>
          <reference field="27" count="1">
            <x v="57"/>
          </reference>
        </references>
      </pivotArea>
    </format>
    <format dxfId="436">
      <pivotArea dataOnly="0" labelOnly="1" fieldPosition="0">
        <references count="5">
          <reference field="13" count="1" selected="0">
            <x v="5"/>
          </reference>
          <reference field="15" count="1" selected="0">
            <x v="7"/>
          </reference>
          <reference field="17" count="1" selected="0">
            <x v="2"/>
          </reference>
          <reference field="26" count="1" selected="0">
            <x v="17"/>
          </reference>
          <reference field="27" count="1">
            <x v="63"/>
          </reference>
        </references>
      </pivotArea>
    </format>
    <format dxfId="435">
      <pivotArea dataOnly="0" labelOnly="1" fieldPosition="0">
        <references count="5">
          <reference field="13" count="1" selected="0">
            <x v="5"/>
          </reference>
          <reference field="15" count="1" selected="0">
            <x v="7"/>
          </reference>
          <reference field="17" count="1" selected="0">
            <x v="2"/>
          </reference>
          <reference field="26" count="1" selected="0">
            <x v="22"/>
          </reference>
          <reference field="27" count="1">
            <x v="90"/>
          </reference>
        </references>
      </pivotArea>
    </format>
    <format dxfId="434">
      <pivotArea dataOnly="0" labelOnly="1" fieldPosition="0">
        <references count="5">
          <reference field="13" count="1" selected="0">
            <x v="5"/>
          </reference>
          <reference field="15" count="1" selected="0">
            <x v="7"/>
          </reference>
          <reference field="17" count="1" selected="0">
            <x v="2"/>
          </reference>
          <reference field="26" count="1" selected="0">
            <x v="24"/>
          </reference>
          <reference field="27" count="1">
            <x v="133"/>
          </reference>
        </references>
      </pivotArea>
    </format>
    <format dxfId="433">
      <pivotArea dataOnly="0" labelOnly="1" fieldPosition="0">
        <references count="5">
          <reference field="13" count="1" selected="0">
            <x v="5"/>
          </reference>
          <reference field="15" count="1" selected="0">
            <x v="7"/>
          </reference>
          <reference field="17" count="1" selected="0">
            <x v="2"/>
          </reference>
          <reference field="26" count="1" selected="0">
            <x v="43"/>
          </reference>
          <reference field="27" count="1">
            <x v="134"/>
          </reference>
        </references>
      </pivotArea>
    </format>
    <format dxfId="432">
      <pivotArea dataOnly="0" labelOnly="1" fieldPosition="0">
        <references count="5">
          <reference field="13" count="1" selected="0">
            <x v="5"/>
          </reference>
          <reference field="15" count="1" selected="0">
            <x v="7"/>
          </reference>
          <reference field="17" count="1" selected="0">
            <x v="2"/>
          </reference>
          <reference field="26" count="1" selected="0">
            <x v="52"/>
          </reference>
          <reference field="27" count="1">
            <x v="96"/>
          </reference>
        </references>
      </pivotArea>
    </format>
    <format dxfId="431">
      <pivotArea dataOnly="0" labelOnly="1" fieldPosition="0">
        <references count="5">
          <reference field="13" count="1" selected="0">
            <x v="5"/>
          </reference>
          <reference field="15" count="1" selected="0">
            <x v="7"/>
          </reference>
          <reference field="17" count="1" selected="0">
            <x v="2"/>
          </reference>
          <reference field="26" count="1" selected="0">
            <x v="81"/>
          </reference>
          <reference field="27" count="1">
            <x v="54"/>
          </reference>
        </references>
      </pivotArea>
    </format>
    <format dxfId="430">
      <pivotArea dataOnly="0" labelOnly="1" fieldPosition="0">
        <references count="5">
          <reference field="13" count="1" selected="0">
            <x v="5"/>
          </reference>
          <reference field="15" count="1" selected="0">
            <x v="7"/>
          </reference>
          <reference field="17" count="1" selected="0">
            <x v="2"/>
          </reference>
          <reference field="26" count="1" selected="0">
            <x v="86"/>
          </reference>
          <reference field="27" count="1">
            <x v="53"/>
          </reference>
        </references>
      </pivotArea>
    </format>
    <format dxfId="429">
      <pivotArea dataOnly="0" labelOnly="1" fieldPosition="0">
        <references count="5">
          <reference field="13" count="1" selected="0">
            <x v="5"/>
          </reference>
          <reference field="15" count="1" selected="0">
            <x v="7"/>
          </reference>
          <reference field="17" count="1" selected="0">
            <x v="2"/>
          </reference>
          <reference field="26" count="1" selected="0">
            <x v="94"/>
          </reference>
          <reference field="27" count="1">
            <x v="135"/>
          </reference>
        </references>
      </pivotArea>
    </format>
    <format dxfId="428">
      <pivotArea dataOnly="0" labelOnly="1" fieldPosition="0">
        <references count="5">
          <reference field="13" count="1" selected="0">
            <x v="5"/>
          </reference>
          <reference field="15" count="1" selected="0">
            <x v="7"/>
          </reference>
          <reference field="17" count="1" selected="0">
            <x v="2"/>
          </reference>
          <reference field="26" count="1" selected="0">
            <x v="96"/>
          </reference>
          <reference field="27" count="1">
            <x v="42"/>
          </reference>
        </references>
      </pivotArea>
    </format>
    <format dxfId="427">
      <pivotArea dataOnly="0" labelOnly="1" fieldPosition="0">
        <references count="5">
          <reference field="13" count="1" selected="0">
            <x v="6"/>
          </reference>
          <reference field="15" count="1" selected="0">
            <x v="7"/>
          </reference>
          <reference field="17" count="1" selected="0">
            <x v="12"/>
          </reference>
          <reference field="26" count="1" selected="0">
            <x v="69"/>
          </reference>
          <reference field="27" count="1">
            <x v="108"/>
          </reference>
        </references>
      </pivotArea>
    </format>
    <format dxfId="426">
      <pivotArea dataOnly="0" labelOnly="1" fieldPosition="0">
        <references count="5">
          <reference field="13" count="1" selected="0">
            <x v="6"/>
          </reference>
          <reference field="15" count="1" selected="0">
            <x v="7"/>
          </reference>
          <reference field="17" count="1" selected="0">
            <x v="12"/>
          </reference>
          <reference field="26" count="1" selected="0">
            <x v="93"/>
          </reference>
          <reference field="27" count="1">
            <x v="85"/>
          </reference>
        </references>
      </pivotArea>
    </format>
    <format dxfId="425">
      <pivotArea dataOnly="0" labelOnly="1" fieldPosition="0">
        <references count="5">
          <reference field="13" count="1" selected="0">
            <x v="6"/>
          </reference>
          <reference field="15" count="1" selected="0">
            <x v="7"/>
          </reference>
          <reference field="17" count="1" selected="0">
            <x v="19"/>
          </reference>
          <reference field="26" count="1" selected="0">
            <x v="47"/>
          </reference>
          <reference field="27" count="1">
            <x v="86"/>
          </reference>
        </references>
      </pivotArea>
    </format>
    <format dxfId="424">
      <pivotArea dataOnly="0" labelOnly="1" fieldPosition="0">
        <references count="5">
          <reference field="13" count="1" selected="0">
            <x v="6"/>
          </reference>
          <reference field="15" count="1" selected="0">
            <x v="7"/>
          </reference>
          <reference field="17" count="1" selected="0">
            <x v="19"/>
          </reference>
          <reference field="26" count="1" selected="0">
            <x v="69"/>
          </reference>
          <reference field="27" count="1">
            <x v="108"/>
          </reference>
        </references>
      </pivotArea>
    </format>
    <format dxfId="423">
      <pivotArea dataOnly="0" labelOnly="1" fieldPosition="0">
        <references count="5">
          <reference field="13" count="1" selected="0">
            <x v="6"/>
          </reference>
          <reference field="15" count="1" selected="0">
            <x v="7"/>
          </reference>
          <reference field="17" count="1" selected="0">
            <x v="24"/>
          </reference>
          <reference field="26" count="1" selected="0">
            <x v="21"/>
          </reference>
          <reference field="27" count="1">
            <x v="65"/>
          </reference>
        </references>
      </pivotArea>
    </format>
    <format dxfId="422">
      <pivotArea dataOnly="0" labelOnly="1" fieldPosition="0">
        <references count="5">
          <reference field="13" count="1" selected="0">
            <x v="6"/>
          </reference>
          <reference field="15" count="1" selected="0">
            <x v="7"/>
          </reference>
          <reference field="17" count="1" selected="0">
            <x v="24"/>
          </reference>
          <reference field="26" count="1" selected="0">
            <x v="22"/>
          </reference>
          <reference field="27" count="1">
            <x v="90"/>
          </reference>
        </references>
      </pivotArea>
    </format>
    <format dxfId="421">
      <pivotArea dataOnly="0" labelOnly="1" fieldPosition="0">
        <references count="5">
          <reference field="13" count="1" selected="0">
            <x v="6"/>
          </reference>
          <reference field="15" count="1" selected="0">
            <x v="7"/>
          </reference>
          <reference field="17" count="1" selected="0">
            <x v="24"/>
          </reference>
          <reference field="26" count="1" selected="0">
            <x v="43"/>
          </reference>
          <reference field="27" count="1">
            <x v="134"/>
          </reference>
        </references>
      </pivotArea>
    </format>
    <format dxfId="420">
      <pivotArea dataOnly="0" labelOnly="1" fieldPosition="0">
        <references count="5">
          <reference field="13" count="1" selected="0">
            <x v="6"/>
          </reference>
          <reference field="15" count="1" selected="0">
            <x v="7"/>
          </reference>
          <reference field="17" count="1" selected="0">
            <x v="24"/>
          </reference>
          <reference field="26" count="1" selected="0">
            <x v="46"/>
          </reference>
          <reference field="27" count="1">
            <x v="71"/>
          </reference>
        </references>
      </pivotArea>
    </format>
    <format dxfId="419">
      <pivotArea dataOnly="0" labelOnly="1" fieldPosition="0">
        <references count="5">
          <reference field="13" count="1" selected="0">
            <x v="6"/>
          </reference>
          <reference field="15" count="1" selected="0">
            <x v="7"/>
          </reference>
          <reference field="17" count="1" selected="0">
            <x v="24"/>
          </reference>
          <reference field="26" count="1" selected="0">
            <x v="47"/>
          </reference>
          <reference field="27" count="1">
            <x v="86"/>
          </reference>
        </references>
      </pivotArea>
    </format>
    <format dxfId="418">
      <pivotArea dataOnly="0" labelOnly="1" fieldPosition="0">
        <references count="5">
          <reference field="13" count="1" selected="0">
            <x v="6"/>
          </reference>
          <reference field="15" count="1" selected="0">
            <x v="7"/>
          </reference>
          <reference field="17" count="1" selected="0">
            <x v="24"/>
          </reference>
          <reference field="26" count="1" selected="0">
            <x v="57"/>
          </reference>
          <reference field="27" count="1">
            <x v="117"/>
          </reference>
        </references>
      </pivotArea>
    </format>
    <format dxfId="417">
      <pivotArea dataOnly="0" labelOnly="1" fieldPosition="0">
        <references count="5">
          <reference field="13" count="1" selected="0">
            <x v="6"/>
          </reference>
          <reference field="15" count="1" selected="0">
            <x v="7"/>
          </reference>
          <reference field="17" count="1" selected="0">
            <x v="24"/>
          </reference>
          <reference field="26" count="1" selected="0">
            <x v="71"/>
          </reference>
          <reference field="27" count="1">
            <x v="107"/>
          </reference>
        </references>
      </pivotArea>
    </format>
    <format dxfId="416">
      <pivotArea dataOnly="0" labelOnly="1" fieldPosition="0">
        <references count="5">
          <reference field="13" count="1" selected="0">
            <x v="6"/>
          </reference>
          <reference field="15" count="1" selected="0">
            <x v="7"/>
          </reference>
          <reference field="17" count="1" selected="0">
            <x v="24"/>
          </reference>
          <reference field="26" count="1" selected="0">
            <x v="74"/>
          </reference>
          <reference field="27" count="1">
            <x v="123"/>
          </reference>
        </references>
      </pivotArea>
    </format>
    <format dxfId="415">
      <pivotArea dataOnly="0" labelOnly="1" fieldPosition="0">
        <references count="5">
          <reference field="13" count="1" selected="0">
            <x v="6"/>
          </reference>
          <reference field="15" count="1" selected="0">
            <x v="7"/>
          </reference>
          <reference field="17" count="1" selected="0">
            <x v="24"/>
          </reference>
          <reference field="26" count="1" selected="0">
            <x v="92"/>
          </reference>
          <reference field="27" count="1">
            <x v="84"/>
          </reference>
        </references>
      </pivotArea>
    </format>
    <format dxfId="414">
      <pivotArea dataOnly="0" labelOnly="1" fieldPosition="0">
        <references count="5">
          <reference field="13" count="1" selected="0">
            <x v="6"/>
          </reference>
          <reference field="15" count="1" selected="0">
            <x v="7"/>
          </reference>
          <reference field="17" count="1" selected="0">
            <x v="24"/>
          </reference>
          <reference field="26" count="1" selected="0">
            <x v="94"/>
          </reference>
          <reference field="27" count="1">
            <x v="135"/>
          </reference>
        </references>
      </pivotArea>
    </format>
    <format dxfId="413">
      <pivotArea dataOnly="0" labelOnly="1" fieldPosition="0">
        <references count="5">
          <reference field="13" count="1" selected="0">
            <x v="6"/>
          </reference>
          <reference field="15" count="1" selected="0">
            <x v="7"/>
          </reference>
          <reference field="17" count="1" selected="0">
            <x v="24"/>
          </reference>
          <reference field="26" count="1" selected="0">
            <x v="100"/>
          </reference>
          <reference field="27" count="1">
            <x v="104"/>
          </reference>
        </references>
      </pivotArea>
    </format>
    <format dxfId="412">
      <pivotArea dataOnly="0" labelOnly="1" fieldPosition="0">
        <references count="5">
          <reference field="13" count="1" selected="0">
            <x v="6"/>
          </reference>
          <reference field="15" count="1" selected="0">
            <x v="7"/>
          </reference>
          <reference field="17" count="1" selected="0">
            <x v="24"/>
          </reference>
          <reference field="26" count="1" selected="0">
            <x v="103"/>
          </reference>
          <reference field="27" count="1">
            <x v="30"/>
          </reference>
        </references>
      </pivotArea>
    </format>
    <format dxfId="411">
      <pivotArea dataOnly="0" labelOnly="1" fieldPosition="0">
        <references count="5">
          <reference field="13" count="1" selected="0">
            <x v="5"/>
          </reference>
          <reference field="15" count="1" selected="0">
            <x v="7"/>
          </reference>
          <reference field="17" count="1" selected="0">
            <x v="25"/>
          </reference>
          <reference field="26" count="1" selected="0">
            <x v="37"/>
          </reference>
          <reference field="27" count="1">
            <x v="72"/>
          </reference>
        </references>
      </pivotArea>
    </format>
    <format dxfId="410">
      <pivotArea dataOnly="0" labelOnly="1" fieldPosition="0">
        <references count="5">
          <reference field="13" count="1" selected="0">
            <x v="5"/>
          </reference>
          <reference field="15" count="1" selected="0">
            <x v="7"/>
          </reference>
          <reference field="17" count="1" selected="0">
            <x v="25"/>
          </reference>
          <reference field="26" count="1" selected="0">
            <x v="38"/>
          </reference>
          <reference field="27" count="1">
            <x v="68"/>
          </reference>
        </references>
      </pivotArea>
    </format>
    <format dxfId="409">
      <pivotArea dataOnly="0" labelOnly="1" fieldPosition="0">
        <references count="5">
          <reference field="13" count="1" selected="0">
            <x v="5"/>
          </reference>
          <reference field="15" count="1" selected="0">
            <x v="7"/>
          </reference>
          <reference field="17" count="1" selected="0">
            <x v="25"/>
          </reference>
          <reference field="26" count="1" selected="0">
            <x v="44"/>
          </reference>
          <reference field="27" count="1">
            <x v="87"/>
          </reference>
        </references>
      </pivotArea>
    </format>
    <format dxfId="408">
      <pivotArea dataOnly="0" labelOnly="1" fieldPosition="0">
        <references count="5">
          <reference field="13" count="1" selected="0">
            <x v="5"/>
          </reference>
          <reference field="15" count="1" selected="0">
            <x v="7"/>
          </reference>
          <reference field="17" count="1" selected="0">
            <x v="25"/>
          </reference>
          <reference field="26" count="1" selected="0">
            <x v="48"/>
          </reference>
          <reference field="27" count="1">
            <x v="44"/>
          </reference>
        </references>
      </pivotArea>
    </format>
    <format dxfId="407">
      <pivotArea dataOnly="0" labelOnly="1" fieldPosition="0">
        <references count="5">
          <reference field="13" count="1" selected="0">
            <x v="5"/>
          </reference>
          <reference field="15" count="1" selected="0">
            <x v="7"/>
          </reference>
          <reference field="17" count="1" selected="0">
            <x v="25"/>
          </reference>
          <reference field="26" count="1" selected="0">
            <x v="126"/>
          </reference>
          <reference field="27" count="1">
            <x v="77"/>
          </reference>
        </references>
      </pivotArea>
    </format>
    <format dxfId="406">
      <pivotArea dataOnly="0" labelOnly="1" fieldPosition="0">
        <references count="5">
          <reference field="13" count="1" selected="0">
            <x v="5"/>
          </reference>
          <reference field="15" count="1" selected="0">
            <x v="7"/>
          </reference>
          <reference field="17" count="1" selected="0">
            <x v="56"/>
          </reference>
          <reference field="26" count="1" selected="0">
            <x v="62"/>
          </reference>
          <reference field="27" count="1">
            <x v="7"/>
          </reference>
        </references>
      </pivotArea>
    </format>
    <format dxfId="405">
      <pivotArea dataOnly="0" labelOnly="1" fieldPosition="0">
        <references count="5">
          <reference field="13" count="1" selected="0">
            <x v="5"/>
          </reference>
          <reference field="15" count="1" selected="0">
            <x v="7"/>
          </reference>
          <reference field="17" count="1" selected="0">
            <x v="57"/>
          </reference>
          <reference field="26" count="1" selected="0">
            <x v="19"/>
          </reference>
          <reference field="27" count="1">
            <x v="61"/>
          </reference>
        </references>
      </pivotArea>
    </format>
    <format dxfId="404">
      <pivotArea dataOnly="0" labelOnly="1" fieldPosition="0">
        <references count="5">
          <reference field="13" count="1" selected="0">
            <x v="5"/>
          </reference>
          <reference field="15" count="1" selected="0">
            <x v="7"/>
          </reference>
          <reference field="17" count="1" selected="0">
            <x v="57"/>
          </reference>
          <reference field="26" count="1" selected="0">
            <x v="28"/>
          </reference>
          <reference field="27" count="1">
            <x v="18"/>
          </reference>
        </references>
      </pivotArea>
    </format>
    <format dxfId="403">
      <pivotArea dataOnly="0" labelOnly="1" fieldPosition="0">
        <references count="5">
          <reference field="13" count="1" selected="0">
            <x v="5"/>
          </reference>
          <reference field="15" count="1" selected="0">
            <x v="7"/>
          </reference>
          <reference field="17" count="1" selected="0">
            <x v="57"/>
          </reference>
          <reference field="26" count="1" selected="0">
            <x v="31"/>
          </reference>
          <reference field="27" count="1">
            <x v="62"/>
          </reference>
        </references>
      </pivotArea>
    </format>
    <format dxfId="402">
      <pivotArea dataOnly="0" labelOnly="1" fieldPosition="0">
        <references count="5">
          <reference field="13" count="1" selected="0">
            <x v="5"/>
          </reference>
          <reference field="15" count="1" selected="0">
            <x v="7"/>
          </reference>
          <reference field="17" count="1" selected="0">
            <x v="57"/>
          </reference>
          <reference field="26" count="1" selected="0">
            <x v="33"/>
          </reference>
          <reference field="27" count="1">
            <x v="64"/>
          </reference>
        </references>
      </pivotArea>
    </format>
    <format dxfId="401">
      <pivotArea dataOnly="0" labelOnly="1" fieldPosition="0">
        <references count="5">
          <reference field="13" count="1" selected="0">
            <x v="5"/>
          </reference>
          <reference field="15" count="1" selected="0">
            <x v="7"/>
          </reference>
          <reference field="17" count="1" selected="0">
            <x v="57"/>
          </reference>
          <reference field="26" count="1" selected="0">
            <x v="34"/>
          </reference>
          <reference field="27" count="1">
            <x v="79"/>
          </reference>
        </references>
      </pivotArea>
    </format>
    <format dxfId="400">
      <pivotArea dataOnly="0" labelOnly="1" fieldPosition="0">
        <references count="5">
          <reference field="13" count="1" selected="0">
            <x v="5"/>
          </reference>
          <reference field="15" count="1" selected="0">
            <x v="7"/>
          </reference>
          <reference field="17" count="1" selected="0">
            <x v="57"/>
          </reference>
          <reference field="26" count="1" selected="0">
            <x v="36"/>
          </reference>
          <reference field="27" count="1">
            <x v="40"/>
          </reference>
        </references>
      </pivotArea>
    </format>
    <format dxfId="399">
      <pivotArea dataOnly="0" labelOnly="1" fieldPosition="0">
        <references count="5">
          <reference field="13" count="1" selected="0">
            <x v="5"/>
          </reference>
          <reference field="15" count="1" selected="0">
            <x v="7"/>
          </reference>
          <reference field="17" count="1" selected="0">
            <x v="57"/>
          </reference>
          <reference field="26" count="1" selected="0">
            <x v="37"/>
          </reference>
          <reference field="27" count="1">
            <x v="72"/>
          </reference>
        </references>
      </pivotArea>
    </format>
    <format dxfId="398">
      <pivotArea dataOnly="0" labelOnly="1" fieldPosition="0">
        <references count="5">
          <reference field="13" count="1" selected="0">
            <x v="5"/>
          </reference>
          <reference field="15" count="1" selected="0">
            <x v="7"/>
          </reference>
          <reference field="17" count="1" selected="0">
            <x v="57"/>
          </reference>
          <reference field="26" count="1" selected="0">
            <x v="38"/>
          </reference>
          <reference field="27" count="1">
            <x v="68"/>
          </reference>
        </references>
      </pivotArea>
    </format>
    <format dxfId="397">
      <pivotArea dataOnly="0" labelOnly="1" fieldPosition="0">
        <references count="5">
          <reference field="13" count="1" selected="0">
            <x v="5"/>
          </reference>
          <reference field="15" count="1" selected="0">
            <x v="7"/>
          </reference>
          <reference field="17" count="1" selected="0">
            <x v="57"/>
          </reference>
          <reference field="26" count="1" selected="0">
            <x v="40"/>
          </reference>
          <reference field="27" count="1">
            <x v="41"/>
          </reference>
        </references>
      </pivotArea>
    </format>
    <format dxfId="396">
      <pivotArea dataOnly="0" labelOnly="1" fieldPosition="0">
        <references count="5">
          <reference field="13" count="1" selected="0">
            <x v="5"/>
          </reference>
          <reference field="15" count="1" selected="0">
            <x v="7"/>
          </reference>
          <reference field="17" count="1" selected="0">
            <x v="57"/>
          </reference>
          <reference field="26" count="1" selected="0">
            <x v="43"/>
          </reference>
          <reference field="27" count="1">
            <x v="134"/>
          </reference>
        </references>
      </pivotArea>
    </format>
    <format dxfId="395">
      <pivotArea dataOnly="0" labelOnly="1" fieldPosition="0">
        <references count="5">
          <reference field="13" count="1" selected="0">
            <x v="5"/>
          </reference>
          <reference field="15" count="1" selected="0">
            <x v="7"/>
          </reference>
          <reference field="17" count="1" selected="0">
            <x v="57"/>
          </reference>
          <reference field="26" count="1" selected="0">
            <x v="44"/>
          </reference>
          <reference field="27" count="1">
            <x v="87"/>
          </reference>
        </references>
      </pivotArea>
    </format>
    <format dxfId="394">
      <pivotArea dataOnly="0" labelOnly="1" fieldPosition="0">
        <references count="5">
          <reference field="13" count="1" selected="0">
            <x v="5"/>
          </reference>
          <reference field="15" count="1" selected="0">
            <x v="7"/>
          </reference>
          <reference field="17" count="1" selected="0">
            <x v="57"/>
          </reference>
          <reference field="26" count="1" selected="0">
            <x v="48"/>
          </reference>
          <reference field="27" count="1">
            <x v="44"/>
          </reference>
        </references>
      </pivotArea>
    </format>
    <format dxfId="393">
      <pivotArea dataOnly="0" labelOnly="1" fieldPosition="0">
        <references count="5">
          <reference field="13" count="1" selected="0">
            <x v="5"/>
          </reference>
          <reference field="15" count="1" selected="0">
            <x v="7"/>
          </reference>
          <reference field="17" count="1" selected="0">
            <x v="57"/>
          </reference>
          <reference field="26" count="1" selected="0">
            <x v="74"/>
          </reference>
          <reference field="27" count="1">
            <x v="123"/>
          </reference>
        </references>
      </pivotArea>
    </format>
    <format dxfId="392">
      <pivotArea dataOnly="0" labelOnly="1" fieldPosition="0">
        <references count="5">
          <reference field="13" count="1" selected="0">
            <x v="5"/>
          </reference>
          <reference field="15" count="1" selected="0">
            <x v="7"/>
          </reference>
          <reference field="17" count="1" selected="0">
            <x v="57"/>
          </reference>
          <reference field="26" count="1" selected="0">
            <x v="83"/>
          </reference>
          <reference field="27" count="1">
            <x v="52"/>
          </reference>
        </references>
      </pivotArea>
    </format>
    <format dxfId="391">
      <pivotArea dataOnly="0" labelOnly="1" fieldPosition="0">
        <references count="5">
          <reference field="13" count="1" selected="0">
            <x v="5"/>
          </reference>
          <reference field="15" count="1" selected="0">
            <x v="7"/>
          </reference>
          <reference field="17" count="1" selected="0">
            <x v="57"/>
          </reference>
          <reference field="26" count="1" selected="0">
            <x v="85"/>
          </reference>
          <reference field="27" count="1">
            <x v="99"/>
          </reference>
        </references>
      </pivotArea>
    </format>
    <format dxfId="390">
      <pivotArea dataOnly="0" labelOnly="1" fieldPosition="0">
        <references count="5">
          <reference field="13" count="1" selected="0">
            <x v="5"/>
          </reference>
          <reference field="15" count="1" selected="0">
            <x v="7"/>
          </reference>
          <reference field="17" count="1" selected="0">
            <x v="57"/>
          </reference>
          <reference field="26" count="1" selected="0">
            <x v="87"/>
          </reference>
          <reference field="27" count="1">
            <x v="115"/>
          </reference>
        </references>
      </pivotArea>
    </format>
    <format dxfId="389">
      <pivotArea dataOnly="0" labelOnly="1" fieldPosition="0">
        <references count="5">
          <reference field="13" count="1" selected="0">
            <x v="5"/>
          </reference>
          <reference field="15" count="1" selected="0">
            <x v="7"/>
          </reference>
          <reference field="17" count="1" selected="0">
            <x v="57"/>
          </reference>
          <reference field="26" count="1" selected="0">
            <x v="112"/>
          </reference>
          <reference field="27" count="1">
            <x v="73"/>
          </reference>
        </references>
      </pivotArea>
    </format>
    <format dxfId="388">
      <pivotArea dataOnly="0" labelOnly="1" fieldPosition="0">
        <references count="5">
          <reference field="13" count="1" selected="0">
            <x v="5"/>
          </reference>
          <reference field="15" count="1" selected="0">
            <x v="7"/>
          </reference>
          <reference field="17" count="1" selected="0">
            <x v="57"/>
          </reference>
          <reference field="26" count="1" selected="0">
            <x v="118"/>
          </reference>
          <reference field="27" count="1">
            <x v="37"/>
          </reference>
        </references>
      </pivotArea>
    </format>
    <format dxfId="387">
      <pivotArea dataOnly="0" labelOnly="1" fieldPosition="0">
        <references count="5">
          <reference field="13" count="1" selected="0">
            <x v="5"/>
          </reference>
          <reference field="15" count="1" selected="0">
            <x v="7"/>
          </reference>
          <reference field="17" count="1" selected="0">
            <x v="57"/>
          </reference>
          <reference field="26" count="1" selected="0">
            <x v="119"/>
          </reference>
          <reference field="27" count="1">
            <x v="55"/>
          </reference>
        </references>
      </pivotArea>
    </format>
    <format dxfId="386">
      <pivotArea dataOnly="0" labelOnly="1" fieldPosition="0">
        <references count="5">
          <reference field="13" count="1" selected="0">
            <x v="5"/>
          </reference>
          <reference field="15" count="1" selected="0">
            <x v="7"/>
          </reference>
          <reference field="17" count="1" selected="0">
            <x v="57"/>
          </reference>
          <reference field="26" count="1" selected="0">
            <x v="122"/>
          </reference>
          <reference field="27" count="1">
            <x v="124"/>
          </reference>
        </references>
      </pivotArea>
    </format>
    <format dxfId="385">
      <pivotArea dataOnly="0" labelOnly="1" fieldPosition="0">
        <references count="5">
          <reference field="13" count="1" selected="0">
            <x v="5"/>
          </reference>
          <reference field="15" count="1" selected="0">
            <x v="7"/>
          </reference>
          <reference field="17" count="1" selected="0">
            <x v="57"/>
          </reference>
          <reference field="26" count="1" selected="0">
            <x v="124"/>
          </reference>
          <reference field="27" count="1">
            <x v="36"/>
          </reference>
        </references>
      </pivotArea>
    </format>
    <format dxfId="384">
      <pivotArea dataOnly="0" labelOnly="1" fieldPosition="0">
        <references count="5">
          <reference field="13" count="1" selected="0">
            <x v="5"/>
          </reference>
          <reference field="15" count="1" selected="0">
            <x v="7"/>
          </reference>
          <reference field="17" count="1" selected="0">
            <x v="57"/>
          </reference>
          <reference field="26" count="1" selected="0">
            <x v="126"/>
          </reference>
          <reference field="27" count="1">
            <x v="77"/>
          </reference>
        </references>
      </pivotArea>
    </format>
    <format dxfId="383">
      <pivotArea dataOnly="0" labelOnly="1" fieldPosition="0">
        <references count="5">
          <reference field="13" count="1" selected="0">
            <x v="4"/>
          </reference>
          <reference field="15" count="1" selected="0">
            <x v="8"/>
          </reference>
          <reference field="17" count="1" selected="0">
            <x v="14"/>
          </reference>
          <reference field="26" count="1" selected="0">
            <x v="59"/>
          </reference>
          <reference field="27" count="1">
            <x v="122"/>
          </reference>
        </references>
      </pivotArea>
    </format>
    <format dxfId="382">
      <pivotArea dataOnly="0" labelOnly="1" fieldPosition="0">
        <references count="5">
          <reference field="13" count="1" selected="0">
            <x v="4"/>
          </reference>
          <reference field="15" count="1" selected="0">
            <x v="8"/>
          </reference>
          <reference field="17" count="1" selected="0">
            <x v="14"/>
          </reference>
          <reference field="26" count="1" selected="0">
            <x v="74"/>
          </reference>
          <reference field="27" count="1">
            <x v="123"/>
          </reference>
        </references>
      </pivotArea>
    </format>
    <format dxfId="381">
      <pivotArea dataOnly="0" labelOnly="1" fieldPosition="0">
        <references count="5">
          <reference field="13" count="1" selected="0">
            <x v="4"/>
          </reference>
          <reference field="15" count="1" selected="0">
            <x v="8"/>
          </reference>
          <reference field="17" count="1" selected="0">
            <x v="14"/>
          </reference>
          <reference field="26" count="1" selected="0">
            <x v="88"/>
          </reference>
          <reference field="27" count="1">
            <x v="28"/>
          </reference>
        </references>
      </pivotArea>
    </format>
    <format dxfId="380">
      <pivotArea dataOnly="0" labelOnly="1" fieldPosition="0">
        <references count="5">
          <reference field="13" count="1" selected="0">
            <x v="4"/>
          </reference>
          <reference field="15" count="1" selected="0">
            <x v="8"/>
          </reference>
          <reference field="17" count="1" selected="0">
            <x v="14"/>
          </reference>
          <reference field="26" count="1" selected="0">
            <x v="89"/>
          </reference>
          <reference field="27" count="1">
            <x v="111"/>
          </reference>
        </references>
      </pivotArea>
    </format>
    <format dxfId="379">
      <pivotArea dataOnly="0" labelOnly="1" fieldPosition="0">
        <references count="5">
          <reference field="13" count="1" selected="0">
            <x v="4"/>
          </reference>
          <reference field="15" count="1" selected="0">
            <x v="8"/>
          </reference>
          <reference field="17" count="1" selected="0">
            <x v="14"/>
          </reference>
          <reference field="26" count="1" selected="0">
            <x v="90"/>
          </reference>
          <reference field="27" count="1">
            <x v="114"/>
          </reference>
        </references>
      </pivotArea>
    </format>
    <format dxfId="378">
      <pivotArea dataOnly="0" labelOnly="1" fieldPosition="0">
        <references count="5">
          <reference field="13" count="1" selected="0">
            <x v="4"/>
          </reference>
          <reference field="15" count="1" selected="0">
            <x v="8"/>
          </reference>
          <reference field="17" count="1" selected="0">
            <x v="14"/>
          </reference>
          <reference field="26" count="1" selected="0">
            <x v="91"/>
          </reference>
          <reference field="27" count="1">
            <x v="105"/>
          </reference>
        </references>
      </pivotArea>
    </format>
    <format dxfId="377">
      <pivotArea dataOnly="0" labelOnly="1" fieldPosition="0">
        <references count="5">
          <reference field="13" count="1" selected="0">
            <x v="2"/>
          </reference>
          <reference field="15" count="1" selected="0">
            <x v="9"/>
          </reference>
          <reference field="17" count="1" selected="0">
            <x v="1"/>
          </reference>
          <reference field="26" count="1" selected="0">
            <x v="94"/>
          </reference>
          <reference field="27" count="1">
            <x v="135"/>
          </reference>
        </references>
      </pivotArea>
    </format>
    <format dxfId="376">
      <pivotArea dataOnly="0" labelOnly="1" fieldPosition="0">
        <references count="5">
          <reference field="13" count="1" selected="0">
            <x v="2"/>
          </reference>
          <reference field="15" count="1" selected="0">
            <x v="9"/>
          </reference>
          <reference field="17" count="1" selected="0">
            <x v="1"/>
          </reference>
          <reference field="26" count="1" selected="0">
            <x v="96"/>
          </reference>
          <reference field="27" count="1">
            <x v="42"/>
          </reference>
        </references>
      </pivotArea>
    </format>
    <format dxfId="375">
      <pivotArea dataOnly="0" labelOnly="1" fieldPosition="0">
        <references count="5">
          <reference field="13" count="1" selected="0">
            <x v="2"/>
          </reference>
          <reference field="15" count="1" selected="0">
            <x v="9"/>
          </reference>
          <reference field="17" count="1" selected="0">
            <x v="1"/>
          </reference>
          <reference field="26" count="1" selected="0">
            <x v="125"/>
          </reference>
          <reference field="27" count="1">
            <x v="45"/>
          </reference>
        </references>
      </pivotArea>
    </format>
    <format dxfId="374">
      <pivotArea dataOnly="0" labelOnly="1" fieldPosition="0">
        <references count="5">
          <reference field="13" count="1" selected="0">
            <x v="2"/>
          </reference>
          <reference field="15" count="1" selected="0">
            <x v="9"/>
          </reference>
          <reference field="17" count="1" selected="0">
            <x v="18"/>
          </reference>
          <reference field="26" count="1" selected="0">
            <x v="25"/>
          </reference>
          <reference field="27" count="1">
            <x v="93"/>
          </reference>
        </references>
      </pivotArea>
    </format>
    <format dxfId="373">
      <pivotArea dataOnly="0" labelOnly="1" fieldPosition="0">
        <references count="5">
          <reference field="13" count="1" selected="0">
            <x v="2"/>
          </reference>
          <reference field="15" count="1" selected="0">
            <x v="9"/>
          </reference>
          <reference field="17" count="1" selected="0">
            <x v="18"/>
          </reference>
          <reference field="26" count="1" selected="0">
            <x v="26"/>
          </reference>
          <reference field="27" count="1">
            <x v="81"/>
          </reference>
        </references>
      </pivotArea>
    </format>
    <format dxfId="372">
      <pivotArea dataOnly="0" labelOnly="1" fieldPosition="0">
        <references count="5">
          <reference field="13" count="1" selected="0">
            <x v="2"/>
          </reference>
          <reference field="15" count="1" selected="0">
            <x v="9"/>
          </reference>
          <reference field="17" count="1" selected="0">
            <x v="18"/>
          </reference>
          <reference field="26" count="1" selected="0">
            <x v="36"/>
          </reference>
          <reference field="27" count="1">
            <x v="40"/>
          </reference>
        </references>
      </pivotArea>
    </format>
    <format dxfId="371">
      <pivotArea dataOnly="0" labelOnly="1" fieldPosition="0">
        <references count="5">
          <reference field="13" count="1" selected="0">
            <x v="2"/>
          </reference>
          <reference field="15" count="1" selected="0">
            <x v="9"/>
          </reference>
          <reference field="17" count="1" selected="0">
            <x v="18"/>
          </reference>
          <reference field="26" count="1" selected="0">
            <x v="48"/>
          </reference>
          <reference field="27" count="1">
            <x v="44"/>
          </reference>
        </references>
      </pivotArea>
    </format>
    <format dxfId="370">
      <pivotArea dataOnly="0" labelOnly="1" fieldPosition="0">
        <references count="5">
          <reference field="13" count="1" selected="0">
            <x v="2"/>
          </reference>
          <reference field="15" count="1" selected="0">
            <x v="9"/>
          </reference>
          <reference field="17" count="1" selected="0">
            <x v="18"/>
          </reference>
          <reference field="26" count="1" selected="0">
            <x v="96"/>
          </reference>
          <reference field="27" count="1">
            <x v="42"/>
          </reference>
        </references>
      </pivotArea>
    </format>
    <format dxfId="369">
      <pivotArea dataOnly="0" labelOnly="1" fieldPosition="0">
        <references count="5">
          <reference field="13" count="1" selected="0">
            <x v="2"/>
          </reference>
          <reference field="15" count="1" selected="0">
            <x v="9"/>
          </reference>
          <reference field="17" count="1" selected="0">
            <x v="18"/>
          </reference>
          <reference field="26" count="1" selected="0">
            <x v="106"/>
          </reference>
          <reference field="27" count="1">
            <x v="126"/>
          </reference>
        </references>
      </pivotArea>
    </format>
    <format dxfId="368">
      <pivotArea dataOnly="0" labelOnly="1" fieldPosition="0">
        <references count="5">
          <reference field="13" count="1" selected="0">
            <x v="2"/>
          </reference>
          <reference field="15" count="1" selected="0">
            <x v="9"/>
          </reference>
          <reference field="17" count="1" selected="0">
            <x v="18"/>
          </reference>
          <reference field="26" count="1" selected="0">
            <x v="118"/>
          </reference>
          <reference field="27" count="1">
            <x v="37"/>
          </reference>
        </references>
      </pivotArea>
    </format>
    <format dxfId="367">
      <pivotArea dataOnly="0" labelOnly="1" fieldPosition="0">
        <references count="5">
          <reference field="13" count="1" selected="0">
            <x v="2"/>
          </reference>
          <reference field="15" count="1" selected="0">
            <x v="9"/>
          </reference>
          <reference field="17" count="1" selected="0">
            <x v="44"/>
          </reference>
          <reference field="26" count="1" selected="0">
            <x v="22"/>
          </reference>
          <reference field="27" count="1">
            <x v="90"/>
          </reference>
        </references>
      </pivotArea>
    </format>
    <format dxfId="366">
      <pivotArea dataOnly="0" labelOnly="1" fieldPosition="0">
        <references count="5">
          <reference field="13" count="1" selected="0">
            <x v="2"/>
          </reference>
          <reference field="15" count="1" selected="0">
            <x v="9"/>
          </reference>
          <reference field="17" count="1" selected="0">
            <x v="44"/>
          </reference>
          <reference field="26" count="1" selected="0">
            <x v="23"/>
          </reference>
          <reference field="27" count="1">
            <x v="89"/>
          </reference>
        </references>
      </pivotArea>
    </format>
    <format dxfId="365">
      <pivotArea dataOnly="0" labelOnly="1" fieldPosition="0">
        <references count="5">
          <reference field="13" count="1" selected="0">
            <x v="2"/>
          </reference>
          <reference field="15" count="1" selected="0">
            <x v="9"/>
          </reference>
          <reference field="17" count="1" selected="0">
            <x v="44"/>
          </reference>
          <reference field="26" count="1" selected="0">
            <x v="63"/>
          </reference>
          <reference field="27" count="1">
            <x v="8"/>
          </reference>
        </references>
      </pivotArea>
    </format>
    <format dxfId="364">
      <pivotArea dataOnly="0" labelOnly="1" fieldPosition="0">
        <references count="5">
          <reference field="13" count="1" selected="0">
            <x v="2"/>
          </reference>
          <reference field="15" count="1" selected="0">
            <x v="9"/>
          </reference>
          <reference field="17" count="1" selected="0">
            <x v="44"/>
          </reference>
          <reference field="26" count="1" selected="0">
            <x v="96"/>
          </reference>
          <reference field="27" count="1">
            <x v="42"/>
          </reference>
        </references>
      </pivotArea>
    </format>
    <format dxfId="363">
      <pivotArea dataOnly="0" labelOnly="1" fieldPosition="0">
        <references count="5">
          <reference field="13" count="1" selected="0">
            <x v="2"/>
          </reference>
          <reference field="15" count="1" selected="0">
            <x v="9"/>
          </reference>
          <reference field="17" count="1" selected="0">
            <x v="44"/>
          </reference>
          <reference field="26" count="1" selected="0">
            <x v="107"/>
          </reference>
          <reference field="27" count="1">
            <x v="15"/>
          </reference>
        </references>
      </pivotArea>
    </format>
    <format dxfId="362">
      <pivotArea dataOnly="0" labelOnly="1" fieldPosition="0">
        <references count="5">
          <reference field="13" count="1" selected="0">
            <x v="2"/>
          </reference>
          <reference field="15" count="1" selected="0">
            <x v="9"/>
          </reference>
          <reference field="17" count="1" selected="0">
            <x v="44"/>
          </reference>
          <reference field="26" count="1" selected="0">
            <x v="117"/>
          </reference>
          <reference field="27" count="1">
            <x v="17"/>
          </reference>
        </references>
      </pivotArea>
    </format>
    <format dxfId="361">
      <pivotArea dataOnly="0" labelOnly="1" fieldPosition="0">
        <references count="5">
          <reference field="13" count="1" selected="0">
            <x v="2"/>
          </reference>
          <reference field="15" count="1" selected="0">
            <x v="9"/>
          </reference>
          <reference field="17" count="1" selected="0">
            <x v="45"/>
          </reference>
          <reference field="26" count="1" selected="0">
            <x v="107"/>
          </reference>
          <reference field="27" count="1">
            <x v="15"/>
          </reference>
        </references>
      </pivotArea>
    </format>
    <format dxfId="360">
      <pivotArea dataOnly="0" labelOnly="1" fieldPosition="0">
        <references count="5">
          <reference field="13" count="1" selected="0">
            <x v="5"/>
          </reference>
          <reference field="15" count="1" selected="0">
            <x v="10"/>
          </reference>
          <reference field="17" count="1" selected="0">
            <x v="48"/>
          </reference>
          <reference field="26" count="1" selected="0">
            <x v="19"/>
          </reference>
          <reference field="27" count="1">
            <x v="61"/>
          </reference>
        </references>
      </pivotArea>
    </format>
    <format dxfId="359">
      <pivotArea dataOnly="0" labelOnly="1" fieldPosition="0">
        <references count="5">
          <reference field="13" count="1" selected="0">
            <x v="5"/>
          </reference>
          <reference field="15" count="1" selected="0">
            <x v="10"/>
          </reference>
          <reference field="17" count="1" selected="0">
            <x v="48"/>
          </reference>
          <reference field="26" count="1" selected="0">
            <x v="44"/>
          </reference>
          <reference field="27" count="1">
            <x v="87"/>
          </reference>
        </references>
      </pivotArea>
    </format>
    <format dxfId="358">
      <pivotArea dataOnly="0" labelOnly="1" fieldPosition="0">
        <references count="5">
          <reference field="13" count="1" selected="0">
            <x v="5"/>
          </reference>
          <reference field="15" count="1" selected="0">
            <x v="10"/>
          </reference>
          <reference field="17" count="1" selected="0">
            <x v="48"/>
          </reference>
          <reference field="26" count="1" selected="0">
            <x v="48"/>
          </reference>
          <reference field="27" count="1">
            <x v="44"/>
          </reference>
        </references>
      </pivotArea>
    </format>
    <format dxfId="357">
      <pivotArea dataOnly="0" labelOnly="1" fieldPosition="0">
        <references count="5">
          <reference field="13" count="1" selected="0">
            <x v="5"/>
          </reference>
          <reference field="15" count="1" selected="0">
            <x v="10"/>
          </reference>
          <reference field="17" count="1" selected="0">
            <x v="48"/>
          </reference>
          <reference field="26" count="1" selected="0">
            <x v="87"/>
          </reference>
          <reference field="27" count="1">
            <x v="115"/>
          </reference>
        </references>
      </pivotArea>
    </format>
    <format dxfId="356">
      <pivotArea dataOnly="0" labelOnly="1" fieldPosition="0">
        <references count="5">
          <reference field="13" count="1" selected="0">
            <x v="5"/>
          </reference>
          <reference field="15" count="1" selected="0">
            <x v="10"/>
          </reference>
          <reference field="17" count="1" selected="0">
            <x v="52"/>
          </reference>
          <reference field="26" count="1" selected="0">
            <x v="19"/>
          </reference>
          <reference field="27" count="1">
            <x v="61"/>
          </reference>
        </references>
      </pivotArea>
    </format>
    <format dxfId="355">
      <pivotArea dataOnly="0" labelOnly="1" fieldPosition="0">
        <references count="5">
          <reference field="13" count="1" selected="0">
            <x v="5"/>
          </reference>
          <reference field="15" count="1" selected="0">
            <x v="10"/>
          </reference>
          <reference field="17" count="1" selected="0">
            <x v="52"/>
          </reference>
          <reference field="26" count="1" selected="0">
            <x v="23"/>
          </reference>
          <reference field="27" count="1">
            <x v="89"/>
          </reference>
        </references>
      </pivotArea>
    </format>
    <format dxfId="354">
      <pivotArea dataOnly="0" labelOnly="1" fieldPosition="0">
        <references count="5">
          <reference field="13" count="1" selected="0">
            <x v="5"/>
          </reference>
          <reference field="15" count="1" selected="0">
            <x v="10"/>
          </reference>
          <reference field="17" count="1" selected="0">
            <x v="52"/>
          </reference>
          <reference field="26" count="1" selected="0">
            <x v="36"/>
          </reference>
          <reference field="27" count="1">
            <x v="40"/>
          </reference>
        </references>
      </pivotArea>
    </format>
    <format dxfId="353">
      <pivotArea dataOnly="0" labelOnly="1" fieldPosition="0">
        <references count="5">
          <reference field="13" count="1" selected="0">
            <x v="5"/>
          </reference>
          <reference field="15" count="1" selected="0">
            <x v="10"/>
          </reference>
          <reference field="17" count="1" selected="0">
            <x v="52"/>
          </reference>
          <reference field="26" count="1" selected="0">
            <x v="44"/>
          </reference>
          <reference field="27" count="1">
            <x v="87"/>
          </reference>
        </references>
      </pivotArea>
    </format>
    <format dxfId="352">
      <pivotArea dataOnly="0" labelOnly="1" fieldPosition="0">
        <references count="5">
          <reference field="13" count="1" selected="0">
            <x v="5"/>
          </reference>
          <reference field="15" count="1" selected="0">
            <x v="10"/>
          </reference>
          <reference field="17" count="1" selected="0">
            <x v="52"/>
          </reference>
          <reference field="26" count="1" selected="0">
            <x v="48"/>
          </reference>
          <reference field="27" count="1">
            <x v="44"/>
          </reference>
        </references>
      </pivotArea>
    </format>
    <format dxfId="351">
      <pivotArea dataOnly="0" labelOnly="1" fieldPosition="0">
        <references count="5">
          <reference field="13" count="1" selected="0">
            <x v="5"/>
          </reference>
          <reference field="15" count="1" selected="0">
            <x v="10"/>
          </reference>
          <reference field="17" count="1" selected="0">
            <x v="52"/>
          </reference>
          <reference field="26" count="1" selected="0">
            <x v="86"/>
          </reference>
          <reference field="27" count="1">
            <x v="53"/>
          </reference>
        </references>
      </pivotArea>
    </format>
    <format dxfId="350">
      <pivotArea dataOnly="0" labelOnly="1" fieldPosition="0">
        <references count="5">
          <reference field="13" count="1" selected="0">
            <x v="5"/>
          </reference>
          <reference field="15" count="1" selected="0">
            <x v="10"/>
          </reference>
          <reference field="17" count="1" selected="0">
            <x v="52"/>
          </reference>
          <reference field="26" count="1" selected="0">
            <x v="121"/>
          </reference>
          <reference field="27" count="1">
            <x v="60"/>
          </reference>
        </references>
      </pivotArea>
    </format>
    <format dxfId="349">
      <pivotArea dataOnly="0" labelOnly="1" fieldPosition="0">
        <references count="5">
          <reference field="13" count="1" selected="0">
            <x v="5"/>
          </reference>
          <reference field="15" count="1" selected="0">
            <x v="10"/>
          </reference>
          <reference field="17" count="1" selected="0">
            <x v="54"/>
          </reference>
          <reference field="26" count="1" selected="0">
            <x v="31"/>
          </reference>
          <reference field="27" count="1">
            <x v="62"/>
          </reference>
        </references>
      </pivotArea>
    </format>
    <format dxfId="348">
      <pivotArea dataOnly="0" labelOnly="1" fieldPosition="0">
        <references count="5">
          <reference field="13" count="1" selected="0">
            <x v="5"/>
          </reference>
          <reference field="15" count="1" selected="0">
            <x v="10"/>
          </reference>
          <reference field="17" count="1" selected="0">
            <x v="54"/>
          </reference>
          <reference field="26" count="1" selected="0">
            <x v="44"/>
          </reference>
          <reference field="27" count="1">
            <x v="87"/>
          </reference>
        </references>
      </pivotArea>
    </format>
    <format dxfId="347">
      <pivotArea dataOnly="0" labelOnly="1" fieldPosition="0">
        <references count="5">
          <reference field="13" count="1" selected="0">
            <x v="5"/>
          </reference>
          <reference field="15" count="1" selected="0">
            <x v="10"/>
          </reference>
          <reference field="17" count="1" selected="0">
            <x v="54"/>
          </reference>
          <reference field="26" count="1" selected="0">
            <x v="48"/>
          </reference>
          <reference field="27" count="1">
            <x v="44"/>
          </reference>
        </references>
      </pivotArea>
    </format>
    <format dxfId="346">
      <pivotArea dataOnly="0" labelOnly="1" fieldPosition="0">
        <references count="5">
          <reference field="13" count="1" selected="0">
            <x v="5"/>
          </reference>
          <reference field="15" count="1" selected="0">
            <x v="10"/>
          </reference>
          <reference field="17" count="1" selected="0">
            <x v="54"/>
          </reference>
          <reference field="26" count="1" selected="0">
            <x v="55"/>
          </reference>
          <reference field="27" count="1">
            <x v="33"/>
          </reference>
        </references>
      </pivotArea>
    </format>
    <format dxfId="345">
      <pivotArea dataOnly="0" labelOnly="1" fieldPosition="0">
        <references count="5">
          <reference field="13" count="1" selected="0">
            <x v="5"/>
          </reference>
          <reference field="15" count="1" selected="0">
            <x v="10"/>
          </reference>
          <reference field="17" count="1" selected="0">
            <x v="54"/>
          </reference>
          <reference field="26" count="1" selected="0">
            <x v="65"/>
          </reference>
          <reference field="27" count="1">
            <x v="76"/>
          </reference>
        </references>
      </pivotArea>
    </format>
    <format dxfId="344">
      <pivotArea dataOnly="0" labelOnly="1" fieldPosition="0">
        <references count="5">
          <reference field="13" count="1" selected="0">
            <x v="5"/>
          </reference>
          <reference field="15" count="1" selected="0">
            <x v="10"/>
          </reference>
          <reference field="17" count="1" selected="0">
            <x v="55"/>
          </reference>
          <reference field="26" count="1" selected="0">
            <x v="19"/>
          </reference>
          <reference field="27" count="1">
            <x v="61"/>
          </reference>
        </references>
      </pivotArea>
    </format>
    <format dxfId="343">
      <pivotArea dataOnly="0" labelOnly="1" fieldPosition="0">
        <references count="5">
          <reference field="13" count="1" selected="0">
            <x v="5"/>
          </reference>
          <reference field="15" count="1" selected="0">
            <x v="10"/>
          </reference>
          <reference field="17" count="1" selected="0">
            <x v="55"/>
          </reference>
          <reference field="26" count="1" selected="0">
            <x v="27"/>
          </reference>
          <reference field="27" count="1">
            <x v="91"/>
          </reference>
        </references>
      </pivotArea>
    </format>
    <format dxfId="342">
      <pivotArea dataOnly="0" labelOnly="1" fieldPosition="0">
        <references count="5">
          <reference field="13" count="1" selected="0">
            <x v="5"/>
          </reference>
          <reference field="15" count="1" selected="0">
            <x v="10"/>
          </reference>
          <reference field="17" count="1" selected="0">
            <x v="55"/>
          </reference>
          <reference field="26" count="1" selected="0">
            <x v="28"/>
          </reference>
          <reference field="27" count="1">
            <x v="18"/>
          </reference>
        </references>
      </pivotArea>
    </format>
    <format dxfId="341">
      <pivotArea dataOnly="0" labelOnly="1" fieldPosition="0">
        <references count="5">
          <reference field="13" count="1" selected="0">
            <x v="5"/>
          </reference>
          <reference field="15" count="1" selected="0">
            <x v="10"/>
          </reference>
          <reference field="17" count="1" selected="0">
            <x v="55"/>
          </reference>
          <reference field="26" count="1" selected="0">
            <x v="32"/>
          </reference>
          <reference field="27" count="1">
            <x v="11"/>
          </reference>
        </references>
      </pivotArea>
    </format>
    <format dxfId="340">
      <pivotArea dataOnly="0" labelOnly="1" fieldPosition="0">
        <references count="5">
          <reference field="13" count="1" selected="0">
            <x v="5"/>
          </reference>
          <reference field="15" count="1" selected="0">
            <x v="10"/>
          </reference>
          <reference field="17" count="1" selected="0">
            <x v="55"/>
          </reference>
          <reference field="26" count="1" selected="0">
            <x v="34"/>
          </reference>
          <reference field="27" count="1">
            <x v="79"/>
          </reference>
        </references>
      </pivotArea>
    </format>
    <format dxfId="339">
      <pivotArea dataOnly="0" labelOnly="1" fieldPosition="0">
        <references count="5">
          <reference field="13" count="1" selected="0">
            <x v="5"/>
          </reference>
          <reference field="15" count="1" selected="0">
            <x v="10"/>
          </reference>
          <reference field="17" count="1" selected="0">
            <x v="55"/>
          </reference>
          <reference field="26" count="1" selected="0">
            <x v="44"/>
          </reference>
          <reference field="27" count="1">
            <x v="87"/>
          </reference>
        </references>
      </pivotArea>
    </format>
    <format dxfId="338">
      <pivotArea dataOnly="0" labelOnly="1" fieldPosition="0">
        <references count="5">
          <reference field="13" count="1" selected="0">
            <x v="5"/>
          </reference>
          <reference field="15" count="1" selected="0">
            <x v="10"/>
          </reference>
          <reference field="17" count="1" selected="0">
            <x v="55"/>
          </reference>
          <reference field="26" count="1" selected="0">
            <x v="48"/>
          </reference>
          <reference field="27" count="1">
            <x v="44"/>
          </reference>
        </references>
      </pivotArea>
    </format>
    <format dxfId="337">
      <pivotArea dataOnly="0" labelOnly="1" fieldPosition="0">
        <references count="5">
          <reference field="13" count="1" selected="0">
            <x v="5"/>
          </reference>
          <reference field="15" count="1" selected="0">
            <x v="10"/>
          </reference>
          <reference field="17" count="1" selected="0">
            <x v="55"/>
          </reference>
          <reference field="26" count="1" selected="0">
            <x v="63"/>
          </reference>
          <reference field="27" count="1">
            <x v="8"/>
          </reference>
        </references>
      </pivotArea>
    </format>
    <format dxfId="336">
      <pivotArea dataOnly="0" labelOnly="1" fieldPosition="0">
        <references count="5">
          <reference field="13" count="1" selected="0">
            <x v="5"/>
          </reference>
          <reference field="15" count="1" selected="0">
            <x v="10"/>
          </reference>
          <reference field="17" count="1" selected="0">
            <x v="55"/>
          </reference>
          <reference field="26" count="1" selected="0">
            <x v="72"/>
          </reference>
          <reference field="27" count="1">
            <x v="116"/>
          </reference>
        </references>
      </pivotArea>
    </format>
    <format dxfId="335">
      <pivotArea dataOnly="0" labelOnly="1" fieldPosition="0">
        <references count="5">
          <reference field="13" count="1" selected="0">
            <x v="5"/>
          </reference>
          <reference field="15" count="1" selected="0">
            <x v="10"/>
          </reference>
          <reference field="17" count="1" selected="0">
            <x v="55"/>
          </reference>
          <reference field="26" count="1" selected="0">
            <x v="120"/>
          </reference>
          <reference field="27" count="1">
            <x v="59"/>
          </reference>
        </references>
      </pivotArea>
    </format>
    <format dxfId="334">
      <pivotArea dataOnly="0" labelOnly="1" fieldPosition="0">
        <references count="5">
          <reference field="13" count="1" selected="0">
            <x v="5"/>
          </reference>
          <reference field="15" count="1" selected="0">
            <x v="10"/>
          </reference>
          <reference field="17" count="1" selected="0">
            <x v="55"/>
          </reference>
          <reference field="26" count="1" selected="0">
            <x v="125"/>
          </reference>
          <reference field="27" count="1">
            <x v="45"/>
          </reference>
        </references>
      </pivotArea>
    </format>
    <format dxfId="333">
      <pivotArea dataOnly="0" labelOnly="1" fieldPosition="0">
        <references count="5">
          <reference field="13" count="1" selected="0">
            <x v="3"/>
          </reference>
          <reference field="15" count="1" selected="0">
            <x v="10"/>
          </reference>
          <reference field="17" count="1" selected="0">
            <x v="61"/>
          </reference>
          <reference field="26" count="1" selected="0">
            <x v="27"/>
          </reference>
          <reference field="27" count="1">
            <x v="91"/>
          </reference>
        </references>
      </pivotArea>
    </format>
    <format dxfId="332">
      <pivotArea dataOnly="0" labelOnly="1" fieldPosition="0">
        <references count="5">
          <reference field="13" count="1" selected="0">
            <x v="3"/>
          </reference>
          <reference field="15" count="1" selected="0">
            <x v="10"/>
          </reference>
          <reference field="17" count="1" selected="0">
            <x v="61"/>
          </reference>
          <reference field="26" count="1" selected="0">
            <x v="28"/>
          </reference>
          <reference field="27" count="1">
            <x v="18"/>
          </reference>
        </references>
      </pivotArea>
    </format>
    <format dxfId="331">
      <pivotArea dataOnly="0" labelOnly="1" fieldPosition="0">
        <references count="5">
          <reference field="13" count="1" selected="0">
            <x v="3"/>
          </reference>
          <reference field="15" count="1" selected="0">
            <x v="10"/>
          </reference>
          <reference field="17" count="1" selected="0">
            <x v="61"/>
          </reference>
          <reference field="26" count="1" selected="0">
            <x v="31"/>
          </reference>
          <reference field="27" count="1">
            <x v="62"/>
          </reference>
        </references>
      </pivotArea>
    </format>
    <format dxfId="330">
      <pivotArea dataOnly="0" labelOnly="1" fieldPosition="0">
        <references count="5">
          <reference field="13" count="1" selected="0">
            <x v="3"/>
          </reference>
          <reference field="15" count="1" selected="0">
            <x v="10"/>
          </reference>
          <reference field="17" count="1" selected="0">
            <x v="61"/>
          </reference>
          <reference field="26" count="1" selected="0">
            <x v="32"/>
          </reference>
          <reference field="27" count="1">
            <x v="11"/>
          </reference>
        </references>
      </pivotArea>
    </format>
    <format dxfId="329">
      <pivotArea dataOnly="0" labelOnly="1" fieldPosition="0">
        <references count="5">
          <reference field="13" count="1" selected="0">
            <x v="3"/>
          </reference>
          <reference field="15" count="1" selected="0">
            <x v="10"/>
          </reference>
          <reference field="17" count="1" selected="0">
            <x v="61"/>
          </reference>
          <reference field="26" count="1" selected="0">
            <x v="34"/>
          </reference>
          <reference field="27" count="1">
            <x v="79"/>
          </reference>
        </references>
      </pivotArea>
    </format>
    <format dxfId="328">
      <pivotArea dataOnly="0" labelOnly="1" fieldPosition="0">
        <references count="5">
          <reference field="13" count="1" selected="0">
            <x v="3"/>
          </reference>
          <reference field="15" count="1" selected="0">
            <x v="10"/>
          </reference>
          <reference field="17" count="1" selected="0">
            <x v="61"/>
          </reference>
          <reference field="26" count="1" selected="0">
            <x v="35"/>
          </reference>
          <reference field="27" count="1">
            <x v="92"/>
          </reference>
        </references>
      </pivotArea>
    </format>
    <format dxfId="327">
      <pivotArea dataOnly="0" labelOnly="1" fieldPosition="0">
        <references count="5">
          <reference field="13" count="1" selected="0">
            <x v="3"/>
          </reference>
          <reference field="15" count="1" selected="0">
            <x v="10"/>
          </reference>
          <reference field="17" count="1" selected="0">
            <x v="61"/>
          </reference>
          <reference field="26" count="1" selected="0">
            <x v="39"/>
          </reference>
          <reference field="27" count="1">
            <x v="67"/>
          </reference>
        </references>
      </pivotArea>
    </format>
    <format dxfId="326">
      <pivotArea dataOnly="0" labelOnly="1" fieldPosition="0">
        <references count="5">
          <reference field="13" count="1" selected="0">
            <x v="3"/>
          </reference>
          <reference field="15" count="1" selected="0">
            <x v="10"/>
          </reference>
          <reference field="17" count="1" selected="0">
            <x v="61"/>
          </reference>
          <reference field="26" count="1" selected="0">
            <x v="40"/>
          </reference>
          <reference field="27" count="1">
            <x v="41"/>
          </reference>
        </references>
      </pivotArea>
    </format>
    <format dxfId="325">
      <pivotArea dataOnly="0" labelOnly="1" fieldPosition="0">
        <references count="5">
          <reference field="13" count="1" selected="0">
            <x v="3"/>
          </reference>
          <reference field="15" count="1" selected="0">
            <x v="10"/>
          </reference>
          <reference field="17" count="1" selected="0">
            <x v="61"/>
          </reference>
          <reference field="26" count="1" selected="0">
            <x v="44"/>
          </reference>
          <reference field="27" count="1">
            <x v="87"/>
          </reference>
        </references>
      </pivotArea>
    </format>
    <format dxfId="324">
      <pivotArea dataOnly="0" labelOnly="1" fieldPosition="0">
        <references count="5">
          <reference field="13" count="1" selected="0">
            <x v="3"/>
          </reference>
          <reference field="15" count="1" selected="0">
            <x v="10"/>
          </reference>
          <reference field="17" count="1" selected="0">
            <x v="61"/>
          </reference>
          <reference field="26" count="1" selected="0">
            <x v="48"/>
          </reference>
          <reference field="27" count="1">
            <x v="44"/>
          </reference>
        </references>
      </pivotArea>
    </format>
    <format dxfId="323">
      <pivotArea dataOnly="0" labelOnly="1" fieldPosition="0">
        <references count="5">
          <reference field="13" count="1" selected="0">
            <x v="3"/>
          </reference>
          <reference field="15" count="1" selected="0">
            <x v="10"/>
          </reference>
          <reference field="17" count="1" selected="0">
            <x v="61"/>
          </reference>
          <reference field="26" count="1" selected="0">
            <x v="53"/>
          </reference>
          <reference field="27" count="1">
            <x v="97"/>
          </reference>
        </references>
      </pivotArea>
    </format>
    <format dxfId="322">
      <pivotArea dataOnly="0" labelOnly="1" fieldPosition="0">
        <references count="5">
          <reference field="13" count="1" selected="0">
            <x v="3"/>
          </reference>
          <reference field="15" count="1" selected="0">
            <x v="10"/>
          </reference>
          <reference field="17" count="1" selected="0">
            <x v="61"/>
          </reference>
          <reference field="26" count="1" selected="0">
            <x v="55"/>
          </reference>
          <reference field="27" count="1">
            <x v="33"/>
          </reference>
        </references>
      </pivotArea>
    </format>
    <format dxfId="321">
      <pivotArea dataOnly="0" labelOnly="1" fieldPosition="0">
        <references count="5">
          <reference field="13" count="1" selected="0">
            <x v="3"/>
          </reference>
          <reference field="15" count="1" selected="0">
            <x v="10"/>
          </reference>
          <reference field="17" count="1" selected="0">
            <x v="61"/>
          </reference>
          <reference field="26" count="1" selected="0">
            <x v="63"/>
          </reference>
          <reference field="27" count="1">
            <x v="8"/>
          </reference>
        </references>
      </pivotArea>
    </format>
    <format dxfId="320">
      <pivotArea dataOnly="0" labelOnly="1" fieldPosition="0">
        <references count="5">
          <reference field="13" count="1" selected="0">
            <x v="3"/>
          </reference>
          <reference field="15" count="1" selected="0">
            <x v="10"/>
          </reference>
          <reference field="17" count="1" selected="0">
            <x v="61"/>
          </reference>
          <reference field="26" count="1" selected="0">
            <x v="66"/>
          </reference>
          <reference field="27" count="1">
            <x v="121"/>
          </reference>
        </references>
      </pivotArea>
    </format>
    <format dxfId="319">
      <pivotArea dataOnly="0" labelOnly="1" fieldPosition="0">
        <references count="5">
          <reference field="13" count="1" selected="0">
            <x v="3"/>
          </reference>
          <reference field="15" count="1" selected="0">
            <x v="10"/>
          </reference>
          <reference field="17" count="1" selected="0">
            <x v="61"/>
          </reference>
          <reference field="26" count="1" selected="0">
            <x v="67"/>
          </reference>
          <reference field="27" count="1">
            <x v="112"/>
          </reference>
        </references>
      </pivotArea>
    </format>
    <format dxfId="318">
      <pivotArea dataOnly="0" labelOnly="1" fieldPosition="0">
        <references count="5">
          <reference field="13" count="1" selected="0">
            <x v="3"/>
          </reference>
          <reference field="15" count="1" selected="0">
            <x v="10"/>
          </reference>
          <reference field="17" count="1" selected="0">
            <x v="61"/>
          </reference>
          <reference field="26" count="1" selected="0">
            <x v="73"/>
          </reference>
          <reference field="27" count="1">
            <x v="118"/>
          </reference>
        </references>
      </pivotArea>
    </format>
    <format dxfId="317">
      <pivotArea dataOnly="0" labelOnly="1" fieldPosition="0">
        <references count="5">
          <reference field="13" count="1" selected="0">
            <x v="3"/>
          </reference>
          <reference field="15" count="1" selected="0">
            <x v="10"/>
          </reference>
          <reference field="17" count="1" selected="0">
            <x v="61"/>
          </reference>
          <reference field="26" count="1" selected="0">
            <x v="86"/>
          </reference>
          <reference field="27" count="1">
            <x v="53"/>
          </reference>
        </references>
      </pivotArea>
    </format>
    <format dxfId="316">
      <pivotArea dataOnly="0" labelOnly="1" fieldPosition="0">
        <references count="5">
          <reference field="13" count="1" selected="0">
            <x v="3"/>
          </reference>
          <reference field="15" count="1" selected="0">
            <x v="10"/>
          </reference>
          <reference field="17" count="1" selected="0">
            <x v="61"/>
          </reference>
          <reference field="26" count="1" selected="0">
            <x v="99"/>
          </reference>
          <reference field="27" count="1">
            <x v="49"/>
          </reference>
        </references>
      </pivotArea>
    </format>
    <format dxfId="315">
      <pivotArea dataOnly="0" labelOnly="1" fieldPosition="0">
        <references count="5">
          <reference field="13" count="1" selected="0">
            <x v="4"/>
          </reference>
          <reference field="15" count="1" selected="0">
            <x v="11"/>
          </reference>
          <reference field="17" count="1" selected="0">
            <x v="8"/>
          </reference>
          <reference field="26" count="1" selected="0">
            <x v="115"/>
          </reference>
          <reference field="27" count="1">
            <x v="80"/>
          </reference>
        </references>
      </pivotArea>
    </format>
    <format dxfId="314">
      <pivotArea dataOnly="0" labelOnly="1" fieldPosition="0">
        <references count="5">
          <reference field="13" count="1" selected="0">
            <x v="4"/>
          </reference>
          <reference field="15" count="1" selected="0">
            <x v="14"/>
          </reference>
          <reference field="17" count="1" selected="0">
            <x v="6"/>
          </reference>
          <reference field="26" count="1" selected="0">
            <x v="22"/>
          </reference>
          <reference field="27" count="1">
            <x v="90"/>
          </reference>
        </references>
      </pivotArea>
    </format>
    <format dxfId="313">
      <pivotArea dataOnly="0" labelOnly="1" fieldPosition="0">
        <references count="5">
          <reference field="13" count="1" selected="0">
            <x v="4"/>
          </reference>
          <reference field="15" count="1" selected="0">
            <x v="14"/>
          </reference>
          <reference field="17" count="1" selected="0">
            <x v="6"/>
          </reference>
          <reference field="26" count="1" selected="0">
            <x v="65"/>
          </reference>
          <reference field="27" count="1">
            <x v="76"/>
          </reference>
        </references>
      </pivotArea>
    </format>
    <format dxfId="312">
      <pivotArea dataOnly="0" labelOnly="1" fieldPosition="0">
        <references count="5">
          <reference field="13" count="1" selected="0">
            <x v="4"/>
          </reference>
          <reference field="15" count="1" selected="0">
            <x v="14"/>
          </reference>
          <reference field="17" count="1" selected="0">
            <x v="6"/>
          </reference>
          <reference field="26" count="1" selected="0">
            <x v="87"/>
          </reference>
          <reference field="27" count="1">
            <x v="115"/>
          </reference>
        </references>
      </pivotArea>
    </format>
    <format dxfId="311">
      <pivotArea dataOnly="0" labelOnly="1" fieldPosition="0">
        <references count="5">
          <reference field="13" count="1" selected="0">
            <x v="4"/>
          </reference>
          <reference field="15" count="1" selected="0">
            <x v="14"/>
          </reference>
          <reference field="17" count="1" selected="0">
            <x v="6"/>
          </reference>
          <reference field="26" count="1" selected="0">
            <x v="96"/>
          </reference>
          <reference field="27" count="1">
            <x v="42"/>
          </reference>
        </references>
      </pivotArea>
    </format>
    <format dxfId="310">
      <pivotArea dataOnly="0" labelOnly="1" fieldPosition="0">
        <references count="5">
          <reference field="13" count="1" selected="0">
            <x v="4"/>
          </reference>
          <reference field="15" count="1" selected="0">
            <x v="14"/>
          </reference>
          <reference field="17" count="1" selected="0">
            <x v="6"/>
          </reference>
          <reference field="26" count="1" selected="0">
            <x v="113"/>
          </reference>
          <reference field="27" count="1">
            <x v="74"/>
          </reference>
        </references>
      </pivotArea>
    </format>
    <format dxfId="309">
      <pivotArea dataOnly="0" labelOnly="1" fieldPosition="0">
        <references count="5">
          <reference field="13" count="1" selected="0">
            <x v="4"/>
          </reference>
          <reference field="15" count="1" selected="0">
            <x v="14"/>
          </reference>
          <reference field="17" count="1" selected="0">
            <x v="37"/>
          </reference>
          <reference field="26" count="1" selected="0">
            <x v="74"/>
          </reference>
          <reference field="27" count="1">
            <x v="123"/>
          </reference>
        </references>
      </pivotArea>
    </format>
    <format dxfId="308">
      <pivotArea dataOnly="0" labelOnly="1" fieldPosition="0">
        <references count="5">
          <reference field="13" count="1" selected="0">
            <x v="4"/>
          </reference>
          <reference field="15" count="1" selected="0">
            <x v="14"/>
          </reference>
          <reference field="17" count="1" selected="0">
            <x v="53"/>
          </reference>
          <reference field="26" count="1" selected="0">
            <x v="43"/>
          </reference>
          <reference field="27" count="1">
            <x v="134"/>
          </reference>
        </references>
      </pivotArea>
    </format>
    <format dxfId="307">
      <pivotArea dataOnly="0" labelOnly="1" fieldPosition="0">
        <references count="5">
          <reference field="13" count="1" selected="0">
            <x v="4"/>
          </reference>
          <reference field="15" count="1" selected="0">
            <x v="14"/>
          </reference>
          <reference field="17" count="1" selected="0">
            <x v="53"/>
          </reference>
          <reference field="26" count="1" selected="0">
            <x v="71"/>
          </reference>
          <reference field="27" count="1">
            <x v="107"/>
          </reference>
        </references>
      </pivotArea>
    </format>
    <format dxfId="306">
      <pivotArea dataOnly="0" labelOnly="1" fieldPosition="0">
        <references count="5">
          <reference field="13" count="1" selected="0">
            <x v="4"/>
          </reference>
          <reference field="15" count="1" selected="0">
            <x v="14"/>
          </reference>
          <reference field="17" count="1" selected="0">
            <x v="53"/>
          </reference>
          <reference field="26" count="1" selected="0">
            <x v="92"/>
          </reference>
          <reference field="27" count="1">
            <x v="84"/>
          </reference>
        </references>
      </pivotArea>
    </format>
    <format dxfId="305">
      <pivotArea dataOnly="0" labelOnly="1" fieldPosition="0">
        <references count="5">
          <reference field="13" count="1" selected="0">
            <x v="4"/>
          </reference>
          <reference field="15" count="1" selected="0">
            <x v="14"/>
          </reference>
          <reference field="17" count="1" selected="0">
            <x v="53"/>
          </reference>
          <reference field="26" count="1" selected="0">
            <x v="94"/>
          </reference>
          <reference field="27" count="1">
            <x v="135"/>
          </reference>
        </references>
      </pivotArea>
    </format>
    <format dxfId="304">
      <pivotArea dataOnly="0" labelOnly="1" fieldPosition="0">
        <references count="5">
          <reference field="13" count="1" selected="0">
            <x v="4"/>
          </reference>
          <reference field="15" count="1" selected="0">
            <x v="14"/>
          </reference>
          <reference field="17" count="1" selected="0">
            <x v="53"/>
          </reference>
          <reference field="26" count="1" selected="0">
            <x v="110"/>
          </reference>
          <reference field="27" count="1">
            <x v="14"/>
          </reference>
        </references>
      </pivotArea>
    </format>
    <format dxfId="303">
      <pivotArea dataOnly="0" labelOnly="1" fieldPosition="0">
        <references count="5">
          <reference field="13" count="1" selected="0">
            <x v="4"/>
          </reference>
          <reference field="15" count="1" selected="0">
            <x v="15"/>
          </reference>
          <reference field="17" count="1" selected="0">
            <x v="11"/>
          </reference>
          <reference field="26" count="1" selected="0">
            <x v="16"/>
          </reference>
          <reference field="27" count="1">
            <x v="69"/>
          </reference>
        </references>
      </pivotArea>
    </format>
    <format dxfId="302">
      <pivotArea dataOnly="0" labelOnly="1" fieldPosition="0">
        <references count="5">
          <reference field="13" count="1" selected="0">
            <x v="4"/>
          </reference>
          <reference field="15" count="1" selected="0">
            <x v="15"/>
          </reference>
          <reference field="17" count="1" selected="0">
            <x v="11"/>
          </reference>
          <reference field="26" count="1" selected="0">
            <x v="19"/>
          </reference>
          <reference field="27" count="1">
            <x v="61"/>
          </reference>
        </references>
      </pivotArea>
    </format>
    <format dxfId="301">
      <pivotArea dataOnly="0" labelOnly="1" fieldPosition="0">
        <references count="5">
          <reference field="13" count="1" selected="0">
            <x v="4"/>
          </reference>
          <reference field="15" count="1" selected="0">
            <x v="15"/>
          </reference>
          <reference field="17" count="1" selected="0">
            <x v="11"/>
          </reference>
          <reference field="26" count="1" selected="0">
            <x v="27"/>
          </reference>
          <reference field="27" count="1">
            <x v="91"/>
          </reference>
        </references>
      </pivotArea>
    </format>
    <format dxfId="300">
      <pivotArea dataOnly="0" labelOnly="1" fieldPosition="0">
        <references count="5">
          <reference field="13" count="1" selected="0">
            <x v="4"/>
          </reference>
          <reference field="15" count="1" selected="0">
            <x v="15"/>
          </reference>
          <reference field="17" count="1" selected="0">
            <x v="11"/>
          </reference>
          <reference field="26" count="1" selected="0">
            <x v="28"/>
          </reference>
          <reference field="27" count="1">
            <x v="18"/>
          </reference>
        </references>
      </pivotArea>
    </format>
    <format dxfId="299">
      <pivotArea dataOnly="0" labelOnly="1" fieldPosition="0">
        <references count="5">
          <reference field="13" count="1" selected="0">
            <x v="4"/>
          </reference>
          <reference field="15" count="1" selected="0">
            <x v="15"/>
          </reference>
          <reference field="17" count="1" selected="0">
            <x v="11"/>
          </reference>
          <reference field="26" count="1" selected="0">
            <x v="29"/>
          </reference>
          <reference field="27" count="1">
            <x v="58"/>
          </reference>
        </references>
      </pivotArea>
    </format>
    <format dxfId="298">
      <pivotArea dataOnly="0" labelOnly="1" fieldPosition="0">
        <references count="5">
          <reference field="13" count="1" selected="0">
            <x v="4"/>
          </reference>
          <reference field="15" count="1" selected="0">
            <x v="15"/>
          </reference>
          <reference field="17" count="1" selected="0">
            <x v="11"/>
          </reference>
          <reference field="26" count="1" selected="0">
            <x v="30"/>
          </reference>
          <reference field="27" count="1">
            <x v="136"/>
          </reference>
        </references>
      </pivotArea>
    </format>
    <format dxfId="297">
      <pivotArea dataOnly="0" labelOnly="1" fieldPosition="0">
        <references count="5">
          <reference field="13" count="1" selected="0">
            <x v="4"/>
          </reference>
          <reference field="15" count="1" selected="0">
            <x v="15"/>
          </reference>
          <reference field="17" count="1" selected="0">
            <x v="11"/>
          </reference>
          <reference field="26" count="1" selected="0">
            <x v="31"/>
          </reference>
          <reference field="27" count="1">
            <x v="62"/>
          </reference>
        </references>
      </pivotArea>
    </format>
    <format dxfId="296">
      <pivotArea dataOnly="0" labelOnly="1" fieldPosition="0">
        <references count="5">
          <reference field="13" count="1" selected="0">
            <x v="4"/>
          </reference>
          <reference field="15" count="1" selected="0">
            <x v="15"/>
          </reference>
          <reference field="17" count="1" selected="0">
            <x v="11"/>
          </reference>
          <reference field="26" count="1" selected="0">
            <x v="32"/>
          </reference>
          <reference field="27" count="1">
            <x v="11"/>
          </reference>
        </references>
      </pivotArea>
    </format>
    <format dxfId="295">
      <pivotArea dataOnly="0" labelOnly="1" fieldPosition="0">
        <references count="5">
          <reference field="13" count="1" selected="0">
            <x v="4"/>
          </reference>
          <reference field="15" count="1" selected="0">
            <x v="15"/>
          </reference>
          <reference field="17" count="1" selected="0">
            <x v="11"/>
          </reference>
          <reference field="26" count="1" selected="0">
            <x v="34"/>
          </reference>
          <reference field="27" count="1">
            <x v="79"/>
          </reference>
        </references>
      </pivotArea>
    </format>
    <format dxfId="294">
      <pivotArea dataOnly="0" labelOnly="1" fieldPosition="0">
        <references count="5">
          <reference field="13" count="1" selected="0">
            <x v="4"/>
          </reference>
          <reference field="15" count="1" selected="0">
            <x v="15"/>
          </reference>
          <reference field="17" count="1" selected="0">
            <x v="11"/>
          </reference>
          <reference field="26" count="1" selected="0">
            <x v="36"/>
          </reference>
          <reference field="27" count="1">
            <x v="40"/>
          </reference>
        </references>
      </pivotArea>
    </format>
    <format dxfId="293">
      <pivotArea dataOnly="0" labelOnly="1" fieldPosition="0">
        <references count="5">
          <reference field="13" count="1" selected="0">
            <x v="4"/>
          </reference>
          <reference field="15" count="1" selected="0">
            <x v="15"/>
          </reference>
          <reference field="17" count="1" selected="0">
            <x v="11"/>
          </reference>
          <reference field="26" count="1" selected="0">
            <x v="40"/>
          </reference>
          <reference field="27" count="1">
            <x v="41"/>
          </reference>
        </references>
      </pivotArea>
    </format>
    <format dxfId="292">
      <pivotArea dataOnly="0" labelOnly="1" fieldPosition="0">
        <references count="5">
          <reference field="13" count="1" selected="0">
            <x v="4"/>
          </reference>
          <reference field="15" count="1" selected="0">
            <x v="15"/>
          </reference>
          <reference field="17" count="1" selected="0">
            <x v="11"/>
          </reference>
          <reference field="26" count="1" selected="0">
            <x v="42"/>
          </reference>
          <reference field="27" count="1">
            <x v="19"/>
          </reference>
        </references>
      </pivotArea>
    </format>
    <format dxfId="291">
      <pivotArea dataOnly="0" labelOnly="1" fieldPosition="0">
        <references count="5">
          <reference field="13" count="1" selected="0">
            <x v="4"/>
          </reference>
          <reference field="15" count="1" selected="0">
            <x v="15"/>
          </reference>
          <reference field="17" count="1" selected="0">
            <x v="11"/>
          </reference>
          <reference field="26" count="1" selected="0">
            <x v="48"/>
          </reference>
          <reference field="27" count="1">
            <x v="44"/>
          </reference>
        </references>
      </pivotArea>
    </format>
    <format dxfId="290">
      <pivotArea dataOnly="0" labelOnly="1" fieldPosition="0">
        <references count="5">
          <reference field="13" count="1" selected="0">
            <x v="4"/>
          </reference>
          <reference field="15" count="1" selected="0">
            <x v="15"/>
          </reference>
          <reference field="17" count="1" selected="0">
            <x v="11"/>
          </reference>
          <reference field="26" count="1" selected="0">
            <x v="49"/>
          </reference>
          <reference field="27" count="1">
            <x v="94"/>
          </reference>
        </references>
      </pivotArea>
    </format>
    <format dxfId="289">
      <pivotArea dataOnly="0" labelOnly="1" fieldPosition="0">
        <references count="5">
          <reference field="13" count="1" selected="0">
            <x v="4"/>
          </reference>
          <reference field="15" count="1" selected="0">
            <x v="15"/>
          </reference>
          <reference field="17" count="1" selected="0">
            <x v="11"/>
          </reference>
          <reference field="26" count="1" selected="0">
            <x v="52"/>
          </reference>
          <reference field="27" count="1">
            <x v="96"/>
          </reference>
        </references>
      </pivotArea>
    </format>
    <format dxfId="288">
      <pivotArea dataOnly="0" labelOnly="1" fieldPosition="0">
        <references count="5">
          <reference field="13" count="1" selected="0">
            <x v="4"/>
          </reference>
          <reference field="15" count="1" selected="0">
            <x v="15"/>
          </reference>
          <reference field="17" count="1" selected="0">
            <x v="11"/>
          </reference>
          <reference field="26" count="1" selected="0">
            <x v="53"/>
          </reference>
          <reference field="27" count="1">
            <x v="97"/>
          </reference>
        </references>
      </pivotArea>
    </format>
    <format dxfId="287">
      <pivotArea dataOnly="0" labelOnly="1" fieldPosition="0">
        <references count="5">
          <reference field="13" count="1" selected="0">
            <x v="4"/>
          </reference>
          <reference field="15" count="1" selected="0">
            <x v="15"/>
          </reference>
          <reference field="17" count="1" selected="0">
            <x v="11"/>
          </reference>
          <reference field="26" count="1" selected="0">
            <x v="54"/>
          </reference>
          <reference field="27" count="1">
            <x v="46"/>
          </reference>
        </references>
      </pivotArea>
    </format>
    <format dxfId="286">
      <pivotArea dataOnly="0" labelOnly="1" fieldPosition="0">
        <references count="5">
          <reference field="13" count="1" selected="0">
            <x v="4"/>
          </reference>
          <reference field="15" count="1" selected="0">
            <x v="15"/>
          </reference>
          <reference field="17" count="1" selected="0">
            <x v="11"/>
          </reference>
          <reference field="26" count="1" selected="0">
            <x v="55"/>
          </reference>
          <reference field="27" count="1">
            <x v="33"/>
          </reference>
        </references>
      </pivotArea>
    </format>
    <format dxfId="285">
      <pivotArea dataOnly="0" labelOnly="1" fieldPosition="0">
        <references count="5">
          <reference field="13" count="1" selected="0">
            <x v="4"/>
          </reference>
          <reference field="15" count="1" selected="0">
            <x v="15"/>
          </reference>
          <reference field="17" count="1" selected="0">
            <x v="11"/>
          </reference>
          <reference field="26" count="1" selected="0">
            <x v="56"/>
          </reference>
          <reference field="27" count="1">
            <x v="129"/>
          </reference>
        </references>
      </pivotArea>
    </format>
    <format dxfId="284">
      <pivotArea dataOnly="0" labelOnly="1" fieldPosition="0">
        <references count="5">
          <reference field="13" count="1" selected="0">
            <x v="4"/>
          </reference>
          <reference field="15" count="1" selected="0">
            <x v="15"/>
          </reference>
          <reference field="17" count="1" selected="0">
            <x v="11"/>
          </reference>
          <reference field="26" count="1" selected="0">
            <x v="57"/>
          </reference>
          <reference field="27" count="1">
            <x v="117"/>
          </reference>
        </references>
      </pivotArea>
    </format>
    <format dxfId="283">
      <pivotArea dataOnly="0" labelOnly="1" fieldPosition="0">
        <references count="5">
          <reference field="13" count="1" selected="0">
            <x v="4"/>
          </reference>
          <reference field="15" count="1" selected="0">
            <x v="15"/>
          </reference>
          <reference field="17" count="1" selected="0">
            <x v="11"/>
          </reference>
          <reference field="26" count="1" selected="0">
            <x v="60"/>
          </reference>
          <reference field="27" count="1">
            <x v="6"/>
          </reference>
        </references>
      </pivotArea>
    </format>
    <format dxfId="282">
      <pivotArea dataOnly="0" labelOnly="1" fieldPosition="0">
        <references count="5">
          <reference field="13" count="1" selected="0">
            <x v="4"/>
          </reference>
          <reference field="15" count="1" selected="0">
            <x v="15"/>
          </reference>
          <reference field="17" count="1" selected="0">
            <x v="11"/>
          </reference>
          <reference field="26" count="1" selected="0">
            <x v="62"/>
          </reference>
          <reference field="27" count="1">
            <x v="7"/>
          </reference>
        </references>
      </pivotArea>
    </format>
    <format dxfId="281">
      <pivotArea dataOnly="0" labelOnly="1" fieldPosition="0">
        <references count="5">
          <reference field="13" count="1" selected="0">
            <x v="4"/>
          </reference>
          <reference field="15" count="1" selected="0">
            <x v="15"/>
          </reference>
          <reference field="17" count="1" selected="0">
            <x v="11"/>
          </reference>
          <reference field="26" count="1" selected="0">
            <x v="66"/>
          </reference>
          <reference field="27" count="1">
            <x v="121"/>
          </reference>
        </references>
      </pivotArea>
    </format>
    <format dxfId="280">
      <pivotArea dataOnly="0" labelOnly="1" fieldPosition="0">
        <references count="5">
          <reference field="13" count="1" selected="0">
            <x v="4"/>
          </reference>
          <reference field="15" count="1" selected="0">
            <x v="15"/>
          </reference>
          <reference field="17" count="1" selected="0">
            <x v="11"/>
          </reference>
          <reference field="26" count="1" selected="0">
            <x v="68"/>
          </reference>
          <reference field="27" count="1">
            <x v="110"/>
          </reference>
        </references>
      </pivotArea>
    </format>
    <format dxfId="279">
      <pivotArea dataOnly="0" labelOnly="1" fieldPosition="0">
        <references count="5">
          <reference field="13" count="1" selected="0">
            <x v="4"/>
          </reference>
          <reference field="15" count="1" selected="0">
            <x v="15"/>
          </reference>
          <reference field="17" count="1" selected="0">
            <x v="11"/>
          </reference>
          <reference field="26" count="1" selected="0">
            <x v="69"/>
          </reference>
          <reference field="27" count="1">
            <x v="108"/>
          </reference>
        </references>
      </pivotArea>
    </format>
    <format dxfId="278">
      <pivotArea dataOnly="0" labelOnly="1" fieldPosition="0">
        <references count="5">
          <reference field="13" count="1" selected="0">
            <x v="4"/>
          </reference>
          <reference field="15" count="1" selected="0">
            <x v="15"/>
          </reference>
          <reference field="17" count="1" selected="0">
            <x v="11"/>
          </reference>
          <reference field="26" count="1" selected="0">
            <x v="77"/>
          </reference>
          <reference field="27" count="1">
            <x v="103"/>
          </reference>
        </references>
      </pivotArea>
    </format>
    <format dxfId="277">
      <pivotArea dataOnly="0" labelOnly="1" fieldPosition="0">
        <references count="5">
          <reference field="13" count="1" selected="0">
            <x v="4"/>
          </reference>
          <reference field="15" count="1" selected="0">
            <x v="15"/>
          </reference>
          <reference field="17" count="1" selected="0">
            <x v="11"/>
          </reference>
          <reference field="26" count="1" selected="0">
            <x v="78"/>
          </reference>
          <reference field="27" count="1">
            <x v="102"/>
          </reference>
        </references>
      </pivotArea>
    </format>
    <format dxfId="276">
      <pivotArea dataOnly="0" labelOnly="1" fieldPosition="0">
        <references count="5">
          <reference field="13" count="1" selected="0">
            <x v="4"/>
          </reference>
          <reference field="15" count="1" selected="0">
            <x v="15"/>
          </reference>
          <reference field="17" count="1" selected="0">
            <x v="11"/>
          </reference>
          <reference field="26" count="1" selected="0">
            <x v="79"/>
          </reference>
          <reference field="27" count="1">
            <x v="20"/>
          </reference>
        </references>
      </pivotArea>
    </format>
    <format dxfId="275">
      <pivotArea dataOnly="0" labelOnly="1" fieldPosition="0">
        <references count="5">
          <reference field="13" count="1" selected="0">
            <x v="4"/>
          </reference>
          <reference field="15" count="1" selected="0">
            <x v="15"/>
          </reference>
          <reference field="17" count="1" selected="0">
            <x v="11"/>
          </reference>
          <reference field="26" count="1" selected="0">
            <x v="80"/>
          </reference>
          <reference field="27" count="1">
            <x v="22"/>
          </reference>
        </references>
      </pivotArea>
    </format>
    <format dxfId="274">
      <pivotArea dataOnly="0" labelOnly="1" fieldPosition="0">
        <references count="5">
          <reference field="13" count="1" selected="0">
            <x v="4"/>
          </reference>
          <reference field="15" count="1" selected="0">
            <x v="15"/>
          </reference>
          <reference field="17" count="1" selected="0">
            <x v="11"/>
          </reference>
          <reference field="26" count="1" selected="0">
            <x v="84"/>
          </reference>
          <reference field="27" count="1">
            <x v="100"/>
          </reference>
        </references>
      </pivotArea>
    </format>
    <format dxfId="273">
      <pivotArea dataOnly="0" labelOnly="1" fieldPosition="0">
        <references count="5">
          <reference field="13" count="1" selected="0">
            <x v="4"/>
          </reference>
          <reference field="15" count="1" selected="0">
            <x v="15"/>
          </reference>
          <reference field="17" count="1" selected="0">
            <x v="11"/>
          </reference>
          <reference field="26" count="1" selected="0">
            <x v="86"/>
          </reference>
          <reference field="27" count="1">
            <x v="53"/>
          </reference>
        </references>
      </pivotArea>
    </format>
    <format dxfId="272">
      <pivotArea dataOnly="0" labelOnly="1" fieldPosition="0">
        <references count="5">
          <reference field="13" count="1" selected="0">
            <x v="4"/>
          </reference>
          <reference field="15" count="1" selected="0">
            <x v="15"/>
          </reference>
          <reference field="17" count="1" selected="0">
            <x v="11"/>
          </reference>
          <reference field="26" count="1" selected="0">
            <x v="96"/>
          </reference>
          <reference field="27" count="1">
            <x v="42"/>
          </reference>
        </references>
      </pivotArea>
    </format>
    <format dxfId="271">
      <pivotArea dataOnly="0" labelOnly="1" fieldPosition="0">
        <references count="5">
          <reference field="13" count="1" selected="0">
            <x v="4"/>
          </reference>
          <reference field="15" count="1" selected="0">
            <x v="15"/>
          </reference>
          <reference field="17" count="1" selected="0">
            <x v="11"/>
          </reference>
          <reference field="26" count="1" selected="0">
            <x v="98"/>
          </reference>
          <reference field="27" count="1">
            <x v="120"/>
          </reference>
        </references>
      </pivotArea>
    </format>
    <format dxfId="270">
      <pivotArea dataOnly="0" labelOnly="1" fieldPosition="0">
        <references count="5">
          <reference field="13" count="1" selected="0">
            <x v="4"/>
          </reference>
          <reference field="15" count="1" selected="0">
            <x v="15"/>
          </reference>
          <reference field="17" count="1" selected="0">
            <x v="11"/>
          </reference>
          <reference field="26" count="1" selected="0">
            <x v="99"/>
          </reference>
          <reference field="27" count="1">
            <x v="49"/>
          </reference>
        </references>
      </pivotArea>
    </format>
    <format dxfId="269">
      <pivotArea dataOnly="0" labelOnly="1" fieldPosition="0">
        <references count="5">
          <reference field="13" count="1" selected="0">
            <x v="4"/>
          </reference>
          <reference field="15" count="1" selected="0">
            <x v="15"/>
          </reference>
          <reference field="17" count="1" selected="0">
            <x v="11"/>
          </reference>
          <reference field="26" count="1" selected="0">
            <x v="100"/>
          </reference>
          <reference field="27" count="1">
            <x v="104"/>
          </reference>
        </references>
      </pivotArea>
    </format>
    <format dxfId="268">
      <pivotArea dataOnly="0" labelOnly="1" fieldPosition="0">
        <references count="5">
          <reference field="13" count="1" selected="0">
            <x v="4"/>
          </reference>
          <reference field="15" count="1" selected="0">
            <x v="15"/>
          </reference>
          <reference field="17" count="1" selected="0">
            <x v="11"/>
          </reference>
          <reference field="26" count="1" selected="0">
            <x v="103"/>
          </reference>
          <reference field="27" count="1">
            <x v="30"/>
          </reference>
        </references>
      </pivotArea>
    </format>
    <format dxfId="267">
      <pivotArea dataOnly="0" labelOnly="1" fieldPosition="0">
        <references count="5">
          <reference field="13" count="1" selected="0">
            <x v="4"/>
          </reference>
          <reference field="15" count="1" selected="0">
            <x v="15"/>
          </reference>
          <reference field="17" count="1" selected="0">
            <x v="11"/>
          </reference>
          <reference field="26" count="1" selected="0">
            <x v="112"/>
          </reference>
          <reference field="27" count="1">
            <x v="73"/>
          </reference>
        </references>
      </pivotArea>
    </format>
    <format dxfId="266">
      <pivotArea dataOnly="0" labelOnly="1" fieldPosition="0">
        <references count="5">
          <reference field="13" count="1" selected="0">
            <x v="4"/>
          </reference>
          <reference field="15" count="1" selected="0">
            <x v="15"/>
          </reference>
          <reference field="17" count="1" selected="0">
            <x v="11"/>
          </reference>
          <reference field="26" count="1" selected="0">
            <x v="113"/>
          </reference>
          <reference field="27" count="1">
            <x v="74"/>
          </reference>
        </references>
      </pivotArea>
    </format>
    <format dxfId="265">
      <pivotArea dataOnly="0" labelOnly="1" fieldPosition="0">
        <references count="5">
          <reference field="13" count="1" selected="0">
            <x v="4"/>
          </reference>
          <reference field="15" count="1" selected="0">
            <x v="15"/>
          </reference>
          <reference field="17" count="1" selected="0">
            <x v="11"/>
          </reference>
          <reference field="26" count="1" selected="0">
            <x v="115"/>
          </reference>
          <reference field="27" count="1">
            <x v="80"/>
          </reference>
        </references>
      </pivotArea>
    </format>
    <format dxfId="264">
      <pivotArea dataOnly="0" labelOnly="1" fieldPosition="0">
        <references count="5">
          <reference field="13" count="1" selected="0">
            <x v="4"/>
          </reference>
          <reference field="15" count="1" selected="0">
            <x v="15"/>
          </reference>
          <reference field="17" count="1" selected="0">
            <x v="11"/>
          </reference>
          <reference field="26" count="1" selected="0">
            <x v="122"/>
          </reference>
          <reference field="27" count="1">
            <x v="124"/>
          </reference>
        </references>
      </pivotArea>
    </format>
    <format dxfId="263">
      <pivotArea dataOnly="0" labelOnly="1" fieldPosition="0">
        <references count="5">
          <reference field="13" count="1" selected="0">
            <x v="6"/>
          </reference>
          <reference field="15" count="1" selected="0">
            <x v="15"/>
          </reference>
          <reference field="17" count="1" selected="0">
            <x v="22"/>
          </reference>
          <reference field="26" count="1" selected="0">
            <x v="42"/>
          </reference>
          <reference field="27" count="1">
            <x v="19"/>
          </reference>
        </references>
      </pivotArea>
    </format>
    <format dxfId="262">
      <pivotArea dataOnly="0" labelOnly="1" fieldPosition="0">
        <references count="5">
          <reference field="13" count="1" selected="0">
            <x v="6"/>
          </reference>
          <reference field="15" count="1" selected="0">
            <x v="15"/>
          </reference>
          <reference field="17" count="1" selected="0">
            <x v="22"/>
          </reference>
          <reference field="26" count="1" selected="0">
            <x v="62"/>
          </reference>
          <reference field="27" count="1">
            <x v="7"/>
          </reference>
        </references>
      </pivotArea>
    </format>
    <format dxfId="261">
      <pivotArea dataOnly="0" labelOnly="1" fieldPosition="0">
        <references count="5">
          <reference field="13" count="1" selected="0">
            <x v="6"/>
          </reference>
          <reference field="15" count="1" selected="0">
            <x v="15"/>
          </reference>
          <reference field="17" count="1" selected="0">
            <x v="23"/>
          </reference>
          <reference field="26" count="1" selected="0">
            <x v="42"/>
          </reference>
          <reference field="27" count="1">
            <x v="19"/>
          </reference>
        </references>
      </pivotArea>
    </format>
    <format dxfId="260">
      <pivotArea dataOnly="0" labelOnly="1" fieldPosition="0">
        <references count="5">
          <reference field="13" count="1" selected="0">
            <x v="4"/>
          </reference>
          <reference field="15" count="1" selected="0">
            <x v="15"/>
          </reference>
          <reference field="17" count="1" selected="0">
            <x v="58"/>
          </reference>
          <reference field="26" count="1" selected="0">
            <x v="0"/>
          </reference>
          <reference field="27" count="1">
            <x v="27"/>
          </reference>
        </references>
      </pivotArea>
    </format>
    <format dxfId="259">
      <pivotArea dataOnly="0" labelOnly="1" fieldPosition="0">
        <references count="5">
          <reference field="13" count="1" selected="0">
            <x v="4"/>
          </reference>
          <reference field="15" count="1" selected="0">
            <x v="15"/>
          </reference>
          <reference field="17" count="1" selected="0">
            <x v="58"/>
          </reference>
          <reference field="26" count="1" selected="0">
            <x v="1"/>
          </reference>
          <reference field="27" count="1">
            <x v="127"/>
          </reference>
        </references>
      </pivotArea>
    </format>
    <format dxfId="258">
      <pivotArea dataOnly="0" labelOnly="1" fieldPosition="0">
        <references count="5">
          <reference field="13" count="1" selected="0">
            <x v="4"/>
          </reference>
          <reference field="15" count="1" selected="0">
            <x v="15"/>
          </reference>
          <reference field="17" count="1" selected="0">
            <x v="58"/>
          </reference>
          <reference field="26" count="1" selected="0">
            <x v="2"/>
          </reference>
          <reference field="27" count="1">
            <x v="47"/>
          </reference>
        </references>
      </pivotArea>
    </format>
    <format dxfId="257">
      <pivotArea dataOnly="0" labelOnly="1" fieldPosition="0">
        <references count="5">
          <reference field="13" count="1" selected="0">
            <x v="4"/>
          </reference>
          <reference field="15" count="1" selected="0">
            <x v="15"/>
          </reference>
          <reference field="17" count="1" selected="0">
            <x v="58"/>
          </reference>
          <reference field="26" count="1" selected="0">
            <x v="3"/>
          </reference>
          <reference field="27" count="1">
            <x v="128"/>
          </reference>
        </references>
      </pivotArea>
    </format>
    <format dxfId="256">
      <pivotArea dataOnly="0" labelOnly="1" fieldPosition="0">
        <references count="5">
          <reference field="13" count="1" selected="0">
            <x v="4"/>
          </reference>
          <reference field="15" count="1" selected="0">
            <x v="15"/>
          </reference>
          <reference field="17" count="1" selected="0">
            <x v="58"/>
          </reference>
          <reference field="26" count="1" selected="0">
            <x v="4"/>
          </reference>
          <reference field="27" count="1">
            <x v="101"/>
          </reference>
        </references>
      </pivotArea>
    </format>
    <format dxfId="255">
      <pivotArea dataOnly="0" labelOnly="1" fieldPosition="0">
        <references count="5">
          <reference field="13" count="1" selected="0">
            <x v="4"/>
          </reference>
          <reference field="15" count="1" selected="0">
            <x v="15"/>
          </reference>
          <reference field="17" count="1" selected="0">
            <x v="58"/>
          </reference>
          <reference field="26" count="1" selected="0">
            <x v="5"/>
          </reference>
          <reference field="27" count="1">
            <x v="88"/>
          </reference>
        </references>
      </pivotArea>
    </format>
    <format dxfId="254">
      <pivotArea dataOnly="0" labelOnly="1" fieldPosition="0">
        <references count="5">
          <reference field="13" count="1" selected="0">
            <x v="4"/>
          </reference>
          <reference field="15" count="1" selected="0">
            <x v="15"/>
          </reference>
          <reference field="17" count="1" selected="0">
            <x v="58"/>
          </reference>
          <reference field="26" count="1" selected="0">
            <x v="6"/>
          </reference>
          <reference field="27" count="1">
            <x v="43"/>
          </reference>
        </references>
      </pivotArea>
    </format>
    <format dxfId="253">
      <pivotArea dataOnly="0" labelOnly="1" fieldPosition="0">
        <references count="5">
          <reference field="13" count="1" selected="0">
            <x v="4"/>
          </reference>
          <reference field="15" count="1" selected="0">
            <x v="15"/>
          </reference>
          <reference field="17" count="1" selected="0">
            <x v="58"/>
          </reference>
          <reference field="26" count="1" selected="0">
            <x v="7"/>
          </reference>
          <reference field="27" count="1">
            <x v="48"/>
          </reference>
        </references>
      </pivotArea>
    </format>
    <format dxfId="252">
      <pivotArea dataOnly="0" labelOnly="1" fieldPosition="0">
        <references count="5">
          <reference field="13" count="1" selected="0">
            <x v="4"/>
          </reference>
          <reference field="15" count="1" selected="0">
            <x v="15"/>
          </reference>
          <reference field="17" count="1" selected="0">
            <x v="58"/>
          </reference>
          <reference field="26" count="1" selected="0">
            <x v="8"/>
          </reference>
          <reference field="27" count="1">
            <x v="21"/>
          </reference>
        </references>
      </pivotArea>
    </format>
    <format dxfId="251">
      <pivotArea dataOnly="0" labelOnly="1" fieldPosition="0">
        <references count="5">
          <reference field="13" count="1" selected="0">
            <x v="4"/>
          </reference>
          <reference field="15" count="1" selected="0">
            <x v="15"/>
          </reference>
          <reference field="17" count="1" selected="0">
            <x v="58"/>
          </reference>
          <reference field="26" count="1" selected="0">
            <x v="9"/>
          </reference>
          <reference field="27" count="1">
            <x v="25"/>
          </reference>
        </references>
      </pivotArea>
    </format>
    <format dxfId="250">
      <pivotArea dataOnly="0" labelOnly="1" fieldPosition="0">
        <references count="5">
          <reference field="13" count="1" selected="0">
            <x v="4"/>
          </reference>
          <reference field="15" count="1" selected="0">
            <x v="15"/>
          </reference>
          <reference field="17" count="1" selected="0">
            <x v="58"/>
          </reference>
          <reference field="26" count="1" selected="0">
            <x v="10"/>
          </reference>
          <reference field="27" count="1">
            <x v="26"/>
          </reference>
        </references>
      </pivotArea>
    </format>
    <format dxfId="249">
      <pivotArea dataOnly="0" labelOnly="1" fieldPosition="0">
        <references count="5">
          <reference field="13" count="1" selected="0">
            <x v="4"/>
          </reference>
          <reference field="15" count="1" selected="0">
            <x v="15"/>
          </reference>
          <reference field="17" count="1" selected="0">
            <x v="58"/>
          </reference>
          <reference field="26" count="1" selected="0">
            <x v="11"/>
          </reference>
          <reference field="27" count="1">
            <x v="2"/>
          </reference>
        </references>
      </pivotArea>
    </format>
    <format dxfId="248">
      <pivotArea dataOnly="0" labelOnly="1" fieldPosition="0">
        <references count="5">
          <reference field="13" count="1" selected="0">
            <x v="4"/>
          </reference>
          <reference field="15" count="1" selected="0">
            <x v="15"/>
          </reference>
          <reference field="17" count="1" selected="0">
            <x v="58"/>
          </reference>
          <reference field="26" count="1" selected="0">
            <x v="12"/>
          </reference>
          <reference field="27" count="1">
            <x v="1"/>
          </reference>
        </references>
      </pivotArea>
    </format>
    <format dxfId="247">
      <pivotArea dataOnly="0" labelOnly="1" fieldPosition="0">
        <references count="5">
          <reference field="13" count="1" selected="0">
            <x v="4"/>
          </reference>
          <reference field="15" count="1" selected="0">
            <x v="15"/>
          </reference>
          <reference field="17" count="1" selected="0">
            <x v="58"/>
          </reference>
          <reference field="26" count="1" selected="0">
            <x v="13"/>
          </reference>
          <reference field="27" count="1">
            <x v="3"/>
          </reference>
        </references>
      </pivotArea>
    </format>
    <format dxfId="246">
      <pivotArea dataOnly="0" labelOnly="1" fieldPosition="0">
        <references count="5">
          <reference field="13" count="1" selected="0">
            <x v="4"/>
          </reference>
          <reference field="15" count="1" selected="0">
            <x v="15"/>
          </reference>
          <reference field="17" count="1" selected="0">
            <x v="58"/>
          </reference>
          <reference field="26" count="1" selected="0">
            <x v="14"/>
          </reference>
          <reference field="27" count="1">
            <x v="50"/>
          </reference>
        </references>
      </pivotArea>
    </format>
    <format dxfId="245">
      <pivotArea dataOnly="0" labelOnly="1" fieldPosition="0">
        <references count="5">
          <reference field="13" count="1" selected="0">
            <x v="4"/>
          </reference>
          <reference field="15" count="1" selected="0">
            <x v="15"/>
          </reference>
          <reference field="17" count="1" selected="0">
            <x v="58"/>
          </reference>
          <reference field="26" count="1" selected="0">
            <x v="15"/>
          </reference>
          <reference field="27" count="1">
            <x v="75"/>
          </reference>
        </references>
      </pivotArea>
    </format>
    <format dxfId="244">
      <pivotArea dataOnly="0" labelOnly="1" fieldPosition="0">
        <references count="5">
          <reference field="13" count="1" selected="0">
            <x v="4"/>
          </reference>
          <reference field="15" count="1" selected="0">
            <x v="16"/>
          </reference>
          <reference field="17" count="1" selected="0">
            <x v="16"/>
          </reference>
          <reference field="26" count="1" selected="0">
            <x v="66"/>
          </reference>
          <reference field="27" count="1">
            <x v="121"/>
          </reference>
        </references>
      </pivotArea>
    </format>
    <format dxfId="243">
      <pivotArea dataOnly="0" labelOnly="1" fieldPosition="0">
        <references count="5">
          <reference field="13" count="1" selected="0">
            <x v="4"/>
          </reference>
          <reference field="15" count="1" selected="0">
            <x v="16"/>
          </reference>
          <reference field="17" count="1" selected="0">
            <x v="16"/>
          </reference>
          <reference field="26" count="1" selected="0">
            <x v="69"/>
          </reference>
          <reference field="27" count="1">
            <x v="108"/>
          </reference>
        </references>
      </pivotArea>
    </format>
    <format dxfId="242">
      <pivotArea dataOnly="0" labelOnly="1" fieldPosition="0">
        <references count="5">
          <reference field="13" count="1" selected="0">
            <x v="7"/>
          </reference>
          <reference field="15" count="1" selected="0">
            <x v="17"/>
          </reference>
          <reference field="17" count="1" selected="0">
            <x v="5"/>
          </reference>
          <reference field="26" count="1" selected="0">
            <x v="107"/>
          </reference>
          <reference field="27" count="1">
            <x v="15"/>
          </reference>
        </references>
      </pivotArea>
    </format>
    <format dxfId="241">
      <pivotArea dataOnly="0" labelOnly="1" fieldPosition="0">
        <references count="5">
          <reference field="13" count="1" selected="0">
            <x v="7"/>
          </reference>
          <reference field="15" count="1" selected="0">
            <x v="17"/>
          </reference>
          <reference field="17" count="1" selected="0">
            <x v="5"/>
          </reference>
          <reference field="26" count="1" selected="0">
            <x v="110"/>
          </reference>
          <reference field="27" count="1">
            <x v="14"/>
          </reference>
        </references>
      </pivotArea>
    </format>
    <format dxfId="240">
      <pivotArea dataOnly="0" labelOnly="1" fieldPosition="0">
        <references count="5">
          <reference field="13" count="1" selected="0">
            <x v="7"/>
          </reference>
          <reference field="15" count="1" selected="0">
            <x v="17"/>
          </reference>
          <reference field="17" count="1" selected="0">
            <x v="27"/>
          </reference>
          <reference field="26" count="1" selected="0">
            <x v="111"/>
          </reference>
          <reference field="27" count="1">
            <x v="12"/>
          </reference>
        </references>
      </pivotArea>
    </format>
    <format dxfId="239">
      <pivotArea dataOnly="0" labelOnly="1" fieldPosition="0">
        <references count="5">
          <reference field="13" count="1" selected="0">
            <x v="4"/>
          </reference>
          <reference field="15" count="1" selected="0">
            <x v="18"/>
          </reference>
          <reference field="17" count="1" selected="0">
            <x v="20"/>
          </reference>
          <reference field="26" count="1" selected="0">
            <x v="74"/>
          </reference>
          <reference field="27" count="1">
            <x v="123"/>
          </reference>
        </references>
      </pivotArea>
    </format>
    <format dxfId="238">
      <pivotArea dataOnly="0" labelOnly="1" fieldPosition="0">
        <references count="5">
          <reference field="13" count="1" selected="0">
            <x v="4"/>
          </reference>
          <reference field="15" count="1" selected="0">
            <x v="18"/>
          </reference>
          <reference field="17" count="1" selected="0">
            <x v="20"/>
          </reference>
          <reference field="26" count="1" selected="0">
            <x v="75"/>
          </reference>
          <reference field="27" count="1">
            <x v="119"/>
          </reference>
        </references>
      </pivotArea>
    </format>
    <format dxfId="237">
      <pivotArea dataOnly="0" labelOnly="1" fieldPosition="0">
        <references count="5">
          <reference field="13" count="1" selected="0">
            <x v="4"/>
          </reference>
          <reference field="15" count="1" selected="0">
            <x v="18"/>
          </reference>
          <reference field="17" count="1" selected="0">
            <x v="20"/>
          </reference>
          <reference field="26" count="1" selected="0">
            <x v="92"/>
          </reference>
          <reference field="27" count="1">
            <x v="84"/>
          </reference>
        </references>
      </pivotArea>
    </format>
    <format dxfId="236">
      <pivotArea dataOnly="0" labelOnly="1" fieldPosition="0">
        <references count="5">
          <reference field="13" count="1" selected="0">
            <x v="4"/>
          </reference>
          <reference field="15" count="1" selected="0">
            <x v="18"/>
          </reference>
          <reference field="17" count="1" selected="0">
            <x v="20"/>
          </reference>
          <reference field="26" count="1" selected="0">
            <x v="94"/>
          </reference>
          <reference field="27" count="1">
            <x v="135"/>
          </reference>
        </references>
      </pivotArea>
    </format>
    <format dxfId="235">
      <pivotArea dataOnly="0" labelOnly="1" fieldPosition="0">
        <references count="5">
          <reference field="13" count="1" selected="0">
            <x v="4"/>
          </reference>
          <reference field="15" count="1" selected="0">
            <x v="18"/>
          </reference>
          <reference field="17" count="1" selected="0">
            <x v="20"/>
          </reference>
          <reference field="26" count="1" selected="0">
            <x v="95"/>
          </reference>
          <reference field="27" count="1">
            <x v="83"/>
          </reference>
        </references>
      </pivotArea>
    </format>
    <format dxfId="234">
      <pivotArea dataOnly="0" labelOnly="1" fieldPosition="0">
        <references count="5">
          <reference field="13" count="1" selected="0">
            <x v="4"/>
          </reference>
          <reference field="15" count="1" selected="0">
            <x v="18"/>
          </reference>
          <reference field="17" count="1" selected="0">
            <x v="20"/>
          </reference>
          <reference field="26" count="1" selected="0">
            <x v="96"/>
          </reference>
          <reference field="27" count="1">
            <x v="42"/>
          </reference>
        </references>
      </pivotArea>
    </format>
    <format dxfId="233">
      <pivotArea dataOnly="0" labelOnly="1" fieldPosition="0">
        <references count="5">
          <reference field="13" count="1" selected="0">
            <x v="4"/>
          </reference>
          <reference field="15" count="1" selected="0">
            <x v="18"/>
          </reference>
          <reference field="17" count="1" selected="0">
            <x v="20"/>
          </reference>
          <reference field="26" count="1" selected="0">
            <x v="99"/>
          </reference>
          <reference field="27" count="1">
            <x v="49"/>
          </reference>
        </references>
      </pivotArea>
    </format>
    <format dxfId="232">
      <pivotArea dataOnly="0" labelOnly="1" fieldPosition="0">
        <references count="5">
          <reference field="13" count="1" selected="0">
            <x v="4"/>
          </reference>
          <reference field="15" count="1" selected="0">
            <x v="18"/>
          </reference>
          <reference field="17" count="1" selected="0">
            <x v="20"/>
          </reference>
          <reference field="26" count="1" selected="0">
            <x v="112"/>
          </reference>
          <reference field="27" count="1">
            <x v="73"/>
          </reference>
        </references>
      </pivotArea>
    </format>
    <format dxfId="231">
      <pivotArea dataOnly="0" labelOnly="1" fieldPosition="0">
        <references count="5">
          <reference field="13" count="1" selected="0">
            <x v="4"/>
          </reference>
          <reference field="15" count="1" selected="0">
            <x v="18"/>
          </reference>
          <reference field="17" count="1" selected="0">
            <x v="20"/>
          </reference>
          <reference field="26" count="1" selected="0">
            <x v="128"/>
          </reference>
          <reference field="27" count="1">
            <x v="130"/>
          </reference>
        </references>
      </pivotArea>
    </format>
    <format dxfId="230">
      <pivotArea dataOnly="0" labelOnly="1" fieldPosition="0">
        <references count="5">
          <reference field="13" count="1" selected="0">
            <x v="4"/>
          </reference>
          <reference field="15" count="1" selected="0">
            <x v="19"/>
          </reference>
          <reference field="17" count="1" selected="0">
            <x v="17"/>
          </reference>
          <reference field="26" count="1" selected="0">
            <x v="66"/>
          </reference>
          <reference field="27" count="1">
            <x v="121"/>
          </reference>
        </references>
      </pivotArea>
    </format>
    <format dxfId="229">
      <pivotArea dataOnly="0" labelOnly="1" fieldPosition="0">
        <references count="5">
          <reference field="13" count="1" selected="0">
            <x v="4"/>
          </reference>
          <reference field="15" count="1" selected="0">
            <x v="21"/>
          </reference>
          <reference field="17" count="1" selected="0">
            <x v="21"/>
          </reference>
          <reference field="26" count="1" selected="0">
            <x v="16"/>
          </reference>
          <reference field="27" count="1">
            <x v="69"/>
          </reference>
        </references>
      </pivotArea>
    </format>
    <format dxfId="228">
      <pivotArea dataOnly="0" labelOnly="1" fieldPosition="0">
        <references count="5">
          <reference field="13" count="1" selected="0">
            <x v="4"/>
          </reference>
          <reference field="15" count="1" selected="0">
            <x v="21"/>
          </reference>
          <reference field="17" count="1" selected="0">
            <x v="21"/>
          </reference>
          <reference field="26" count="1" selected="0">
            <x v="18"/>
          </reference>
          <reference field="27" count="1">
            <x v="70"/>
          </reference>
        </references>
      </pivotArea>
    </format>
    <format dxfId="227">
      <pivotArea dataOnly="0" labelOnly="1" fieldPosition="0">
        <references count="5">
          <reference field="13" count="1" selected="0">
            <x v="4"/>
          </reference>
          <reference field="15" count="1" selected="0">
            <x v="21"/>
          </reference>
          <reference field="17" count="1" selected="0">
            <x v="21"/>
          </reference>
          <reference field="26" count="1" selected="0">
            <x v="22"/>
          </reference>
          <reference field="27" count="1">
            <x v="90"/>
          </reference>
        </references>
      </pivotArea>
    </format>
    <format dxfId="226">
      <pivotArea dataOnly="0" labelOnly="1" fieldPosition="0">
        <references count="5">
          <reference field="13" count="1" selected="0">
            <x v="4"/>
          </reference>
          <reference field="15" count="1" selected="0">
            <x v="21"/>
          </reference>
          <reference field="17" count="1" selected="0">
            <x v="21"/>
          </reference>
          <reference field="26" count="1" selected="0">
            <x v="37"/>
          </reference>
          <reference field="27" count="1">
            <x v="72"/>
          </reference>
        </references>
      </pivotArea>
    </format>
    <format dxfId="225">
      <pivotArea dataOnly="0" labelOnly="1" fieldPosition="0">
        <references count="5">
          <reference field="13" count="1" selected="0">
            <x v="4"/>
          </reference>
          <reference field="15" count="1" selected="0">
            <x v="21"/>
          </reference>
          <reference field="17" count="1" selected="0">
            <x v="21"/>
          </reference>
          <reference field="26" count="1" selected="0">
            <x v="44"/>
          </reference>
          <reference field="27" count="1">
            <x v="87"/>
          </reference>
        </references>
      </pivotArea>
    </format>
    <format dxfId="224">
      <pivotArea dataOnly="0" labelOnly="1" fieldPosition="0">
        <references count="5">
          <reference field="13" count="1" selected="0">
            <x v="4"/>
          </reference>
          <reference field="15" count="1" selected="0">
            <x v="21"/>
          </reference>
          <reference field="17" count="1" selected="0">
            <x v="21"/>
          </reference>
          <reference field="26" count="1" selected="0">
            <x v="48"/>
          </reference>
          <reference field="27" count="1">
            <x v="44"/>
          </reference>
        </references>
      </pivotArea>
    </format>
    <format dxfId="223">
      <pivotArea dataOnly="0" labelOnly="1" fieldPosition="0">
        <references count="5">
          <reference field="13" count="1" selected="0">
            <x v="4"/>
          </reference>
          <reference field="15" count="1" selected="0">
            <x v="21"/>
          </reference>
          <reference field="17" count="1" selected="0">
            <x v="21"/>
          </reference>
          <reference field="26" count="1" selected="0">
            <x v="49"/>
          </reference>
          <reference field="27" count="1">
            <x v="94"/>
          </reference>
        </references>
      </pivotArea>
    </format>
    <format dxfId="222">
      <pivotArea dataOnly="0" labelOnly="1" fieldPosition="0">
        <references count="5">
          <reference field="13" count="1" selected="0">
            <x v="4"/>
          </reference>
          <reference field="15" count="1" selected="0">
            <x v="21"/>
          </reference>
          <reference field="17" count="1" selected="0">
            <x v="21"/>
          </reference>
          <reference field="26" count="1" selected="0">
            <x v="50"/>
          </reference>
          <reference field="27" count="1">
            <x v="98"/>
          </reference>
        </references>
      </pivotArea>
    </format>
    <format dxfId="221">
      <pivotArea dataOnly="0" labelOnly="1" fieldPosition="0">
        <references count="5">
          <reference field="13" count="1" selected="0">
            <x v="4"/>
          </reference>
          <reference field="15" count="1" selected="0">
            <x v="21"/>
          </reference>
          <reference field="17" count="1" selected="0">
            <x v="21"/>
          </reference>
          <reference field="26" count="1" selected="0">
            <x v="51"/>
          </reference>
          <reference field="27" count="1">
            <x v="95"/>
          </reference>
        </references>
      </pivotArea>
    </format>
    <format dxfId="220">
      <pivotArea dataOnly="0" labelOnly="1" fieldPosition="0">
        <references count="5">
          <reference field="13" count="1" selected="0">
            <x v="4"/>
          </reference>
          <reference field="15" count="1" selected="0">
            <x v="21"/>
          </reference>
          <reference field="17" count="1" selected="0">
            <x v="21"/>
          </reference>
          <reference field="26" count="1" selected="0">
            <x v="59"/>
          </reference>
          <reference field="27" count="1">
            <x v="122"/>
          </reference>
        </references>
      </pivotArea>
    </format>
    <format dxfId="219">
      <pivotArea dataOnly="0" labelOnly="1" fieldPosition="0">
        <references count="5">
          <reference field="13" count="1" selected="0">
            <x v="4"/>
          </reference>
          <reference field="15" count="1" selected="0">
            <x v="21"/>
          </reference>
          <reference field="17" count="1" selected="0">
            <x v="21"/>
          </reference>
          <reference field="26" count="1" selected="0">
            <x v="64"/>
          </reference>
          <reference field="27" count="1">
            <x v="5"/>
          </reference>
        </references>
      </pivotArea>
    </format>
    <format dxfId="218">
      <pivotArea dataOnly="0" labelOnly="1" fieldPosition="0">
        <references count="5">
          <reference field="13" count="1" selected="0">
            <x v="4"/>
          </reference>
          <reference field="15" count="1" selected="0">
            <x v="21"/>
          </reference>
          <reference field="17" count="1" selected="0">
            <x v="21"/>
          </reference>
          <reference field="26" count="1" selected="0">
            <x v="65"/>
          </reference>
          <reference field="27" count="1">
            <x v="76"/>
          </reference>
        </references>
      </pivotArea>
    </format>
    <format dxfId="217">
      <pivotArea dataOnly="0" labelOnly="1" fieldPosition="0">
        <references count="5">
          <reference field="13" count="1" selected="0">
            <x v="4"/>
          </reference>
          <reference field="15" count="1" selected="0">
            <x v="21"/>
          </reference>
          <reference field="17" count="1" selected="0">
            <x v="21"/>
          </reference>
          <reference field="26" count="1" selected="0">
            <x v="66"/>
          </reference>
          <reference field="27" count="1">
            <x v="121"/>
          </reference>
        </references>
      </pivotArea>
    </format>
    <format dxfId="216">
      <pivotArea dataOnly="0" labelOnly="1" fieldPosition="0">
        <references count="5">
          <reference field="13" count="1" selected="0">
            <x v="4"/>
          </reference>
          <reference field="15" count="1" selected="0">
            <x v="21"/>
          </reference>
          <reference field="17" count="1" selected="0">
            <x v="21"/>
          </reference>
          <reference field="26" count="1" selected="0">
            <x v="68"/>
          </reference>
          <reference field="27" count="1">
            <x v="110"/>
          </reference>
        </references>
      </pivotArea>
    </format>
    <format dxfId="215">
      <pivotArea dataOnly="0" labelOnly="1" fieldPosition="0">
        <references count="5">
          <reference field="13" count="1" selected="0">
            <x v="4"/>
          </reference>
          <reference field="15" count="1" selected="0">
            <x v="21"/>
          </reference>
          <reference field="17" count="1" selected="0">
            <x v="21"/>
          </reference>
          <reference field="26" count="1" selected="0">
            <x v="75"/>
          </reference>
          <reference field="27" count="1">
            <x v="119"/>
          </reference>
        </references>
      </pivotArea>
    </format>
    <format dxfId="214">
      <pivotArea dataOnly="0" labelOnly="1" fieldPosition="0">
        <references count="5">
          <reference field="13" count="1" selected="0">
            <x v="4"/>
          </reference>
          <reference field="15" count="1" selected="0">
            <x v="21"/>
          </reference>
          <reference field="17" count="1" selected="0">
            <x v="21"/>
          </reference>
          <reference field="26" count="1" selected="0">
            <x v="76"/>
          </reference>
          <reference field="27" count="1">
            <x v="109"/>
          </reference>
        </references>
      </pivotArea>
    </format>
    <format dxfId="213">
      <pivotArea dataOnly="0" labelOnly="1" fieldPosition="0">
        <references count="5">
          <reference field="13" count="1" selected="0">
            <x v="4"/>
          </reference>
          <reference field="15" count="1" selected="0">
            <x v="21"/>
          </reference>
          <reference field="17" count="1" selected="0">
            <x v="21"/>
          </reference>
          <reference field="26" count="1" selected="0">
            <x v="80"/>
          </reference>
          <reference field="27" count="1">
            <x v="22"/>
          </reference>
        </references>
      </pivotArea>
    </format>
    <format dxfId="212">
      <pivotArea dataOnly="0" labelOnly="1" fieldPosition="0">
        <references count="5">
          <reference field="13" count="1" selected="0">
            <x v="4"/>
          </reference>
          <reference field="15" count="1" selected="0">
            <x v="21"/>
          </reference>
          <reference field="17" count="1" selected="0">
            <x v="21"/>
          </reference>
          <reference field="26" count="1" selected="0">
            <x v="92"/>
          </reference>
          <reference field="27" count="1">
            <x v="84"/>
          </reference>
        </references>
      </pivotArea>
    </format>
    <format dxfId="211">
      <pivotArea dataOnly="0" labelOnly="1" fieldPosition="0">
        <references count="5">
          <reference field="13" count="1" selected="0">
            <x v="4"/>
          </reference>
          <reference field="15" count="1" selected="0">
            <x v="21"/>
          </reference>
          <reference field="17" count="1" selected="0">
            <x v="21"/>
          </reference>
          <reference field="26" count="1" selected="0">
            <x v="94"/>
          </reference>
          <reference field="27" count="1">
            <x v="135"/>
          </reference>
        </references>
      </pivotArea>
    </format>
    <format dxfId="210">
      <pivotArea dataOnly="0" labelOnly="1" fieldPosition="0">
        <references count="5">
          <reference field="13" count="1" selected="0">
            <x v="4"/>
          </reference>
          <reference field="15" count="1" selected="0">
            <x v="21"/>
          </reference>
          <reference field="17" count="1" selected="0">
            <x v="21"/>
          </reference>
          <reference field="26" count="1" selected="0">
            <x v="100"/>
          </reference>
          <reference field="27" count="1">
            <x v="104"/>
          </reference>
        </references>
      </pivotArea>
    </format>
    <format dxfId="209">
      <pivotArea dataOnly="0" labelOnly="1" fieldPosition="0">
        <references count="5">
          <reference field="13" count="1" selected="0">
            <x v="4"/>
          </reference>
          <reference field="15" count="1" selected="0">
            <x v="21"/>
          </reference>
          <reference field="17" count="1" selected="0">
            <x v="21"/>
          </reference>
          <reference field="26" count="1" selected="0">
            <x v="102"/>
          </reference>
          <reference field="27" count="1">
            <x v="78"/>
          </reference>
        </references>
      </pivotArea>
    </format>
    <format dxfId="208">
      <pivotArea dataOnly="0" labelOnly="1" fieldPosition="0">
        <references count="5">
          <reference field="13" count="1" selected="0">
            <x v="4"/>
          </reference>
          <reference field="15" count="1" selected="0">
            <x v="21"/>
          </reference>
          <reference field="17" count="1" selected="0">
            <x v="21"/>
          </reference>
          <reference field="26" count="1" selected="0">
            <x v="114"/>
          </reference>
          <reference field="27" count="1">
            <x v="34"/>
          </reference>
        </references>
      </pivotArea>
    </format>
    <format dxfId="207">
      <pivotArea dataOnly="0" labelOnly="1" fieldPosition="0">
        <references count="5">
          <reference field="13" count="1" selected="0">
            <x v="4"/>
          </reference>
          <reference field="15" count="1" selected="0">
            <x v="21"/>
          </reference>
          <reference field="17" count="1" selected="0">
            <x v="21"/>
          </reference>
          <reference field="26" count="1" selected="0">
            <x v="129"/>
          </reference>
          <reference field="27" count="1">
            <x v="125"/>
          </reference>
        </references>
      </pivotArea>
    </format>
    <format dxfId="206">
      <pivotArea dataOnly="0" labelOnly="1" fieldPosition="0">
        <references count="5">
          <reference field="13" count="1" selected="0">
            <x v="4"/>
          </reference>
          <reference field="15" count="1" selected="0">
            <x v="21"/>
          </reference>
          <reference field="17" count="1" selected="0">
            <x v="21"/>
          </reference>
          <reference field="26" count="1" selected="0">
            <x v="134"/>
          </reference>
          <reference field="27" count="1">
            <x v="32"/>
          </reference>
        </references>
      </pivotArea>
    </format>
    <format dxfId="205">
      <pivotArea dataOnly="0" labelOnly="1" fieldPosition="0">
        <references count="5">
          <reference field="13" count="1" selected="0">
            <x v="4"/>
          </reference>
          <reference field="15" count="1" selected="0">
            <x v="21"/>
          </reference>
          <reference field="17" count="1" selected="0">
            <x v="31"/>
          </reference>
          <reference field="26" count="1" selected="0">
            <x v="74"/>
          </reference>
          <reference field="27" count="1">
            <x v="123"/>
          </reference>
        </references>
      </pivotArea>
    </format>
    <format dxfId="204">
      <pivotArea dataOnly="0" labelOnly="1" fieldPosition="0">
        <references count="5">
          <reference field="13" count="1" selected="0">
            <x v="4"/>
          </reference>
          <reference field="15" count="1" selected="0">
            <x v="21"/>
          </reference>
          <reference field="17" count="1" selected="0">
            <x v="46"/>
          </reference>
          <reference field="26" count="1" selected="0">
            <x v="104"/>
          </reference>
          <reference field="27" count="1">
            <x v="132"/>
          </reference>
        </references>
      </pivotArea>
    </format>
    <format dxfId="203">
      <pivotArea dataOnly="0" labelOnly="1" fieldPosition="0">
        <references count="5">
          <reference field="13" count="1" selected="0">
            <x v="4"/>
          </reference>
          <reference field="15" count="1" selected="0">
            <x v="21"/>
          </reference>
          <reference field="17" count="1" selected="0">
            <x v="46"/>
          </reference>
          <reference field="26" count="1" selected="0">
            <x v="105"/>
          </reference>
          <reference field="27" count="1">
            <x v="131"/>
          </reference>
        </references>
      </pivotArea>
    </format>
    <format dxfId="202">
      <pivotArea dataOnly="0" labelOnly="1" fieldPosition="0">
        <references count="5">
          <reference field="13" count="1" selected="0">
            <x v="4"/>
          </reference>
          <reference field="15" count="1" selected="0">
            <x v="21"/>
          </reference>
          <reference field="17" count="1" selected="0">
            <x v="46"/>
          </reference>
          <reference field="26" count="1" selected="0">
            <x v="135"/>
          </reference>
          <reference field="27" count="1">
            <x v="0"/>
          </reference>
        </references>
      </pivotArea>
    </format>
    <format dxfId="201">
      <pivotArea dataOnly="0" labelOnly="1" fieldPosition="0">
        <references count="5">
          <reference field="13" count="1" selected="0">
            <x v="4"/>
          </reference>
          <reference field="15" count="1" selected="0">
            <x v="21"/>
          </reference>
          <reference field="17" count="1" selected="0">
            <x v="46"/>
          </reference>
          <reference field="26" count="1" selected="0">
            <x v="136"/>
          </reference>
          <reference field="27" count="1">
            <x v="56"/>
          </reference>
        </references>
      </pivotArea>
    </format>
    <format dxfId="200">
      <pivotArea dataOnly="0" labelOnly="1" fieldPosition="0">
        <references count="5">
          <reference field="13" count="1" selected="0">
            <x v="4"/>
          </reference>
          <reference field="15" count="1" selected="0">
            <x v="21"/>
          </reference>
          <reference field="17" count="1" selected="0">
            <x v="49"/>
          </reference>
          <reference field="26" count="1" selected="0">
            <x v="21"/>
          </reference>
          <reference field="27" count="1">
            <x v="65"/>
          </reference>
        </references>
      </pivotArea>
    </format>
    <format dxfId="199">
      <pivotArea dataOnly="0" labelOnly="1" fieldPosition="0">
        <references count="5">
          <reference field="13" count="1" selected="0">
            <x v="4"/>
          </reference>
          <reference field="15" count="1" selected="0">
            <x v="21"/>
          </reference>
          <reference field="17" count="1" selected="0">
            <x v="49"/>
          </reference>
          <reference field="26" count="1" selected="0">
            <x v="101"/>
          </reference>
          <reference field="27" count="1">
            <x v="29"/>
          </reference>
        </references>
      </pivotArea>
    </format>
    <format dxfId="198">
      <pivotArea dataOnly="0" labelOnly="1" fieldPosition="0">
        <references count="5">
          <reference field="13" count="1" selected="0">
            <x v="0"/>
          </reference>
          <reference field="15" count="1" selected="0">
            <x v="22"/>
          </reference>
          <reference field="17" count="1" selected="0">
            <x v="15"/>
          </reference>
          <reference field="26" count="1" selected="0">
            <x v="23"/>
          </reference>
          <reference field="27" count="1">
            <x v="89"/>
          </reference>
        </references>
      </pivotArea>
    </format>
    <format dxfId="197">
      <pivotArea dataOnly="0" labelOnly="1" fieldPosition="0">
        <references count="5">
          <reference field="13" count="1" selected="0">
            <x v="0"/>
          </reference>
          <reference field="15" count="1" selected="0">
            <x v="22"/>
          </reference>
          <reference field="17" count="1" selected="0">
            <x v="15"/>
          </reference>
          <reference field="26" count="1" selected="0">
            <x v="37"/>
          </reference>
          <reference field="27" count="1">
            <x v="72"/>
          </reference>
        </references>
      </pivotArea>
    </format>
    <format dxfId="196">
      <pivotArea dataOnly="0" labelOnly="1" fieldPosition="0">
        <references count="5">
          <reference field="13" count="1" selected="0">
            <x v="0"/>
          </reference>
          <reference field="15" count="1" selected="0">
            <x v="22"/>
          </reference>
          <reference field="17" count="1" selected="0">
            <x v="15"/>
          </reference>
          <reference field="26" count="1" selected="0">
            <x v="38"/>
          </reference>
          <reference field="27" count="1">
            <x v="68"/>
          </reference>
        </references>
      </pivotArea>
    </format>
    <format dxfId="195">
      <pivotArea dataOnly="0" labelOnly="1" fieldPosition="0">
        <references count="5">
          <reference field="13" count="1" selected="0">
            <x v="0"/>
          </reference>
          <reference field="15" count="1" selected="0">
            <x v="22"/>
          </reference>
          <reference field="17" count="1" selected="0">
            <x v="15"/>
          </reference>
          <reference field="26" count="1" selected="0">
            <x v="44"/>
          </reference>
          <reference field="27" count="1">
            <x v="87"/>
          </reference>
        </references>
      </pivotArea>
    </format>
    <format dxfId="194">
      <pivotArea dataOnly="0" labelOnly="1" fieldPosition="0">
        <references count="5">
          <reference field="13" count="1" selected="0">
            <x v="0"/>
          </reference>
          <reference field="15" count="1" selected="0">
            <x v="22"/>
          </reference>
          <reference field="17" count="1" selected="0">
            <x v="15"/>
          </reference>
          <reference field="26" count="1" selected="0">
            <x v="48"/>
          </reference>
          <reference field="27" count="1">
            <x v="44"/>
          </reference>
        </references>
      </pivotArea>
    </format>
    <format dxfId="193">
      <pivotArea dataOnly="0" labelOnly="1" fieldPosition="0">
        <references count="5">
          <reference field="13" count="1" selected="0">
            <x v="0"/>
          </reference>
          <reference field="15" count="1" selected="0">
            <x v="22"/>
          </reference>
          <reference field="17" count="1" selected="0">
            <x v="15"/>
          </reference>
          <reference field="26" count="1" selected="0">
            <x v="93"/>
          </reference>
          <reference field="27" count="1">
            <x v="85"/>
          </reference>
        </references>
      </pivotArea>
    </format>
    <format dxfId="192">
      <pivotArea dataOnly="0" labelOnly="1" fieldPosition="0">
        <references count="5">
          <reference field="13" count="1" selected="0">
            <x v="0"/>
          </reference>
          <reference field="15" count="1" selected="0">
            <x v="22"/>
          </reference>
          <reference field="17" count="1" selected="0">
            <x v="15"/>
          </reference>
          <reference field="26" count="1" selected="0">
            <x v="96"/>
          </reference>
          <reference field="27" count="1">
            <x v="42"/>
          </reference>
        </references>
      </pivotArea>
    </format>
    <format dxfId="191">
      <pivotArea dataOnly="0" labelOnly="1" fieldPosition="0">
        <references count="5">
          <reference field="13" count="1" selected="0">
            <x v="0"/>
          </reference>
          <reference field="15" count="1" selected="0">
            <x v="22"/>
          </reference>
          <reference field="17" count="1" selected="0">
            <x v="15"/>
          </reference>
          <reference field="26" count="1" selected="0">
            <x v="115"/>
          </reference>
          <reference field="27" count="1">
            <x v="80"/>
          </reference>
        </references>
      </pivotArea>
    </format>
    <format dxfId="190">
      <pivotArea dataOnly="0" labelOnly="1" fieldPosition="0">
        <references count="5">
          <reference field="13" count="1" selected="0">
            <x v="0"/>
          </reference>
          <reference field="15" count="1" selected="0">
            <x v="22"/>
          </reference>
          <reference field="17" count="1" selected="0">
            <x v="15"/>
          </reference>
          <reference field="26" count="1" selected="0">
            <x v="118"/>
          </reference>
          <reference field="27" count="1">
            <x v="37"/>
          </reference>
        </references>
      </pivotArea>
    </format>
    <format dxfId="189">
      <pivotArea dataOnly="0" labelOnly="1" fieldPosition="0">
        <references count="5">
          <reference field="13" count="1" selected="0">
            <x v="0"/>
          </reference>
          <reference field="15" count="1" selected="0">
            <x v="22"/>
          </reference>
          <reference field="17" count="1" selected="0">
            <x v="15"/>
          </reference>
          <reference field="26" count="1" selected="0">
            <x v="119"/>
          </reference>
          <reference field="27" count="1">
            <x v="55"/>
          </reference>
        </references>
      </pivotArea>
    </format>
    <format dxfId="188">
      <pivotArea dataOnly="0" labelOnly="1" fieldPosition="0">
        <references count="5">
          <reference field="13" count="1" selected="0">
            <x v="0"/>
          </reference>
          <reference field="15" count="1" selected="0">
            <x v="22"/>
          </reference>
          <reference field="17" count="1" selected="0">
            <x v="15"/>
          </reference>
          <reference field="26" count="1" selected="0">
            <x v="126"/>
          </reference>
          <reference field="27" count="1">
            <x v="77"/>
          </reference>
        </references>
      </pivotArea>
    </format>
    <format dxfId="187">
      <pivotArea outline="0" collapsedLevelsAreSubtotals="1" fieldPosition="0"/>
    </format>
    <format dxfId="186">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4FA2D72-3BAA-4114-BD3D-A8A4701814CB}" name="TablaDinámica44"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9" firstHeaderRow="0" firstDataRow="1" firstDataCol="1" rowPageCount="1" colPageCount="1"/>
  <pivotFields count="47">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axis="axisRow" showAll="0">
      <items count="27">
        <item x="8"/>
        <item x="23"/>
        <item x="10"/>
        <item x="13"/>
        <item x="15"/>
        <item x="9"/>
        <item x="19"/>
        <item x="11"/>
        <item x="4"/>
        <item x="12"/>
        <item x="17"/>
        <item x="20"/>
        <item x="7"/>
        <item x="2"/>
        <item x="1"/>
        <item x="14"/>
        <item x="22"/>
        <item x="21"/>
        <item x="6"/>
        <item x="5"/>
        <item x="18"/>
        <item x="0"/>
        <item x="24"/>
        <item x="16"/>
        <item x="3"/>
        <item x="2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12"/>
  </rowFields>
  <rowItems count="6">
    <i>
      <x v="6"/>
    </i>
    <i>
      <x v="8"/>
    </i>
    <i>
      <x v="13"/>
    </i>
    <i>
      <x v="14"/>
    </i>
    <i>
      <x v="21"/>
    </i>
    <i t="grand">
      <x/>
    </i>
  </rowItems>
  <colFields count="1">
    <field x="-2"/>
  </colFields>
  <colItems count="3">
    <i>
      <x/>
    </i>
    <i i="1">
      <x v="1"/>
    </i>
    <i i="2">
      <x v="2"/>
    </i>
  </colItems>
  <pageFields count="1">
    <pageField fld="11" hier="-1"/>
  </pageFields>
  <dataFields count="3">
    <dataField name="Suma de Autorizado 2023" fld="26" baseField="12" baseItem="8" numFmtId="4"/>
    <dataField name="Suma de Importe Ajustado 2024" fld="28" baseField="12" baseItem="13" numFmtId="4"/>
    <dataField name="Suma de Propuesta 2025" fld="36" baseField="12" baseItem="13"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65DEAC4C-8364-42A7-8392-B18B75DAB7FB}" name="TablaDinámica44"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1" firstHeaderRow="0" firstDataRow="1" firstDataCol="1" rowPageCount="1" colPageCount="1"/>
  <pivotFields count="47">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showAll="0"/>
    <pivotField showAll="0"/>
    <pivotField showAll="0"/>
    <pivotField showAll="0"/>
    <pivotField showAll="0"/>
    <pivotField axis="axisRow" showAll="0">
      <items count="9">
        <item x="1"/>
        <item x="2"/>
        <item x="3"/>
        <item x="4"/>
        <item x="0"/>
        <item x="5"/>
        <item x="6"/>
        <item x="7"/>
        <item t="default"/>
      </items>
    </pivotField>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9"/>
  </rowFields>
  <rowItems count="8">
    <i>
      <x/>
    </i>
    <i>
      <x v="1"/>
    </i>
    <i>
      <x v="2"/>
    </i>
    <i>
      <x v="3"/>
    </i>
    <i>
      <x v="4"/>
    </i>
    <i>
      <x v="5"/>
    </i>
    <i>
      <x v="6"/>
    </i>
    <i t="grand">
      <x/>
    </i>
  </rowItems>
  <colFields count="1">
    <field x="-2"/>
  </colFields>
  <colItems count="4">
    <i>
      <x/>
    </i>
    <i i="1">
      <x v="1"/>
    </i>
    <i i="2">
      <x v="2"/>
    </i>
    <i i="3">
      <x v="3"/>
    </i>
  </colItems>
  <pageFields count="1">
    <pageField fld="11" hier="-1"/>
  </pageFields>
  <dataFields count="4">
    <dataField name="Suma de Ejercido 2023" fld="27" baseField="0" baseItem="0"/>
    <dataField name="Suma de Importe Ajustado 2024" fld="28" baseField="12" baseItem="13" numFmtId="4"/>
    <dataField name="Suma de Ejercido 2024" fld="35" baseField="0" baseItem="0"/>
    <dataField name="Suma de Propuesta 2025" fld="36" baseField="12" baseItem="13" numFmtId="4"/>
  </dataFields>
  <formats count="2">
    <format dxfId="185">
      <pivotArea collapsedLevelsAreSubtotals="1" fieldPosition="0">
        <references count="1">
          <reference field="19" count="7">
            <x v="0"/>
            <x v="1"/>
            <x v="2"/>
            <x v="3"/>
            <x v="4"/>
            <x v="5"/>
            <x v="6"/>
          </reference>
        </references>
      </pivotArea>
    </format>
    <format dxfId="18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45B394D0-1760-4BBF-8BB6-F4F1FCC35E68}" name="TablaDinámica4" cacheId="11"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C47" firstHeaderRow="2" firstDataRow="2" firstDataCol="2"/>
  <pivotFields count="21">
    <pivotField axis="axisRow" compact="0" outline="0" showAll="0" defaultSubtotal="0">
      <items count="20">
        <item x="14"/>
        <item x="15"/>
        <item x="1"/>
        <item x="5"/>
        <item x="9"/>
        <item x="4"/>
        <item x="6"/>
        <item x="3"/>
        <item x="12"/>
        <item x="13"/>
        <item x="8"/>
        <item x="0"/>
        <item m="1" x="18"/>
        <item x="17"/>
        <item x="11"/>
        <item x="7"/>
        <item x="16"/>
        <item x="2"/>
        <item m="1" x="19"/>
        <item x="10"/>
      </items>
    </pivotField>
    <pivotField axis="axisRow" compact="0" outline="0" showAll="0">
      <items count="43">
        <item x="35"/>
        <item x="11"/>
        <item x="36"/>
        <item x="5"/>
        <item x="22"/>
        <item x="26"/>
        <item x="13"/>
        <item x="8"/>
        <item x="39"/>
        <item x="0"/>
        <item x="31"/>
        <item x="20"/>
        <item x="23"/>
        <item x="6"/>
        <item x="15"/>
        <item x="1"/>
        <item x="28"/>
        <item x="24"/>
        <item x="19"/>
        <item x="17"/>
        <item x="32"/>
        <item x="12"/>
        <item x="27"/>
        <item x="25"/>
        <item m="1" x="41"/>
        <item x="4"/>
        <item x="18"/>
        <item x="3"/>
        <item m="1" x="40"/>
        <item x="14"/>
        <item x="30"/>
        <item x="7"/>
        <item x="9"/>
        <item x="29"/>
        <item x="33"/>
        <item x="34"/>
        <item x="10"/>
        <item x="38"/>
        <item x="37"/>
        <item x="16"/>
        <item x="2"/>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dataField="1" compact="0" outline="0" showAll="0"/>
  </pivotFields>
  <rowFields count="2">
    <field x="0"/>
    <field x="1"/>
  </rowFields>
  <rowItems count="43">
    <i>
      <x/>
      <x/>
    </i>
    <i>
      <x v="1"/>
      <x v="2"/>
    </i>
    <i>
      <x v="2"/>
      <x v="8"/>
    </i>
    <i r="1">
      <x v="10"/>
    </i>
    <i r="1">
      <x v="15"/>
    </i>
    <i r="1">
      <x v="17"/>
    </i>
    <i r="1">
      <x v="23"/>
    </i>
    <i r="1">
      <x v="27"/>
    </i>
    <i r="1">
      <x v="30"/>
    </i>
    <i r="1">
      <x v="33"/>
    </i>
    <i r="1">
      <x v="36"/>
    </i>
    <i r="1">
      <x v="41"/>
    </i>
    <i>
      <x v="3"/>
      <x v="7"/>
    </i>
    <i r="1">
      <x v="11"/>
    </i>
    <i r="1">
      <x v="12"/>
    </i>
    <i r="1">
      <x v="13"/>
    </i>
    <i r="1">
      <x v="26"/>
    </i>
    <i r="1">
      <x v="39"/>
    </i>
    <i>
      <x v="4"/>
      <x v="19"/>
    </i>
    <i r="1">
      <x v="22"/>
    </i>
    <i>
      <x v="5"/>
      <x v="3"/>
    </i>
    <i r="1">
      <x v="14"/>
    </i>
    <i>
      <x v="6"/>
      <x v="4"/>
    </i>
    <i r="1">
      <x v="18"/>
    </i>
    <i r="1">
      <x v="32"/>
    </i>
    <i r="1">
      <x v="41"/>
    </i>
    <i>
      <x v="7"/>
      <x v="1"/>
    </i>
    <i r="1">
      <x v="25"/>
    </i>
    <i r="1">
      <x v="31"/>
    </i>
    <i>
      <x v="8"/>
      <x v="34"/>
    </i>
    <i>
      <x v="9"/>
      <x v="35"/>
    </i>
    <i>
      <x v="10"/>
      <x v="5"/>
    </i>
    <i r="1">
      <x v="29"/>
    </i>
    <i>
      <x v="11"/>
      <x v="9"/>
    </i>
    <i>
      <x v="13"/>
      <x v="37"/>
    </i>
    <i>
      <x v="14"/>
      <x v="33"/>
    </i>
    <i>
      <x v="15"/>
      <x v="6"/>
    </i>
    <i>
      <x v="16"/>
      <x v="38"/>
    </i>
    <i>
      <x v="17"/>
      <x v="20"/>
    </i>
    <i r="1">
      <x v="21"/>
    </i>
    <i r="1">
      <x v="40"/>
    </i>
    <i>
      <x v="19"/>
      <x v="16"/>
    </i>
    <i t="grand">
      <x/>
    </i>
  </rowItems>
  <colItems count="1">
    <i/>
  </colItems>
  <dataFields count="1">
    <dataField name="Suma de Propuesta 2025" fld="20" baseField="1" baseItem="10" numFmtId="4"/>
  </dataFields>
  <formats count="3">
    <format dxfId="183">
      <pivotArea dataOnly="0" labelOnly="1" outline="0" fieldPosition="0">
        <references count="1">
          <reference field="0" count="1">
            <x v="12"/>
          </reference>
        </references>
      </pivotArea>
    </format>
    <format dxfId="182">
      <pivotArea dataOnly="0" labelOnly="1" outline="0" fieldPosition="0">
        <references count="2">
          <reference field="0" count="1" selected="0">
            <x v="12"/>
          </reference>
          <reference field="1" count="1">
            <x v="36"/>
          </reference>
        </references>
      </pivotArea>
    </format>
    <format dxfId="18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5C2D992E-8D31-4A16-9390-163CA09E32A6}" name="TablaDinámica1" cacheId="14"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3:E25" firstHeaderRow="0" firstDataRow="1" firstDataCol="1" rowPageCount="1" colPageCount="1"/>
  <pivotFields count="47">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2">
        <item x="0"/>
        <item h="1" x="1"/>
      </items>
    </pivotField>
    <pivotField compact="0" outline="0" showAll="0" defaultSubtotal="0"/>
    <pivotField compact="0" outline="0" showAll="0" defaultSubtotal="0"/>
    <pivotField axis="axisRow" compact="0" outline="0" subtotalTop="0" showAll="0" defaultSubtotal="0">
      <items count="28">
        <item m="1" x="27"/>
        <item x="6"/>
        <item x="21"/>
        <item x="1"/>
        <item m="1" x="24"/>
        <item m="1" x="25"/>
        <item m="1" x="22"/>
        <item m="1" x="26"/>
        <item x="13"/>
        <item x="14"/>
        <item x="15"/>
        <item x="16"/>
        <item x="12"/>
        <item x="2"/>
        <item x="7"/>
        <item x="19"/>
        <item m="1" x="23"/>
        <item x="17"/>
        <item x="0"/>
        <item x="3"/>
        <item x="4"/>
        <item x="5"/>
        <item x="8"/>
        <item x="9"/>
        <item x="10"/>
        <item x="18"/>
        <item x="20"/>
        <item x="1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14"/>
  </rowFields>
  <rowItems count="22">
    <i>
      <x v="1"/>
    </i>
    <i>
      <x v="3"/>
    </i>
    <i>
      <x v="8"/>
    </i>
    <i>
      <x v="9"/>
    </i>
    <i>
      <x v="10"/>
    </i>
    <i>
      <x v="11"/>
    </i>
    <i>
      <x v="12"/>
    </i>
    <i>
      <x v="13"/>
    </i>
    <i>
      <x v="14"/>
    </i>
    <i>
      <x v="15"/>
    </i>
    <i>
      <x v="17"/>
    </i>
    <i>
      <x v="18"/>
    </i>
    <i>
      <x v="19"/>
    </i>
    <i>
      <x v="20"/>
    </i>
    <i>
      <x v="21"/>
    </i>
    <i>
      <x v="22"/>
    </i>
    <i>
      <x v="23"/>
    </i>
    <i>
      <x v="24"/>
    </i>
    <i>
      <x v="25"/>
    </i>
    <i>
      <x v="26"/>
    </i>
    <i>
      <x v="27"/>
    </i>
    <i t="grand">
      <x/>
    </i>
  </rowItems>
  <colFields count="1">
    <field x="-2"/>
  </colFields>
  <colItems count="4">
    <i>
      <x/>
    </i>
    <i i="1">
      <x v="1"/>
    </i>
    <i i="2">
      <x v="2"/>
    </i>
    <i i="3">
      <x v="3"/>
    </i>
  </colItems>
  <pageFields count="1">
    <pageField fld="11" hier="-1"/>
  </pageFields>
  <dataFields count="4">
    <dataField name="Suma de Ejercido 2023" fld="27" baseField="0" baseItem="0"/>
    <dataField name="Suma de Importe Ajustado 2024" fld="28" baseField="0" baseItem="0"/>
    <dataField name="Suma de Ejercido 2024" fld="35" baseField="0" baseItem="0"/>
    <dataField name="Suma de Propuesta 2025" fld="36" baseField="0" baseItem="0"/>
  </dataFields>
  <formats count="32">
    <format dxfId="180">
      <pivotArea outline="0" collapsedLevelsAreSubtotals="1" fieldPosition="0"/>
    </format>
    <format dxfId="179">
      <pivotArea dataOnly="0" labelOnly="1" outline="0" fieldPosition="0">
        <references count="1">
          <reference field="4294967294" count="4">
            <x v="0"/>
            <x v="1"/>
            <x v="2"/>
            <x v="3"/>
          </reference>
        </references>
      </pivotArea>
    </format>
    <format dxfId="178">
      <pivotArea outline="0" fieldPosition="0">
        <references count="1">
          <reference field="14" count="1" selected="0">
            <x v="4"/>
          </reference>
        </references>
      </pivotArea>
    </format>
    <format dxfId="177">
      <pivotArea dataOnly="0" labelOnly="1" outline="0" fieldPosition="0">
        <references count="1">
          <reference field="14" count="1">
            <x v="4"/>
          </reference>
        </references>
      </pivotArea>
    </format>
    <format dxfId="176">
      <pivotArea outline="0" fieldPosition="0">
        <references count="1">
          <reference field="14" count="19" selected="0">
            <x v="1"/>
            <x v="3"/>
            <x v="6"/>
            <x v="8"/>
            <x v="9"/>
            <x v="10"/>
            <x v="11"/>
            <x v="12"/>
            <x v="13"/>
            <x v="14"/>
            <x v="15"/>
            <x v="16"/>
            <x v="17"/>
            <x v="18"/>
            <x v="19"/>
            <x v="20"/>
            <x v="21"/>
            <x v="22"/>
            <x v="23"/>
          </reference>
        </references>
      </pivotArea>
    </format>
    <format dxfId="175">
      <pivotArea dataOnly="0" labelOnly="1" outline="0" fieldPosition="0">
        <references count="1">
          <reference field="14" count="19">
            <x v="1"/>
            <x v="3"/>
            <x v="6"/>
            <x v="8"/>
            <x v="9"/>
            <x v="10"/>
            <x v="11"/>
            <x v="12"/>
            <x v="13"/>
            <x v="14"/>
            <x v="15"/>
            <x v="16"/>
            <x v="17"/>
            <x v="18"/>
            <x v="19"/>
            <x v="20"/>
            <x v="21"/>
            <x v="22"/>
            <x v="23"/>
          </reference>
        </references>
      </pivotArea>
    </format>
    <format dxfId="174">
      <pivotArea grandRow="1" outline="0" collapsedLevelsAreSubtotals="1" fieldPosition="0"/>
    </format>
    <format dxfId="173">
      <pivotArea dataOnly="0" labelOnly="1" grandRow="1" outline="0" fieldPosition="0"/>
    </format>
    <format dxfId="172">
      <pivotArea outline="0" fieldPosition="0">
        <references count="1">
          <reference field="14" count="1" selected="0">
            <x v="3"/>
          </reference>
        </references>
      </pivotArea>
    </format>
    <format dxfId="171">
      <pivotArea dataOnly="0" labelOnly="1" outline="0" fieldPosition="0">
        <references count="1">
          <reference field="14" count="1">
            <x v="3"/>
          </reference>
        </references>
      </pivotArea>
    </format>
    <format dxfId="170">
      <pivotArea outline="0" fieldPosition="0">
        <references count="1">
          <reference field="14" count="1" selected="0">
            <x v="8"/>
          </reference>
        </references>
      </pivotArea>
    </format>
    <format dxfId="169">
      <pivotArea dataOnly="0" labelOnly="1" outline="0" fieldPosition="0">
        <references count="1">
          <reference field="14" count="1">
            <x v="8"/>
          </reference>
        </references>
      </pivotArea>
    </format>
    <format dxfId="168">
      <pivotArea outline="0" fieldPosition="0">
        <references count="1">
          <reference field="14" count="1" selected="0">
            <x v="10"/>
          </reference>
        </references>
      </pivotArea>
    </format>
    <format dxfId="167">
      <pivotArea dataOnly="0" labelOnly="1" outline="0" fieldPosition="0">
        <references count="1">
          <reference field="14" count="1">
            <x v="10"/>
          </reference>
        </references>
      </pivotArea>
    </format>
    <format dxfId="166">
      <pivotArea outline="0" fieldPosition="0">
        <references count="1">
          <reference field="14" count="1" selected="0">
            <x v="3"/>
          </reference>
        </references>
      </pivotArea>
    </format>
    <format dxfId="165">
      <pivotArea dataOnly="0" labelOnly="1" outline="0" fieldPosition="0">
        <references count="1">
          <reference field="14" count="1">
            <x v="3"/>
          </reference>
        </references>
      </pivotArea>
    </format>
    <format dxfId="164">
      <pivotArea outline="0" fieldPosition="0">
        <references count="1">
          <reference field="14" count="1" selected="0">
            <x v="8"/>
          </reference>
        </references>
      </pivotArea>
    </format>
    <format dxfId="163">
      <pivotArea dataOnly="0" labelOnly="1" outline="0" fieldPosition="0">
        <references count="1">
          <reference field="14" count="1">
            <x v="8"/>
          </reference>
        </references>
      </pivotArea>
    </format>
    <format dxfId="162">
      <pivotArea outline="0" fieldPosition="0">
        <references count="1">
          <reference field="14" count="1" selected="0">
            <x v="10"/>
          </reference>
        </references>
      </pivotArea>
    </format>
    <format dxfId="161">
      <pivotArea dataOnly="0" labelOnly="1" outline="0" fieldPosition="0">
        <references count="1">
          <reference field="14" count="1">
            <x v="10"/>
          </reference>
        </references>
      </pivotArea>
    </format>
    <format dxfId="160">
      <pivotArea outline="0" fieldPosition="0">
        <references count="1">
          <reference field="14" count="1" selected="0">
            <x v="12"/>
          </reference>
        </references>
      </pivotArea>
    </format>
    <format dxfId="159">
      <pivotArea dataOnly="0" labelOnly="1" outline="0" fieldPosition="0">
        <references count="1">
          <reference field="14" count="1">
            <x v="12"/>
          </reference>
        </references>
      </pivotArea>
    </format>
    <format dxfId="158">
      <pivotArea outline="0" fieldPosition="0">
        <references count="1">
          <reference field="14" count="1" selected="0">
            <x v="14"/>
          </reference>
        </references>
      </pivotArea>
    </format>
    <format dxfId="157">
      <pivotArea dataOnly="0" labelOnly="1" outline="0" fieldPosition="0">
        <references count="1">
          <reference field="14" count="1">
            <x v="14"/>
          </reference>
        </references>
      </pivotArea>
    </format>
    <format dxfId="156">
      <pivotArea outline="0" fieldPosition="0">
        <references count="1">
          <reference field="14" count="1" selected="0">
            <x v="16"/>
          </reference>
        </references>
      </pivotArea>
    </format>
    <format dxfId="155">
      <pivotArea dataOnly="0" labelOnly="1" outline="0" fieldPosition="0">
        <references count="1">
          <reference field="14" count="1">
            <x v="16"/>
          </reference>
        </references>
      </pivotArea>
    </format>
    <format dxfId="154">
      <pivotArea outline="0" fieldPosition="0">
        <references count="1">
          <reference field="14" count="1" selected="0">
            <x v="18"/>
          </reference>
        </references>
      </pivotArea>
    </format>
    <format dxfId="153">
      <pivotArea dataOnly="0" labelOnly="1" outline="0" fieldPosition="0">
        <references count="1">
          <reference field="14" count="1">
            <x v="18"/>
          </reference>
        </references>
      </pivotArea>
    </format>
    <format dxfId="152">
      <pivotArea outline="0" fieldPosition="0">
        <references count="1">
          <reference field="14" count="1" selected="0">
            <x v="20"/>
          </reference>
        </references>
      </pivotArea>
    </format>
    <format dxfId="151">
      <pivotArea dataOnly="0" labelOnly="1" outline="0" fieldPosition="0">
        <references count="1">
          <reference field="14" count="1">
            <x v="20"/>
          </reference>
        </references>
      </pivotArea>
    </format>
    <format dxfId="150">
      <pivotArea outline="0" fieldPosition="0">
        <references count="1">
          <reference field="14" count="1" selected="0">
            <x v="22"/>
          </reference>
        </references>
      </pivotArea>
    </format>
    <format dxfId="149">
      <pivotArea dataOnly="0" labelOnly="1" outline="0" fieldPosition="0">
        <references count="1">
          <reference field="14" count="1">
            <x v="22"/>
          </reference>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C113531B-7CE1-4AFB-9A93-E320E965FCA3}" name="TablaDinámica1"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25" firstHeaderRow="1" firstDataRow="1" firstDataCol="1"/>
  <pivotFields count="4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2">
        <item x="15"/>
        <item x="0"/>
        <item x="16"/>
        <item x="11"/>
        <item x="10"/>
        <item x="6"/>
        <item x="17"/>
        <item x="13"/>
        <item x="4"/>
        <item x="8"/>
        <item x="14"/>
        <item x="1"/>
        <item x="19"/>
        <item x="3"/>
        <item x="18"/>
        <item x="12"/>
        <item x="5"/>
        <item x="7"/>
        <item x="9"/>
        <item x="2"/>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4"/>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Suma de Propuesta 2025" fld="3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98F29397-4372-4CE9-B51A-A3A52B97A94F}" name="TablaDinámica1" cacheId="13" applyNumberFormats="0" applyBorderFormats="0" applyFontFormats="0" applyPatternFormats="0" applyAlignmentFormats="0" applyWidthHeightFormats="1" dataCaption="Valores" updatedVersion="8" minRefreshableVersion="3" useAutoFormatting="1" colGrandTotals="0" itemPrintTitles="1" createdVersion="8" indent="0" compact="0" compactData="0" multipleFieldFilters="0" rowHeaderCaption="Unidad Ejecutora">
  <location ref="A4:H78" firstHeaderRow="0" firstDataRow="1" firstDataCol="4" rowPageCount="2" colPageCount="1"/>
  <pivotFields count="38">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axis="axisPage" compact="0" outline="0" subtotalTop="0" multipleItemSelectionAllowed="1" showAll="0" defaultSubtotal="0">
      <items count="2">
        <item x="0"/>
        <item h="1" x="1"/>
      </items>
    </pivotField>
    <pivotField compact="0" outline="0" subtotalTop="0" showAll="0" defaultSubtotal="0"/>
    <pivotField compact="0" outline="0" subtotalTop="0" showAll="0" defaultSubtotal="0"/>
    <pivotField axis="axisPage" compact="0" outline="0" subtotalTop="0" multipleItemSelectionAllowed="1" showAll="0" defaultSubtotal="0">
      <items count="23">
        <item h="1" x="15"/>
        <item h="1" x="0"/>
        <item h="1" x="16"/>
        <item h="1" x="6"/>
        <item h="1" x="17"/>
        <item m="1" x="22"/>
        <item h="1" x="13"/>
        <item h="1" x="4"/>
        <item h="1" x="8"/>
        <item h="1" x="14"/>
        <item x="1"/>
        <item h="1" x="19"/>
        <item h="1" x="3"/>
        <item h="1" x="12"/>
        <item h="1" x="5"/>
        <item h="1" x="7"/>
        <item h="1" x="9"/>
        <item h="1" x="2"/>
        <item h="1" m="1" x="21"/>
        <item h="1" x="10"/>
        <item h="1" x="18"/>
        <item h="1" x="20"/>
        <item h="1" x="11"/>
      </items>
    </pivotField>
    <pivotField compact="0" outline="0" subtotalTop="0" showAll="0" defaultSubtotal="0"/>
    <pivotField compact="0" outline="0" subtotalTop="0" showAll="0" defaultSubtotal="0"/>
    <pivotField axis="axisRow" compact="0" outline="0" subtotalTop="0"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compact="0" outline="0" subtotalTop="0" showAll="0" defaultSubtotal="0"/>
    <pivotField axis="axisRow" compact="0" outline="0" subtotalTop="0" showAll="0" defaultSubtotal="0">
      <items count="7">
        <item x="1"/>
        <item x="2"/>
        <item x="3"/>
        <item x="4"/>
        <item x="0"/>
        <item x="5"/>
        <item x="6"/>
      </items>
    </pivotField>
    <pivotField compact="0" outline="0" subtotalTop="0" showAll="0" defaultSubtotal="0"/>
    <pivotField compact="0" outline="0" subtotalTop="0" showAll="0" defaultSubtotal="0"/>
    <pivotField axis="axisRow" compact="0" outline="0" subtotalTop="0" showAll="0" defaultSubtotal="0">
      <items count="15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155"/>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m="1" x="154"/>
        <item x="134"/>
        <item x="135"/>
        <item x="136"/>
        <item x="137"/>
        <item x="138"/>
        <item x="139"/>
        <item x="140"/>
        <item x="141"/>
        <item x="142"/>
        <item x="143"/>
        <item x="144"/>
        <item x="145"/>
        <item x="146"/>
        <item x="147"/>
        <item x="148"/>
        <item x="149"/>
        <item x="150"/>
        <item x="151"/>
        <item x="152"/>
        <item x="153"/>
        <item m="1" x="156"/>
        <item x="0"/>
      </items>
    </pivotField>
    <pivotField axis="axisRow" compact="0" outline="0" subtotalTop="0" showAll="0" defaultSubtotal="0">
      <items count="156">
        <item x="152"/>
        <item x="13"/>
        <item x="12"/>
        <item x="14"/>
        <item x="144"/>
        <item x="71"/>
        <item x="67"/>
        <item x="69"/>
        <item x="70"/>
        <item x="68"/>
        <item x="66"/>
        <item x="49"/>
        <item x="36"/>
        <item x="123"/>
        <item x="121"/>
        <item x="122"/>
        <item x="119"/>
        <item x="120"/>
        <item x="127"/>
        <item m="1" x="155"/>
        <item x="131"/>
        <item x="32"/>
        <item x="46"/>
        <item x="88"/>
        <item x="9"/>
        <item x="106"/>
        <item x="89"/>
        <item x="149"/>
        <item x="150"/>
        <item x="10"/>
        <item x="11"/>
        <item x="1"/>
        <item x="97"/>
        <item x="112"/>
        <item x="115"/>
        <item x="148"/>
        <item x="151"/>
        <item m="1" x="154"/>
        <item x="60"/>
        <item x="128"/>
        <item x="139"/>
        <item x="140"/>
        <item x="132"/>
        <item x="130"/>
        <item x="17"/>
        <item x="107"/>
        <item x="40"/>
        <item x="44"/>
        <item x="87"/>
        <item x="105"/>
        <item x="7"/>
        <item x="52"/>
        <item x="142"/>
        <item x="59"/>
        <item x="3"/>
        <item x="8"/>
        <item x="110"/>
        <item x="15"/>
        <item x="91"/>
        <item x="92"/>
        <item x="95"/>
        <item x="90"/>
        <item x="133"/>
        <item x="153"/>
        <item x="147"/>
        <item x="33"/>
        <item x="135"/>
        <item x="137"/>
        <item x="136"/>
        <item x="23"/>
        <item x="35"/>
        <item x="20"/>
        <item x="22"/>
        <item x="37"/>
        <item x="25"/>
        <item x="24"/>
        <item x="19"/>
        <item x="43"/>
        <item x="42"/>
        <item x="18"/>
        <item x="21"/>
        <item x="50"/>
        <item x="41"/>
        <item x="125"/>
        <item x="126"/>
        <item x="16"/>
        <item x="72"/>
        <item x="143"/>
        <item x="114"/>
        <item x="38"/>
        <item x="129"/>
        <item x="30"/>
        <item x="45"/>
        <item x="104"/>
        <item x="141"/>
        <item x="101"/>
        <item x="102"/>
        <item x="113"/>
        <item x="51"/>
        <item x="48"/>
        <item x="6"/>
        <item x="27"/>
        <item x="26"/>
        <item x="31"/>
        <item x="39"/>
        <item x="29"/>
        <item x="53"/>
        <item x="55"/>
        <item x="57"/>
        <item x="56"/>
        <item x="58"/>
        <item x="54"/>
        <item x="109"/>
        <item x="94"/>
        <item x="93"/>
        <item x="5"/>
        <item x="86"/>
        <item x="85"/>
        <item x="111"/>
        <item x="100"/>
        <item x="64"/>
        <item x="78"/>
        <item x="76"/>
        <item x="83"/>
        <item x="75"/>
        <item x="98"/>
        <item x="74"/>
        <item x="77"/>
        <item x="99"/>
        <item x="96"/>
        <item x="79"/>
        <item x="84"/>
        <item x="63"/>
        <item x="80"/>
        <item x="82"/>
        <item x="108"/>
        <item x="73"/>
        <item x="65"/>
        <item x="81"/>
        <item x="138"/>
        <item x="146"/>
        <item x="118"/>
        <item x="2"/>
        <item x="4"/>
        <item x="62"/>
        <item x="61"/>
        <item x="145"/>
        <item x="117"/>
        <item x="116"/>
        <item x="28"/>
        <item x="134"/>
        <item x="47"/>
        <item x="103"/>
        <item x="34"/>
        <item x="0"/>
        <item x="124"/>
      </items>
    </pivotField>
    <pivotField compact="0" outline="0" subtotalTop="0" showAll="0" defaultSubtotal="0"/>
    <pivotField compact="0" outline="0" subtotalTop="0" showAll="0" defaultSubtotal="0"/>
    <pivotField compact="0" numFmtId="4" outline="0" subtotalTop="0" showAll="0" defaultSubtotal="0"/>
    <pivotField dataField="1" compact="0" numFmtId="4" outline="0" subtotalTop="0" showAll="0" defaultSubtotal="0"/>
    <pivotField dataField="1" compact="0" numFmtId="4" outline="0" subtotalTop="0" showAll="0" defaultSubtotal="0"/>
    <pivotField dataField="1"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numFmtId="4" outline="0" subtotalTop="0" showAll="0" defaultSubtotal="0"/>
    <pivotField dataField="1" compact="0" outline="0" subtotalTop="0" showAll="0" defaultSubtotal="0"/>
    <pivotField compact="0" outline="0" subtotalTop="0" showAll="0" defaultSubtotal="0"/>
  </pivotFields>
  <rowFields count="4">
    <field x="17"/>
    <field x="19"/>
    <field x="22"/>
    <field x="23"/>
  </rowFields>
  <rowItems count="74">
    <i>
      <x v="9"/>
      <x/>
      <x/>
      <x v="31"/>
    </i>
    <i r="2">
      <x v="1"/>
      <x v="142"/>
    </i>
    <i r="2">
      <x v="2"/>
      <x v="54"/>
    </i>
    <i r="2">
      <x v="3"/>
      <x v="143"/>
    </i>
    <i r="2">
      <x v="4"/>
      <x v="115"/>
    </i>
    <i r="2">
      <x v="5"/>
      <x v="100"/>
    </i>
    <i r="2">
      <x v="6"/>
      <x v="50"/>
    </i>
    <i r="2">
      <x v="7"/>
      <x v="55"/>
    </i>
    <i r="2">
      <x v="8"/>
      <x v="24"/>
    </i>
    <i r="2">
      <x v="9"/>
      <x v="29"/>
    </i>
    <i r="2">
      <x v="10"/>
      <x v="30"/>
    </i>
    <i r="2">
      <x v="11"/>
      <x v="2"/>
    </i>
    <i r="2">
      <x v="12"/>
      <x v="1"/>
    </i>
    <i r="2">
      <x v="13"/>
      <x v="3"/>
    </i>
    <i r="2">
      <x v="14"/>
      <x v="57"/>
    </i>
    <i r="2">
      <x v="15"/>
      <x v="85"/>
    </i>
    <i r="1">
      <x v="1"/>
      <x v="17"/>
      <x v="79"/>
    </i>
    <i r="2">
      <x v="20"/>
      <x v="80"/>
    </i>
    <i r="2">
      <x v="21"/>
      <x v="72"/>
    </i>
    <i r="2">
      <x v="22"/>
      <x v="69"/>
    </i>
    <i r="2">
      <x v="25"/>
      <x v="102"/>
    </i>
    <i r="2">
      <x v="30"/>
      <x v="103"/>
    </i>
    <i r="2">
      <x v="31"/>
      <x v="21"/>
    </i>
    <i r="2">
      <x v="33"/>
      <x v="65"/>
    </i>
    <i r="2">
      <x v="34"/>
      <x v="153"/>
    </i>
    <i r="2">
      <x v="35"/>
      <x v="70"/>
    </i>
    <i r="2">
      <x v="36"/>
      <x v="12"/>
    </i>
    <i r="2">
      <x v="38"/>
      <x v="89"/>
    </i>
    <i r="2">
      <x v="40"/>
      <x v="46"/>
    </i>
    <i r="2">
      <x v="44"/>
      <x v="47"/>
    </i>
    <i r="2">
      <x v="46"/>
      <x v="22"/>
    </i>
    <i r="2">
      <x v="47"/>
      <x v="151"/>
    </i>
    <i r="2">
      <x v="48"/>
      <x v="99"/>
    </i>
    <i r="2">
      <x v="52"/>
      <x v="51"/>
    </i>
    <i r="2">
      <x v="53"/>
      <x v="106"/>
    </i>
    <i r="2">
      <x v="55"/>
      <x v="107"/>
    </i>
    <i r="2">
      <x v="56"/>
      <x v="109"/>
    </i>
    <i r="2">
      <x v="58"/>
      <x v="110"/>
    </i>
    <i r="2">
      <x v="59"/>
      <x v="53"/>
    </i>
    <i r="1">
      <x v="2"/>
      <x v="60"/>
      <x v="38"/>
    </i>
    <i r="2">
      <x v="61"/>
      <x v="145"/>
    </i>
    <i r="2">
      <x v="63"/>
      <x v="132"/>
    </i>
    <i r="2">
      <x v="65"/>
      <x v="137"/>
    </i>
    <i r="2">
      <x v="67"/>
      <x v="6"/>
    </i>
    <i r="2">
      <x v="68"/>
      <x v="9"/>
    </i>
    <i r="2">
      <x v="69"/>
      <x v="7"/>
    </i>
    <i r="2">
      <x v="72"/>
      <x v="86"/>
    </i>
    <i r="2">
      <x v="73"/>
      <x v="136"/>
    </i>
    <i r="2">
      <x v="74"/>
      <x v="126"/>
    </i>
    <i r="2">
      <x v="75"/>
      <x v="124"/>
    </i>
    <i r="2">
      <x v="76"/>
      <x v="122"/>
    </i>
    <i r="2">
      <x v="79"/>
      <x v="130"/>
    </i>
    <i r="2">
      <x v="82"/>
      <x v="134"/>
    </i>
    <i r="2">
      <x v="85"/>
      <x v="117"/>
    </i>
    <i r="2">
      <x v="86"/>
      <x v="116"/>
    </i>
    <i r="2">
      <x v="88"/>
      <x v="23"/>
    </i>
    <i r="2">
      <x v="89"/>
      <x v="26"/>
    </i>
    <i r="2">
      <x v="90"/>
      <x v="61"/>
    </i>
    <i r="2">
      <x v="93"/>
      <x v="114"/>
    </i>
    <i r="2">
      <x v="95"/>
      <x v="60"/>
    </i>
    <i r="2">
      <x v="105"/>
      <x v="49"/>
    </i>
    <i r="2">
      <x v="108"/>
      <x v="135"/>
    </i>
    <i r="2">
      <x v="110"/>
      <x v="56"/>
    </i>
    <i r="2">
      <x v="111"/>
      <x v="118"/>
    </i>
    <i r="2">
      <x v="115"/>
      <x v="34"/>
    </i>
    <i r="1">
      <x v="4"/>
      <x v="124"/>
      <x v="83"/>
    </i>
    <i r="2">
      <x v="125"/>
      <x v="84"/>
    </i>
    <i r="2">
      <x v="128"/>
      <x v="90"/>
    </i>
    <i r="2">
      <x v="129"/>
      <x v="43"/>
    </i>
    <i r="2">
      <x v="133"/>
      <x v="150"/>
    </i>
    <i r="2">
      <x v="138"/>
      <x v="139"/>
    </i>
    <i r="2">
      <x v="141"/>
      <x v="94"/>
    </i>
    <i r="2">
      <x v="146"/>
      <x v="140"/>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dataField name="Propuesta 2025 " fld="36" baseField="17" baseItem="5" numFmtId="4"/>
  </dataFields>
  <formats count="9">
    <format dxfId="148">
      <pivotArea dataOnly="0" labelOnly="1" outline="0" fieldPosition="0">
        <references count="1">
          <reference field="14" count="0"/>
        </references>
      </pivotArea>
    </format>
    <format dxfId="147">
      <pivotArea field="17" type="button" dataOnly="0" labelOnly="1" outline="0" axis="axisRow" fieldPosition="0"/>
    </format>
    <format dxfId="146">
      <pivotArea dataOnly="0" labelOnly="1" outline="0" fieldPosition="0">
        <references count="1">
          <reference field="4294967294" count="3">
            <x v="0"/>
            <x v="1"/>
            <x v="3"/>
          </reference>
        </references>
      </pivotArea>
    </format>
    <format dxfId="145">
      <pivotArea field="17" type="button" dataOnly="0" labelOnly="1" outline="0" axis="axisRow" fieldPosition="0"/>
    </format>
    <format dxfId="144">
      <pivotArea dataOnly="0" labelOnly="1" outline="0" fieldPosition="0">
        <references count="1">
          <reference field="4294967294" count="3">
            <x v="0"/>
            <x v="1"/>
            <x v="3"/>
          </reference>
        </references>
      </pivotArea>
    </format>
    <format dxfId="143">
      <pivotArea field="14" type="button" dataOnly="0" labelOnly="1" outline="0" axis="axisPage" fieldPosition="1"/>
    </format>
    <format dxfId="142">
      <pivotArea dataOnly="0" labelOnly="1" outline="0" fieldPosition="0">
        <references count="1">
          <reference field="14" count="0"/>
        </references>
      </pivotArea>
    </format>
    <format dxfId="141">
      <pivotArea outline="0" fieldPosition="0">
        <references count="5">
          <reference field="4294967294" count="1" selected="0">
            <x v="3"/>
          </reference>
          <reference field="17" count="1" selected="0">
            <x v="9"/>
          </reference>
          <reference field="19" count="1" selected="0">
            <x v="2"/>
          </reference>
          <reference field="22" count="2" selected="0">
            <x v="93"/>
            <x v="95"/>
          </reference>
          <reference field="23" count="2" selected="0">
            <x v="60"/>
            <x v="114"/>
          </reference>
        </references>
      </pivotArea>
    </format>
    <format dxfId="140">
      <pivotArea dataOnly="0" labelOnly="1" outline="0" fieldPosition="0">
        <references count="1">
          <reference field="4294967294" count="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1A501CF2-F4EE-4B42-B27B-655577E5BB8C}"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B4:F16"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x="4"/>
        <item h="1" x="8"/>
        <item h="1" x="14"/>
        <item h="1" x="1"/>
        <item h="1" x="19"/>
        <item h="1" x="3"/>
        <item h="1" x="12"/>
        <item h="1" x="5"/>
        <item h="1"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axis="axisRow" showAll="0">
      <items count="61">
        <item x="39"/>
        <item m="1" x="57"/>
        <item x="22"/>
        <item x="18"/>
        <item x="12"/>
        <item x="20"/>
        <item x="38"/>
        <item x="33"/>
        <item m="1" x="59"/>
        <item m="1" x="58"/>
        <item x="25"/>
        <item x="5"/>
        <item x="2"/>
        <item x="45"/>
        <item x="19"/>
        <item x="40"/>
        <item x="24"/>
        <item x="43"/>
        <item x="37"/>
        <item x="11"/>
        <item x="16"/>
        <item x="52"/>
        <item x="26"/>
        <item x="32"/>
        <item x="10"/>
        <item x="42"/>
        <item x="21"/>
        <item x="49"/>
        <item x="7"/>
        <item x="8"/>
        <item x="50"/>
        <item x="54"/>
        <item x="1"/>
        <item x="17"/>
        <item x="31"/>
        <item x="47"/>
        <item x="36"/>
        <item x="35"/>
        <item x="29"/>
        <item x="51"/>
        <item x="23"/>
        <item x="0"/>
        <item x="41"/>
        <item x="15"/>
        <item x="30"/>
        <item x="3"/>
        <item x="4"/>
        <item m="1" x="56"/>
        <item x="46"/>
        <item x="48"/>
        <item x="6"/>
        <item x="44"/>
        <item x="28"/>
        <item x="27"/>
        <item x="34"/>
        <item x="9"/>
        <item x="53"/>
        <item m="1" x="55"/>
        <item x="13"/>
        <item x="14"/>
        <item t="default"/>
      </items>
    </pivotField>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3">
    <field x="17"/>
    <field x="18"/>
    <field x="25"/>
  </rowFields>
  <rowItems count="12">
    <i>
      <x v="3"/>
    </i>
    <i r="1">
      <x v="29"/>
    </i>
    <i r="2">
      <x v="41"/>
    </i>
    <i r="1">
      <x v="53"/>
    </i>
    <i r="2">
      <x v="41"/>
    </i>
    <i r="2">
      <x v="48"/>
    </i>
    <i r="2">
      <x v="49"/>
    </i>
    <i r="2">
      <x v="55"/>
    </i>
    <i>
      <x v="14"/>
    </i>
    <i r="1">
      <x v="37"/>
    </i>
    <i r="2">
      <x v="41"/>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numFmtId="4"/>
    <dataField name="Propuesta 2025 " fld="36" baseField="17" baseItem="5" numFmtId="4"/>
  </dataFields>
  <formats count="7">
    <format dxfId="139">
      <pivotArea dataOnly="0" labelOnly="1" outline="0" fieldPosition="0">
        <references count="1">
          <reference field="14" count="0"/>
        </references>
      </pivotArea>
    </format>
    <format dxfId="138">
      <pivotArea field="17" type="button" dataOnly="0" labelOnly="1" outline="0" axis="axisRow" fieldPosition="0"/>
    </format>
    <format dxfId="137">
      <pivotArea dataOnly="0" labelOnly="1" outline="0" fieldPosition="0">
        <references count="1">
          <reference field="4294967294" count="3">
            <x v="0"/>
            <x v="1"/>
            <x v="3"/>
          </reference>
        </references>
      </pivotArea>
    </format>
    <format dxfId="136">
      <pivotArea field="17" type="button" dataOnly="0" labelOnly="1" outline="0" axis="axisRow" fieldPosition="0"/>
    </format>
    <format dxfId="135">
      <pivotArea dataOnly="0" labelOnly="1" outline="0" fieldPosition="0">
        <references count="1">
          <reference field="4294967294" count="3">
            <x v="0"/>
            <x v="1"/>
            <x v="3"/>
          </reference>
        </references>
      </pivotArea>
    </format>
    <format dxfId="134">
      <pivotArea outline="0" collapsedLevelsAreSubtotals="1" fieldPosition="0">
        <references count="1">
          <reference field="4294967294" count="1" selected="0">
            <x v="2"/>
          </reference>
        </references>
      </pivotArea>
    </format>
    <format dxfId="133">
      <pivotArea dataOnly="0" labelOnly="1" outline="0" fieldPosition="0">
        <references count="1">
          <reference field="4294967294" count="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ACEE747F-0058-4EC4-899E-75B320CD6F46}"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E19"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h="1" x="4"/>
        <item h="1" x="8"/>
        <item h="1" x="14"/>
        <item h="1" x="1"/>
        <item h="1" x="19"/>
        <item h="1" x="3"/>
        <item h="1" x="12"/>
        <item x="5"/>
        <item h="1"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showAll="0"/>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2">
    <field x="17"/>
    <field x="18"/>
  </rowFields>
  <rowItems count="15">
    <i>
      <x v="7"/>
    </i>
    <i r="1">
      <x v="48"/>
    </i>
    <i>
      <x v="11"/>
    </i>
    <i r="1">
      <x v="54"/>
    </i>
    <i>
      <x v="12"/>
    </i>
    <i r="1">
      <x v="47"/>
    </i>
    <i>
      <x v="13"/>
    </i>
    <i r="1">
      <x v="42"/>
    </i>
    <i r="1">
      <x v="57"/>
    </i>
    <i>
      <x v="26"/>
    </i>
    <i r="1">
      <x v="46"/>
    </i>
    <i r="1">
      <x v="57"/>
    </i>
    <i>
      <x v="39"/>
    </i>
    <i r="1">
      <x v="17"/>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numFmtId="4"/>
    <dataField name="Propuesta 2025 " fld="36" baseField="17" baseItem="5" numFmtId="4"/>
  </dataFields>
  <formats count="9">
    <format dxfId="132">
      <pivotArea dataOnly="0" labelOnly="1" outline="0" fieldPosition="0">
        <references count="1">
          <reference field="14" count="0"/>
        </references>
      </pivotArea>
    </format>
    <format dxfId="131">
      <pivotArea field="17" type="button" dataOnly="0" labelOnly="1" outline="0" axis="axisRow" fieldPosition="0"/>
    </format>
    <format dxfId="130">
      <pivotArea dataOnly="0" labelOnly="1" outline="0" fieldPosition="0">
        <references count="1">
          <reference field="4294967294" count="3">
            <x v="0"/>
            <x v="1"/>
            <x v="3"/>
          </reference>
        </references>
      </pivotArea>
    </format>
    <format dxfId="129">
      <pivotArea field="17" type="button" dataOnly="0" labelOnly="1" outline="0" axis="axisRow" fieldPosition="0"/>
    </format>
    <format dxfId="128">
      <pivotArea dataOnly="0" labelOnly="1" outline="0" fieldPosition="0">
        <references count="1">
          <reference field="4294967294" count="3">
            <x v="0"/>
            <x v="1"/>
            <x v="3"/>
          </reference>
        </references>
      </pivotArea>
    </format>
    <format dxfId="127">
      <pivotArea field="14" type="button" dataOnly="0" labelOnly="1" outline="0" axis="axisPage" fieldPosition="1"/>
    </format>
    <format dxfId="126">
      <pivotArea dataOnly="0" labelOnly="1" outline="0" fieldPosition="0">
        <references count="1">
          <reference field="14" count="0"/>
        </references>
      </pivotArea>
    </format>
    <format dxfId="125">
      <pivotArea outline="0" collapsedLevelsAreSubtotals="1" fieldPosition="0">
        <references count="1">
          <reference field="4294967294" count="1" selected="0">
            <x v="2"/>
          </reference>
        </references>
      </pivotArea>
    </format>
    <format dxfId="124">
      <pivotArea dataOnly="0" labelOnly="1" outline="0" fieldPosition="0">
        <references count="1">
          <reference field="4294967294" count="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3D14226-E6F2-43EF-9DC8-47C07D3E29C6}"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G25"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x="0"/>
        <item h="1" x="16"/>
        <item h="1" x="6"/>
        <item h="1" x="17"/>
        <item h="1" m="1" x="22"/>
        <item h="1" x="13"/>
        <item h="1" x="4"/>
        <item h="1" x="8"/>
        <item h="1" x="14"/>
        <item h="1" x="1"/>
        <item h="1" x="19"/>
        <item h="1" x="3"/>
        <item h="1" x="12"/>
        <item h="1" x="5"/>
        <item h="1"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showAll="0"/>
    <pivotField numFmtId="4" showAll="0"/>
    <pivotField dataField="1" numFmtId="4" showAll="0"/>
    <pivotField dataField="1" numFmtId="4" showAll="0"/>
    <pivotField dataField="1" showAll="0"/>
    <pivotField showAll="0"/>
    <pivotField dataField="1" showAll="0"/>
    <pivotField showAll="0"/>
    <pivotField showAll="0"/>
    <pivotField showAll="0"/>
    <pivotField dataField="1" numFmtId="4" showAll="0"/>
    <pivotField dataField="1" showAll="0"/>
    <pivotField showAll="0"/>
  </pivotFields>
  <rowFields count="2">
    <field x="17"/>
    <field x="18"/>
  </rowFields>
  <rowItems count="21">
    <i>
      <x v="27"/>
    </i>
    <i r="1">
      <x v="26"/>
    </i>
    <i r="1">
      <x v="44"/>
    </i>
    <i>
      <x v="33"/>
    </i>
    <i r="1">
      <x v="3"/>
    </i>
    <i>
      <x v="36"/>
    </i>
    <i r="1">
      <x v="55"/>
    </i>
    <i>
      <x v="42"/>
    </i>
    <i r="1">
      <x v="4"/>
    </i>
    <i r="1">
      <x v="6"/>
    </i>
    <i r="1">
      <x v="30"/>
    </i>
    <i r="1">
      <x v="33"/>
    </i>
    <i r="1">
      <x v="35"/>
    </i>
    <i r="1">
      <x v="38"/>
    </i>
    <i r="1">
      <x v="39"/>
    </i>
    <i r="1">
      <x v="56"/>
    </i>
    <i r="1">
      <x v="62"/>
    </i>
    <i>
      <x v="44"/>
    </i>
    <i r="1">
      <x v="5"/>
    </i>
    <i r="1">
      <x v="58"/>
    </i>
    <i t="grand">
      <x/>
    </i>
  </rowItems>
  <colFields count="1">
    <field x="-2"/>
  </colFields>
  <colItems count="6">
    <i>
      <x/>
    </i>
    <i i="1">
      <x v="1"/>
    </i>
    <i i="2">
      <x v="2"/>
    </i>
    <i i="3">
      <x v="3"/>
    </i>
    <i i="4">
      <x v="4"/>
    </i>
    <i i="5">
      <x v="5"/>
    </i>
  </colItems>
  <pageFields count="2">
    <pageField fld="11" hier="-1"/>
    <pageField fld="14" hier="-1"/>
  </pageFields>
  <dataFields count="6">
    <dataField name="Ejercido 2023 " fld="27" baseField="17" baseItem="2" numFmtId="4"/>
    <dataField name="Suma de Importe Ajustado 2024" fld="28" baseField="0" baseItem="0"/>
    <dataField name="Presupuestado 2024" fld="29" baseField="17" baseItem="15" numFmtId="4"/>
    <dataField name="Comprometido 2024" fld="31" baseField="18" baseItem="6" numFmtId="4"/>
    <dataField name=" Ejercido 2024 " fld="35" baseField="18" baseItem="26" numFmtId="4"/>
    <dataField name="Propuesta 2025 " fld="36" baseField="17" baseItem="5" numFmtId="4"/>
  </dataFields>
  <formats count="13">
    <format dxfId="123">
      <pivotArea dataOnly="0" labelOnly="1" outline="0" fieldPosition="0">
        <references count="1">
          <reference field="14" count="0"/>
        </references>
      </pivotArea>
    </format>
    <format dxfId="122">
      <pivotArea field="17" type="button" dataOnly="0" labelOnly="1" outline="0" axis="axisRow" fieldPosition="0"/>
    </format>
    <format dxfId="121">
      <pivotArea dataOnly="0" labelOnly="1" outline="0" fieldPosition="0">
        <references count="1">
          <reference field="4294967294" count="2">
            <x v="0"/>
            <x v="5"/>
          </reference>
        </references>
      </pivotArea>
    </format>
    <format dxfId="120">
      <pivotArea field="17" type="button" dataOnly="0" labelOnly="1" outline="0" axis="axisRow" fieldPosition="0"/>
    </format>
    <format dxfId="119">
      <pivotArea dataOnly="0" labelOnly="1" outline="0" fieldPosition="0">
        <references count="1">
          <reference field="4294967294" count="2">
            <x v="0"/>
            <x v="5"/>
          </reference>
        </references>
      </pivotArea>
    </format>
    <format dxfId="118">
      <pivotArea outline="0" fieldPosition="0">
        <references count="1">
          <reference field="4294967294" count="1">
            <x v="2"/>
          </reference>
        </references>
      </pivotArea>
    </format>
    <format dxfId="117">
      <pivotArea dataOnly="0" labelOnly="1" outline="0" fieldPosition="0">
        <references count="1">
          <reference field="4294967294" count="1">
            <x v="2"/>
          </reference>
        </references>
      </pivotArea>
    </format>
    <format dxfId="116">
      <pivotArea dataOnly="0" labelOnly="1" outline="0" fieldPosition="0">
        <references count="1">
          <reference field="4294967294" count="1">
            <x v="4"/>
          </reference>
        </references>
      </pivotArea>
    </format>
    <format dxfId="115">
      <pivotArea outline="0" fieldPosition="0">
        <references count="1">
          <reference field="4294967294" count="1">
            <x v="4"/>
          </reference>
        </references>
      </pivotArea>
    </format>
    <format dxfId="114">
      <pivotArea dataOnly="0" labelOnly="1" outline="0" fieldPosition="0">
        <references count="1">
          <reference field="4294967294" count="1">
            <x v="3"/>
          </reference>
        </references>
      </pivotArea>
    </format>
    <format dxfId="113">
      <pivotArea outline="0" fieldPosition="0">
        <references count="1">
          <reference field="4294967294" count="1">
            <x v="3"/>
          </reference>
        </references>
      </pivotArea>
    </format>
    <format dxfId="112">
      <pivotArea collapsedLevelsAreSubtotals="1" fieldPosition="0">
        <references count="3">
          <reference field="4294967294" count="1" selected="0">
            <x v="5"/>
          </reference>
          <reference field="17" count="1" selected="0">
            <x v="42"/>
          </reference>
          <reference field="18" count="1">
            <x v="30"/>
          </reference>
        </references>
      </pivotArea>
    </format>
    <format dxfId="111">
      <pivotArea collapsedLevelsAreSubtotals="1" fieldPosition="0">
        <references count="3">
          <reference field="4294967294" count="1" selected="0">
            <x v="5"/>
          </reference>
          <reference field="17" count="1" selected="0">
            <x v="42"/>
          </reference>
          <reference field="18" count="1">
            <x v="56"/>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E47F0C14-8766-4CAB-9735-952216443C69}"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B4:F16"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h="1" x="4"/>
        <item h="1" x="8"/>
        <item h="1" x="14"/>
        <item h="1" x="1"/>
        <item x="19"/>
        <item h="1" x="3"/>
        <item h="1" x="12"/>
        <item h="1" x="5"/>
        <item h="1"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axis="axisRow" showAll="0">
      <items count="61">
        <item x="39"/>
        <item m="1" x="57"/>
        <item x="22"/>
        <item x="18"/>
        <item x="12"/>
        <item x="20"/>
        <item x="38"/>
        <item x="33"/>
        <item m="1" x="59"/>
        <item m="1" x="58"/>
        <item x="25"/>
        <item x="5"/>
        <item x="2"/>
        <item x="45"/>
        <item x="19"/>
        <item x="40"/>
        <item x="24"/>
        <item x="43"/>
        <item x="37"/>
        <item x="11"/>
        <item x="16"/>
        <item x="52"/>
        <item x="26"/>
        <item x="32"/>
        <item x="10"/>
        <item x="42"/>
        <item x="21"/>
        <item x="49"/>
        <item x="7"/>
        <item x="8"/>
        <item x="50"/>
        <item x="54"/>
        <item x="1"/>
        <item x="17"/>
        <item x="31"/>
        <item x="47"/>
        <item x="36"/>
        <item x="35"/>
        <item x="29"/>
        <item x="51"/>
        <item x="23"/>
        <item x="0"/>
        <item x="41"/>
        <item x="15"/>
        <item x="30"/>
        <item x="3"/>
        <item x="4"/>
        <item m="1" x="56"/>
        <item x="46"/>
        <item x="48"/>
        <item x="6"/>
        <item x="44"/>
        <item x="28"/>
        <item x="27"/>
        <item x="34"/>
        <item x="9"/>
        <item x="53"/>
        <item m="1" x="55"/>
        <item x="13"/>
        <item x="14"/>
        <item t="default"/>
      </items>
    </pivotField>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3">
    <field x="17"/>
    <field x="18"/>
    <field x="25"/>
  </rowFields>
  <rowItems count="12">
    <i>
      <x v="37"/>
    </i>
    <i r="1">
      <x v="8"/>
    </i>
    <i r="2">
      <x/>
    </i>
    <i r="2">
      <x v="7"/>
    </i>
    <i r="2">
      <x v="15"/>
    </i>
    <i r="2">
      <x v="23"/>
    </i>
    <i r="2">
      <x v="25"/>
    </i>
    <i r="2">
      <x v="41"/>
    </i>
    <i r="2">
      <x v="42"/>
    </i>
    <i r="1">
      <x v="27"/>
    </i>
    <i r="2">
      <x v="41"/>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dataField name="Propuesta 2025 " fld="36" baseField="17" baseItem="5" numFmtId="4"/>
  </dataFields>
  <formats count="13">
    <format dxfId="110">
      <pivotArea dataOnly="0" labelOnly="1" outline="0" fieldPosition="0">
        <references count="1">
          <reference field="14" count="0"/>
        </references>
      </pivotArea>
    </format>
    <format dxfId="109">
      <pivotArea field="17" type="button" dataOnly="0" labelOnly="1" outline="0" axis="axisRow" fieldPosition="0"/>
    </format>
    <format dxfId="108">
      <pivotArea dataOnly="0" labelOnly="1" outline="0" fieldPosition="0">
        <references count="1">
          <reference field="4294967294" count="3">
            <x v="0"/>
            <x v="1"/>
            <x v="3"/>
          </reference>
        </references>
      </pivotArea>
    </format>
    <format dxfId="107">
      <pivotArea field="17" type="button" dataOnly="0" labelOnly="1" outline="0" axis="axisRow" fieldPosition="0"/>
    </format>
    <format dxfId="106">
      <pivotArea dataOnly="0" labelOnly="1" outline="0" fieldPosition="0">
        <references count="1">
          <reference field="4294967294" count="3">
            <x v="0"/>
            <x v="1"/>
            <x v="3"/>
          </reference>
        </references>
      </pivotArea>
    </format>
    <format dxfId="105">
      <pivotArea field="14" type="button" dataOnly="0" labelOnly="1" outline="0" axis="axisPage" fieldPosition="1"/>
    </format>
    <format dxfId="104">
      <pivotArea dataOnly="0" labelOnly="1" outline="0" fieldPosition="0">
        <references count="1">
          <reference field="14" count="0"/>
        </references>
      </pivotArea>
    </format>
    <format dxfId="103">
      <pivotArea outline="0" collapsedLevelsAreSubtotals="1" fieldPosition="0"/>
    </format>
    <format dxfId="102">
      <pivotArea dataOnly="0" labelOnly="1" outline="0" fieldPosition="0">
        <references count="1">
          <reference field="4294967294" count="1">
            <x v="2"/>
          </reference>
        </references>
      </pivotArea>
    </format>
    <format dxfId="101">
      <pivotArea collapsedLevelsAreSubtotals="1" fieldPosition="0">
        <references count="3">
          <reference field="17" count="1" selected="0">
            <x v="37"/>
          </reference>
          <reference field="18" count="1" selected="0">
            <x v="8"/>
          </reference>
          <reference field="25" count="1">
            <x v="25"/>
          </reference>
        </references>
      </pivotArea>
    </format>
    <format dxfId="100">
      <pivotArea dataOnly="0" labelOnly="1" fieldPosition="0">
        <references count="3">
          <reference field="17" count="1" selected="0">
            <x v="37"/>
          </reference>
          <reference field="18" count="1" selected="0">
            <x v="8"/>
          </reference>
          <reference field="25" count="1">
            <x v="25"/>
          </reference>
        </references>
      </pivotArea>
    </format>
    <format dxfId="99">
      <pivotArea collapsedLevelsAreSubtotals="1" fieldPosition="0">
        <references count="3">
          <reference field="17" count="1" selected="0">
            <x v="37"/>
          </reference>
          <reference field="18" count="1" selected="0">
            <x v="8"/>
          </reference>
          <reference field="25" count="1">
            <x v="7"/>
          </reference>
        </references>
      </pivotArea>
    </format>
    <format dxfId="98">
      <pivotArea dataOnly="0" labelOnly="1" fieldPosition="0">
        <references count="3">
          <reference field="17" count="1" selected="0">
            <x v="37"/>
          </reference>
          <reference field="18" count="1" selected="0">
            <x v="8"/>
          </reference>
          <reference field="25" count="1">
            <x v="7"/>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BC13CCF3-8B74-4CFA-84A9-56AB54E314B7}"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B4:G100" firstHeaderRow="0" firstDataRow="1" firstDataCol="1" rowPageCount="2" colPageCount="1"/>
  <pivotFields count="3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x="0"/>
        <item h="1" x="1"/>
      </items>
    </pivotField>
    <pivotField showAll="0" defaultSubtotal="0"/>
    <pivotField showAll="0" defaultSubtotal="0"/>
    <pivotField axis="axisPage" multipleItemSelectionAllowed="1" showAll="0" defaultSubtotal="0">
      <items count="23">
        <item h="1" x="15"/>
        <item h="1" x="0"/>
        <item h="1" x="16"/>
        <item x="6"/>
        <item h="1" x="17"/>
        <item h="1" m="1" x="22"/>
        <item h="1" x="13"/>
        <item h="1" x="4"/>
        <item h="1" x="8"/>
        <item h="1" x="14"/>
        <item h="1" x="1"/>
        <item h="1" x="19"/>
        <item h="1" x="3"/>
        <item h="1" x="12"/>
        <item h="1" x="5"/>
        <item h="1" x="7"/>
        <item h="1" x="9"/>
        <item h="1" x="2"/>
        <item h="1" m="1" x="21"/>
        <item h="1" x="10"/>
        <item h="1" x="18"/>
        <item h="1" x="20"/>
        <item h="1" x="11"/>
      </items>
    </pivotField>
    <pivotField showAll="0" defaultSubtotal="0"/>
    <pivotField showAll="0" defaultSubtotal="0"/>
    <pivotField axis="axisRow"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axis="axisRow" showAll="0" defaultSubtotal="0">
      <items count="63">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s>
    </pivotField>
    <pivotField showAll="0" defaultSubtotal="0"/>
    <pivotField showAll="0" defaultSubtotal="0"/>
    <pivotField showAll="0" defaultSubtotal="0"/>
    <pivotField axis="axisRow" showAll="0" defaultSubtotal="0">
      <items count="15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155"/>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m="1" x="156"/>
        <item x="124"/>
        <item x="125"/>
        <item x="126"/>
        <item x="127"/>
        <item x="128"/>
        <item x="129"/>
        <item x="130"/>
        <item x="131"/>
        <item x="132"/>
        <item x="133"/>
        <item m="1" x="154"/>
        <item x="134"/>
        <item x="135"/>
        <item x="136"/>
        <item x="137"/>
        <item x="138"/>
        <item x="139"/>
        <item x="140"/>
        <item x="141"/>
        <item x="142"/>
        <item x="143"/>
        <item x="144"/>
        <item x="145"/>
        <item x="146"/>
        <item x="147"/>
        <item x="148"/>
        <item x="149"/>
        <item x="150"/>
        <item x="151"/>
        <item x="152"/>
        <item x="153"/>
        <item x="0"/>
      </items>
    </pivotField>
    <pivotField axis="axisRow" showAll="0" defaultSubtotal="0">
      <items count="156">
        <item x="152"/>
        <item x="13"/>
        <item x="12"/>
        <item x="14"/>
        <item x="144"/>
        <item x="71"/>
        <item x="67"/>
        <item x="69"/>
        <item x="70"/>
        <item x="68"/>
        <item x="66"/>
        <item x="49"/>
        <item x="36"/>
        <item x="123"/>
        <item x="121"/>
        <item x="122"/>
        <item x="119"/>
        <item x="120"/>
        <item x="127"/>
        <item m="1" x="155"/>
        <item x="131"/>
        <item x="32"/>
        <item x="46"/>
        <item x="88"/>
        <item x="9"/>
        <item x="106"/>
        <item x="89"/>
        <item x="149"/>
        <item x="150"/>
        <item x="10"/>
        <item x="11"/>
        <item x="1"/>
        <item x="97"/>
        <item x="112"/>
        <item x="115"/>
        <item x="148"/>
        <item x="151"/>
        <item m="1" x="154"/>
        <item x="60"/>
        <item x="124"/>
        <item x="128"/>
        <item x="139"/>
        <item x="140"/>
        <item x="132"/>
        <item x="130"/>
        <item x="17"/>
        <item x="107"/>
        <item x="40"/>
        <item x="44"/>
        <item x="87"/>
        <item x="105"/>
        <item x="7"/>
        <item x="52"/>
        <item x="142"/>
        <item x="59"/>
        <item x="3"/>
        <item x="8"/>
        <item x="110"/>
        <item x="15"/>
        <item x="91"/>
        <item x="92"/>
        <item x="95"/>
        <item x="90"/>
        <item x="133"/>
        <item x="153"/>
        <item x="147"/>
        <item x="33"/>
        <item x="135"/>
        <item x="137"/>
        <item x="136"/>
        <item x="23"/>
        <item x="35"/>
        <item x="20"/>
        <item x="22"/>
        <item x="37"/>
        <item x="25"/>
        <item x="24"/>
        <item x="19"/>
        <item x="43"/>
        <item x="42"/>
        <item x="18"/>
        <item x="21"/>
        <item x="50"/>
        <item x="41"/>
        <item x="125"/>
        <item x="126"/>
        <item x="16"/>
        <item x="72"/>
        <item x="143"/>
        <item x="114"/>
        <item x="38"/>
        <item x="129"/>
        <item x="30"/>
        <item x="45"/>
        <item x="104"/>
        <item x="141"/>
        <item x="101"/>
        <item x="102"/>
        <item x="113"/>
        <item x="51"/>
        <item x="48"/>
        <item x="6"/>
        <item x="27"/>
        <item x="26"/>
        <item x="31"/>
        <item x="39"/>
        <item x="29"/>
        <item x="53"/>
        <item x="55"/>
        <item x="57"/>
        <item x="56"/>
        <item x="58"/>
        <item x="54"/>
        <item x="109"/>
        <item x="94"/>
        <item x="93"/>
        <item x="5"/>
        <item x="86"/>
        <item x="85"/>
        <item x="111"/>
        <item x="100"/>
        <item x="64"/>
        <item x="78"/>
        <item x="76"/>
        <item x="83"/>
        <item x="75"/>
        <item x="98"/>
        <item x="74"/>
        <item x="77"/>
        <item x="99"/>
        <item x="96"/>
        <item x="79"/>
        <item x="84"/>
        <item x="63"/>
        <item x="80"/>
        <item x="82"/>
        <item x="108"/>
        <item x="73"/>
        <item x="65"/>
        <item x="81"/>
        <item x="138"/>
        <item x="146"/>
        <item x="118"/>
        <item x="2"/>
        <item x="4"/>
        <item x="62"/>
        <item x="61"/>
        <item x="145"/>
        <item x="117"/>
        <item x="116"/>
        <item x="28"/>
        <item x="134"/>
        <item x="47"/>
        <item x="103"/>
        <item x="34"/>
        <item x="0"/>
      </items>
    </pivotField>
    <pivotField showAll="0" defaultSubtotal="0"/>
    <pivotField axis="axisRow" showAll="0" defaultSubtotal="0">
      <items count="60">
        <item x="39"/>
        <item m="1" x="57"/>
        <item x="22"/>
        <item x="18"/>
        <item x="12"/>
        <item x="20"/>
        <item x="38"/>
        <item x="33"/>
        <item m="1" x="59"/>
        <item m="1" x="58"/>
        <item x="25"/>
        <item x="5"/>
        <item x="2"/>
        <item x="45"/>
        <item x="19"/>
        <item x="40"/>
        <item x="24"/>
        <item x="43"/>
        <item x="37"/>
        <item x="11"/>
        <item x="16"/>
        <item x="52"/>
        <item x="26"/>
        <item x="32"/>
        <item x="10"/>
        <item x="42"/>
        <item x="21"/>
        <item x="49"/>
        <item x="7"/>
        <item x="8"/>
        <item x="50"/>
        <item x="54"/>
        <item x="1"/>
        <item x="17"/>
        <item x="31"/>
        <item x="47"/>
        <item x="36"/>
        <item x="35"/>
        <item x="29"/>
        <item x="51"/>
        <item x="23"/>
        <item x="0"/>
        <item x="41"/>
        <item x="15"/>
        <item x="30"/>
        <item x="3"/>
        <item x="4"/>
        <item m="1" x="56"/>
        <item x="46"/>
        <item x="48"/>
        <item x="6"/>
        <item x="44"/>
        <item x="28"/>
        <item x="27"/>
        <item x="34"/>
        <item x="9"/>
        <item x="53"/>
        <item m="1" x="55"/>
        <item x="13"/>
        <item x="14"/>
      </items>
    </pivotField>
    <pivotField numFmtId="4" showAll="0" defaultSubtotal="0"/>
    <pivotField dataField="1" numFmtId="4" showAll="0" defaultSubtotal="0"/>
    <pivotField dataField="1" numFmtId="4"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4" showAll="0" defaultSubtotal="0"/>
    <pivotField dataField="1" showAll="0" defaultSubtotal="0"/>
    <pivotField showAll="0" defaultSubtotal="0"/>
  </pivotFields>
  <rowFields count="5">
    <field x="17"/>
    <field x="18"/>
    <field x="22"/>
    <field x="23"/>
    <field x="25"/>
  </rowFields>
  <rowItems count="96">
    <i>
      <x v="4"/>
    </i>
    <i r="1">
      <x v="1"/>
    </i>
    <i r="2">
      <x v="34"/>
    </i>
    <i r="3">
      <x v="154"/>
    </i>
    <i r="4">
      <x v="41"/>
    </i>
    <i r="2">
      <x v="48"/>
    </i>
    <i r="3">
      <x v="100"/>
    </i>
    <i r="4">
      <x v="41"/>
    </i>
    <i r="2">
      <x v="81"/>
    </i>
    <i r="3">
      <x v="139"/>
    </i>
    <i r="4">
      <x v="41"/>
    </i>
    <i r="2">
      <x v="105"/>
    </i>
    <i r="3">
      <x v="50"/>
    </i>
    <i r="4">
      <x v="2"/>
    </i>
    <i r="4">
      <x v="41"/>
    </i>
    <i r="2">
      <x v="126"/>
    </i>
    <i r="3">
      <x v="85"/>
    </i>
    <i r="4">
      <x v="41"/>
    </i>
    <i r="2">
      <x v="143"/>
    </i>
    <i r="3">
      <x v="53"/>
    </i>
    <i r="4">
      <x v="41"/>
    </i>
    <i r="2">
      <x v="155"/>
    </i>
    <i r="3">
      <x v="153"/>
    </i>
    <i r="4">
      <x v="41"/>
    </i>
    <i>
      <x v="18"/>
    </i>
    <i r="1">
      <x v="1"/>
    </i>
    <i r="2">
      <x v="28"/>
    </i>
    <i r="3">
      <x v="106"/>
    </i>
    <i r="4">
      <x v="41"/>
    </i>
    <i r="2">
      <x v="29"/>
    </i>
    <i r="3">
      <x v="92"/>
    </i>
    <i r="4">
      <x v="41"/>
    </i>
    <i r="2">
      <x v="52"/>
    </i>
    <i r="3">
      <x v="52"/>
    </i>
    <i r="4">
      <x v="41"/>
    </i>
    <i r="2">
      <x v="105"/>
    </i>
    <i r="3">
      <x v="50"/>
    </i>
    <i r="4">
      <x v="14"/>
    </i>
    <i r="2">
      <x v="118"/>
    </i>
    <i r="3">
      <x v="142"/>
    </i>
    <i r="4">
      <x v="53"/>
    </i>
    <i r="2">
      <x v="132"/>
    </i>
    <i r="3">
      <x v="43"/>
    </i>
    <i r="4">
      <x v="41"/>
    </i>
    <i r="1">
      <x v="14"/>
    </i>
    <i r="2">
      <x v="118"/>
    </i>
    <i r="3">
      <x v="142"/>
    </i>
    <i r="4">
      <x v="41"/>
    </i>
    <i r="1">
      <x v="28"/>
    </i>
    <i r="2">
      <x v="118"/>
    </i>
    <i r="3">
      <x v="142"/>
    </i>
    <i r="4">
      <x v="41"/>
    </i>
    <i r="1">
      <x v="32"/>
    </i>
    <i r="2">
      <x v="40"/>
    </i>
    <i r="3">
      <x v="47"/>
    </i>
    <i r="4">
      <x v="41"/>
    </i>
    <i r="2">
      <x v="118"/>
    </i>
    <i r="3">
      <x v="142"/>
    </i>
    <i r="4">
      <x v="41"/>
    </i>
    <i>
      <x v="32"/>
    </i>
    <i r="1">
      <x v="7"/>
    </i>
    <i r="2">
      <x v="23"/>
    </i>
    <i r="3">
      <x v="76"/>
    </i>
    <i r="4">
      <x v="41"/>
    </i>
    <i r="2">
      <x v="25"/>
    </i>
    <i r="3">
      <x v="103"/>
    </i>
    <i r="4">
      <x v="46"/>
    </i>
    <i r="2">
      <x v="26"/>
    </i>
    <i r="3">
      <x v="102"/>
    </i>
    <i r="4">
      <x v="11"/>
    </i>
    <i r="2">
      <x v="70"/>
    </i>
    <i r="3">
      <x v="8"/>
    </i>
    <i r="4">
      <x v="24"/>
    </i>
    <i r="2">
      <x v="81"/>
    </i>
    <i r="3">
      <x v="139"/>
    </i>
    <i r="4">
      <x v="41"/>
    </i>
    <i r="2">
      <x v="105"/>
    </i>
    <i r="3">
      <x v="50"/>
    </i>
    <i r="4">
      <x v="3"/>
    </i>
    <i r="4">
      <x v="5"/>
    </i>
    <i r="4">
      <x v="11"/>
    </i>
    <i r="4">
      <x v="26"/>
    </i>
    <i r="4">
      <x v="40"/>
    </i>
    <i r="4">
      <x v="41"/>
    </i>
    <i r="2">
      <x v="119"/>
    </i>
    <i r="3">
      <x v="16"/>
    </i>
    <i r="4">
      <x v="54"/>
    </i>
    <i r="2">
      <x v="143"/>
    </i>
    <i r="3">
      <x v="53"/>
    </i>
    <i r="4">
      <x v="41"/>
    </i>
    <i>
      <x v="40"/>
    </i>
    <i r="1">
      <x v="1"/>
    </i>
    <i r="2">
      <x v="119"/>
    </i>
    <i r="3">
      <x v="16"/>
    </i>
    <i r="4">
      <x v="52"/>
    </i>
    <i t="grand">
      <x/>
    </i>
  </rowItems>
  <colFields count="1">
    <field x="-2"/>
  </colFields>
  <colItems count="5">
    <i>
      <x/>
    </i>
    <i i="1">
      <x v="1"/>
    </i>
    <i i="2">
      <x v="2"/>
    </i>
    <i i="3">
      <x v="3"/>
    </i>
    <i i="4">
      <x v="4"/>
    </i>
  </colItems>
  <pageFields count="2">
    <pageField fld="11" hier="-1"/>
    <pageField fld="14" hier="-1"/>
  </pageFields>
  <dataFields count="5">
    <dataField name="Ejercido 2023 " fld="27" baseField="17" baseItem="2" numFmtId="4"/>
    <dataField name="Ajustado 2024 " fld="28" baseField="17" baseItem="5" numFmtId="4"/>
    <dataField name=" Presupuestado 2024" fld="29" baseField="0" baseItem="0" numFmtId="4"/>
    <dataField name="Suma de Ejercido 2024" fld="35" baseField="25" baseItem="14" numFmtId="4"/>
    <dataField name="Propuesta 2025 " fld="36" baseField="17" baseItem="5" numFmtId="4"/>
  </dataFields>
  <formats count="13">
    <format dxfId="97">
      <pivotArea dataOnly="0" labelOnly="1" outline="0" fieldPosition="0">
        <references count="1">
          <reference field="14" count="0"/>
        </references>
      </pivotArea>
    </format>
    <format dxfId="96">
      <pivotArea field="17" type="button" dataOnly="0" labelOnly="1" outline="0" axis="axisRow" fieldPosition="0"/>
    </format>
    <format dxfId="95">
      <pivotArea dataOnly="0" labelOnly="1" outline="0" fieldPosition="0">
        <references count="1">
          <reference field="4294967294" count="3">
            <x v="0"/>
            <x v="1"/>
            <x v="4"/>
          </reference>
        </references>
      </pivotArea>
    </format>
    <format dxfId="94">
      <pivotArea field="17" type="button" dataOnly="0" labelOnly="1" outline="0" axis="axisRow" fieldPosition="0"/>
    </format>
    <format dxfId="93">
      <pivotArea dataOnly="0" labelOnly="1" outline="0" fieldPosition="0">
        <references count="1">
          <reference field="4294967294" count="3">
            <x v="0"/>
            <x v="1"/>
            <x v="4"/>
          </reference>
        </references>
      </pivotArea>
    </format>
    <format dxfId="92">
      <pivotArea collapsedLevelsAreSubtotals="1" fieldPosition="0">
        <references count="4">
          <reference field="4294967294" count="1" selected="0">
            <x v="4"/>
          </reference>
          <reference field="17" count="1" selected="0">
            <x v="18"/>
          </reference>
          <reference field="18" count="1" selected="0">
            <x v="1"/>
          </reference>
          <reference field="25" count="1">
            <x v="41"/>
          </reference>
        </references>
      </pivotArea>
    </format>
    <format dxfId="91">
      <pivotArea collapsedLevelsAreSubtotals="1" fieldPosition="0">
        <references count="4">
          <reference field="4294967294" count="1" selected="0">
            <x v="4"/>
          </reference>
          <reference field="17" count="1" selected="0">
            <x v="4"/>
          </reference>
          <reference field="18" count="1" selected="0">
            <x v="1"/>
          </reference>
          <reference field="25" count="1">
            <x v="41"/>
          </reference>
        </references>
      </pivotArea>
    </format>
    <format dxfId="90">
      <pivotArea collapsedLevelsAreSubtotals="1" fieldPosition="0">
        <references count="4">
          <reference field="4294967294" count="1" selected="0">
            <x v="4"/>
          </reference>
          <reference field="17" count="1" selected="0">
            <x v="18"/>
          </reference>
          <reference field="18" count="1" selected="0">
            <x v="1"/>
          </reference>
          <reference field="25" count="1">
            <x v="14"/>
          </reference>
        </references>
      </pivotArea>
    </format>
    <format dxfId="89">
      <pivotArea collapsedLevelsAreSubtotals="1" fieldPosition="0">
        <references count="4">
          <reference field="4294967294" count="1" selected="0">
            <x v="4"/>
          </reference>
          <reference field="17" count="1" selected="0">
            <x v="32"/>
          </reference>
          <reference field="18" count="1" selected="0">
            <x v="7"/>
          </reference>
          <reference field="25" count="1">
            <x v="3"/>
          </reference>
        </references>
      </pivotArea>
    </format>
    <format dxfId="88">
      <pivotArea outline="0" collapsedLevelsAreSubtotals="1" fieldPosition="0">
        <references count="1">
          <reference field="4294967294" count="1" selected="0">
            <x v="2"/>
          </reference>
        </references>
      </pivotArea>
    </format>
    <format dxfId="87">
      <pivotArea outline="0" fieldPosition="0">
        <references count="1">
          <reference field="4294967294" count="1">
            <x v="3"/>
          </reference>
        </references>
      </pivotArea>
    </format>
    <format dxfId="86">
      <pivotArea collapsedLevelsAreSubtotals="1" fieldPosition="0">
        <references count="6">
          <reference field="4294967294" count="1" selected="0">
            <x v="4"/>
          </reference>
          <reference field="17" count="1" selected="0">
            <x v="18"/>
          </reference>
          <reference field="18" count="1" selected="0">
            <x v="1"/>
          </reference>
          <reference field="22" count="1" selected="0">
            <x v="105"/>
          </reference>
          <reference field="23" count="1" selected="0">
            <x v="50"/>
          </reference>
          <reference field="25" count="1">
            <x v="14"/>
          </reference>
        </references>
      </pivotArea>
    </format>
    <format dxfId="85">
      <pivotArea collapsedLevelsAreSubtotals="1" fieldPosition="0">
        <references count="6">
          <reference field="4294967294" count="1" selected="0">
            <x v="4"/>
          </reference>
          <reference field="17" count="1" selected="0">
            <x v="32"/>
          </reference>
          <reference field="18" count="1" selected="0">
            <x v="7"/>
          </reference>
          <reference field="22" count="1" selected="0">
            <x v="105"/>
          </reference>
          <reference field="23" count="1" selected="0">
            <x v="50"/>
          </reference>
          <reference field="25" count="1">
            <x v="3"/>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9A610CD0-46FE-4FB9-9F68-F5CD267A552F}"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E17"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h="1" x="4"/>
        <item h="1" x="8"/>
        <item h="1" x="14"/>
        <item h="1" x="1"/>
        <item h="1" x="19"/>
        <item x="3"/>
        <item h="1" x="12"/>
        <item h="1" x="5"/>
        <item h="1"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showAll="0"/>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2">
    <field x="17"/>
    <field x="18"/>
  </rowFields>
  <rowItems count="13">
    <i>
      <x v="1"/>
    </i>
    <i r="1">
      <x v="15"/>
    </i>
    <i r="1">
      <x v="24"/>
    </i>
    <i>
      <x v="25"/>
    </i>
    <i r="1">
      <x v="2"/>
    </i>
    <i r="1">
      <x v="25"/>
    </i>
    <i r="1">
      <x v="49"/>
    </i>
    <i>
      <x v="31"/>
    </i>
    <i r="1">
      <x v="50"/>
    </i>
    <i>
      <x v="45"/>
    </i>
    <i r="1">
      <x v="15"/>
    </i>
    <i r="1">
      <x v="24"/>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dataField name="Propuesta 2025 " fld="36" baseField="17" baseItem="5" numFmtId="4"/>
  </dataFields>
  <formats count="9">
    <format dxfId="84">
      <pivotArea dataOnly="0" labelOnly="1" outline="0" fieldPosition="0">
        <references count="1">
          <reference field="14" count="0"/>
        </references>
      </pivotArea>
    </format>
    <format dxfId="83">
      <pivotArea field="17" type="button" dataOnly="0" labelOnly="1" outline="0" axis="axisRow" fieldPosition="0"/>
    </format>
    <format dxfId="82">
      <pivotArea dataOnly="0" labelOnly="1" outline="0" fieldPosition="0">
        <references count="1">
          <reference field="4294967294" count="3">
            <x v="0"/>
            <x v="1"/>
            <x v="3"/>
          </reference>
        </references>
      </pivotArea>
    </format>
    <format dxfId="81">
      <pivotArea field="17" type="button" dataOnly="0" labelOnly="1" outline="0" axis="axisRow" fieldPosition="0"/>
    </format>
    <format dxfId="80">
      <pivotArea dataOnly="0" labelOnly="1" outline="0" fieldPosition="0">
        <references count="1">
          <reference field="4294967294" count="3">
            <x v="0"/>
            <x v="1"/>
            <x v="3"/>
          </reference>
        </references>
      </pivotArea>
    </format>
    <format dxfId="79">
      <pivotArea field="14" type="button" dataOnly="0" labelOnly="1" outline="0" axis="axisPage" fieldPosition="1"/>
    </format>
    <format dxfId="78">
      <pivotArea dataOnly="0" labelOnly="1" outline="0" fieldPosition="0">
        <references count="1">
          <reference field="14" count="0"/>
        </references>
      </pivotArea>
    </format>
    <format dxfId="77">
      <pivotArea outline="0" collapsedLevelsAreSubtotals="1" fieldPosition="0"/>
    </format>
    <format dxfId="76">
      <pivotArea dataOnly="0" labelOnly="1" outline="0" fieldPosition="0">
        <references count="1">
          <reference field="4294967294" count="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ABFCA0FD-9484-4906-A33C-445B243A1F58}"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E23" firstHeaderRow="0" firstDataRow="1" firstDataCol="1" rowPageCount="2" colPageCount="1"/>
  <pivotFields count="38">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multipleItemSelectionAllowed="1" showAll="0" defaultSubtotal="0">
      <items count="2">
        <item x="0"/>
        <item h="1" x="1"/>
      </items>
    </pivotField>
    <pivotField axis="axisRow" subtotalTop="0" showAll="0" defaultSubtotal="0">
      <items count="25">
        <item x="8"/>
        <item x="23"/>
        <item x="10"/>
        <item x="13"/>
        <item x="15"/>
        <item x="9"/>
        <item x="19"/>
        <item x="11"/>
        <item x="4"/>
        <item x="12"/>
        <item x="17"/>
        <item x="20"/>
        <item x="7"/>
        <item x="2"/>
        <item x="1"/>
        <item x="14"/>
        <item x="22"/>
        <item x="21"/>
        <item x="6"/>
        <item x="5"/>
        <item x="18"/>
        <item x="0"/>
        <item x="24"/>
        <item x="16"/>
        <item x="3"/>
      </items>
    </pivotField>
    <pivotField subtotalTop="0" showAll="0" defaultSubtotal="0"/>
    <pivotField axis="axisPage" subtotalTop="0" multipleItemSelectionAllowed="1" showAll="0" defaultSubtotal="0">
      <items count="23">
        <item h="1" x="15"/>
        <item h="1" x="0"/>
        <item h="1" x="16"/>
        <item h="1" x="6"/>
        <item h="1" x="17"/>
        <item m="1" x="22"/>
        <item h="1" x="13"/>
        <item h="1" x="4"/>
        <item h="1" x="8"/>
        <item h="1" x="14"/>
        <item h="1" x="1"/>
        <item h="1" x="19"/>
        <item h="1" x="3"/>
        <item h="1" x="12"/>
        <item h="1" x="5"/>
        <item h="1" x="7"/>
        <item x="9"/>
        <item h="1" x="2"/>
        <item h="1" m="1" x="21"/>
        <item h="1" x="10"/>
        <item h="1" x="18"/>
        <item h="1" x="20"/>
        <item h="1" x="11"/>
      </items>
    </pivotField>
    <pivotField subtotalTop="0" showAll="0" defaultSubtotal="0"/>
    <pivotField subtotalTop="0" showAll="0" defaultSubtotal="0"/>
    <pivotField axis="axisRow" subtotalTop="0"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Row" subtotalTop="0" showAll="0" defaultSubtotal="0">
      <items count="60">
        <item x="39"/>
        <item m="1" x="57"/>
        <item x="22"/>
        <item x="18"/>
        <item x="4"/>
        <item x="12"/>
        <item x="20"/>
        <item x="38"/>
        <item x="33"/>
        <item m="1" x="59"/>
        <item m="1" x="58"/>
        <item x="25"/>
        <item x="46"/>
        <item x="5"/>
        <item x="2"/>
        <item x="45"/>
        <item x="19"/>
        <item x="40"/>
        <item x="24"/>
        <item x="43"/>
        <item x="37"/>
        <item x="11"/>
        <item x="16"/>
        <item x="52"/>
        <item x="26"/>
        <item x="32"/>
        <item x="10"/>
        <item x="42"/>
        <item x="21"/>
        <item x="49"/>
        <item x="7"/>
        <item x="8"/>
        <item x="50"/>
        <item x="54"/>
        <item x="1"/>
        <item x="17"/>
        <item x="31"/>
        <item x="47"/>
        <item x="36"/>
        <item x="35"/>
        <item x="29"/>
        <item x="51"/>
        <item x="23"/>
        <item m="1" x="56"/>
        <item x="0"/>
        <item x="48"/>
        <item x="41"/>
        <item x="15"/>
        <item x="30"/>
        <item x="3"/>
        <item x="6"/>
        <item x="44"/>
        <item x="28"/>
        <item x="27"/>
        <item x="34"/>
        <item x="9"/>
        <item x="53"/>
        <item m="1" x="55"/>
        <item x="13"/>
        <item x="14"/>
      </items>
    </pivotField>
    <pivotField numFmtId="4" subtotalTop="0" showAll="0" defaultSubtotal="0"/>
    <pivotField dataField="1" numFmtId="4" subtotalTop="0" showAll="0" defaultSubtotal="0"/>
    <pivotField dataField="1" numFmtId="4" subtotalTop="0" showAll="0" defaultSubtotal="0"/>
    <pivotField dataField="1"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numFmtId="4" subtotalTop="0" showAll="0" defaultSubtotal="0"/>
    <pivotField dataField="1" subtotalTop="0" showAll="0" defaultSubtotal="0"/>
    <pivotField subtotalTop="0" showAll="0" defaultSubtotal="0"/>
  </pivotFields>
  <rowFields count="3">
    <field x="17"/>
    <field x="12"/>
    <field x="25"/>
  </rowFields>
  <rowItems count="19">
    <i>
      <x v="19"/>
    </i>
    <i r="1">
      <x v="21"/>
    </i>
    <i r="2">
      <x v="36"/>
    </i>
    <i r="2">
      <x v="44"/>
    </i>
    <i r="2">
      <x v="50"/>
    </i>
    <i>
      <x v="22"/>
    </i>
    <i r="1">
      <x v="6"/>
    </i>
    <i r="2">
      <x v="23"/>
    </i>
    <i r="2">
      <x v="44"/>
    </i>
    <i r="1">
      <x v="8"/>
    </i>
    <i r="2">
      <x v="29"/>
    </i>
    <i r="2">
      <x v="44"/>
    </i>
    <i r="1">
      <x v="21"/>
    </i>
    <i r="2">
      <x v="32"/>
    </i>
    <i r="2">
      <x v="41"/>
    </i>
    <i r="2">
      <x v="44"/>
    </i>
    <i r="2">
      <x v="49"/>
    </i>
    <i r="2">
      <x v="56"/>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numFmtId="4"/>
    <dataField name="Propuesta 2025 " fld="36" baseField="17" baseItem="5" numFmtId="4"/>
  </dataFields>
  <formats count="9">
    <format dxfId="75">
      <pivotArea dataOnly="0" labelOnly="1" outline="0" fieldPosition="0">
        <references count="1">
          <reference field="14" count="0"/>
        </references>
      </pivotArea>
    </format>
    <format dxfId="74">
      <pivotArea field="17" type="button" dataOnly="0" labelOnly="1" outline="0" axis="axisRow" fieldPosition="0"/>
    </format>
    <format dxfId="73">
      <pivotArea dataOnly="0" labelOnly="1" outline="0" fieldPosition="0">
        <references count="1">
          <reference field="4294967294" count="3">
            <x v="0"/>
            <x v="1"/>
            <x v="3"/>
          </reference>
        </references>
      </pivotArea>
    </format>
    <format dxfId="72">
      <pivotArea field="17" type="button" dataOnly="0" labelOnly="1" outline="0" axis="axisRow" fieldPosition="0"/>
    </format>
    <format dxfId="71">
      <pivotArea dataOnly="0" labelOnly="1" outline="0" fieldPosition="0">
        <references count="1">
          <reference field="4294967294" count="3">
            <x v="0"/>
            <x v="1"/>
            <x v="3"/>
          </reference>
        </references>
      </pivotArea>
    </format>
    <format dxfId="70">
      <pivotArea field="14" type="button" dataOnly="0" labelOnly="1" outline="0" axis="axisPage" fieldPosition="1"/>
    </format>
    <format dxfId="69">
      <pivotArea dataOnly="0" labelOnly="1" outline="0" fieldPosition="0">
        <references count="1">
          <reference field="14" count="0"/>
        </references>
      </pivotArea>
    </format>
    <format dxfId="68">
      <pivotArea outline="0" collapsedLevelsAreSubtotals="1" fieldPosition="0">
        <references count="1">
          <reference field="4294967294" count="1" selected="0">
            <x v="2"/>
          </reference>
        </references>
      </pivotArea>
    </format>
    <format dxfId="67">
      <pivotArea dataOnly="0" labelOnly="1" outline="0" fieldPosition="0">
        <references count="1">
          <reference field="4294967294" count="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BAC08E86-F976-4AF5-BFE8-C65ABAD576E9}"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C4:G10"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x="15"/>
        <item h="1" x="0"/>
        <item x="16"/>
        <item h="1" x="6"/>
        <item x="17"/>
        <item m="1" x="22"/>
        <item x="13"/>
        <item h="1" x="4"/>
        <item h="1" x="8"/>
        <item x="14"/>
        <item h="1" x="1"/>
        <item h="1" x="19"/>
        <item h="1" x="3"/>
        <item h="1" x="12"/>
        <item h="1" x="5"/>
        <item h="1" x="7"/>
        <item h="1" x="9"/>
        <item h="1" x="2"/>
        <item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showAll="0"/>
    <pivotField showAll="0"/>
    <pivotField showAll="0"/>
    <pivotField showAll="0"/>
    <pivotField showAll="0"/>
    <pivotField showAll="0"/>
    <pivotField showAll="0"/>
    <pivotField showAll="0"/>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1">
    <field x="17"/>
  </rowFields>
  <rowItems count="6">
    <i>
      <x/>
    </i>
    <i>
      <x v="2"/>
    </i>
    <i>
      <x v="34"/>
    </i>
    <i>
      <x v="35"/>
    </i>
    <i>
      <x v="38"/>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numFmtId="4"/>
    <dataField name="Propuesta 2025 " fld="36" baseField="17" baseItem="5" numFmtId="4"/>
  </dataFields>
  <formats count="16">
    <format dxfId="66">
      <pivotArea outline="0" collapsedLevelsAreSubtotals="1" fieldPosition="0">
        <references count="1">
          <reference field="4294967294" count="1" selected="0">
            <x v="2"/>
          </reference>
        </references>
      </pivotArea>
    </format>
    <format dxfId="65">
      <pivotArea field="17" type="button" dataOnly="0" labelOnly="1" outline="0" axis="axisRow" fieldPosition="0"/>
    </format>
    <format dxfId="64">
      <pivotArea dataOnly="0" labelOnly="1" outline="0" fieldPosition="0">
        <references count="1">
          <reference field="4294967294" count="4">
            <x v="0"/>
            <x v="1"/>
            <x v="2"/>
            <x v="3"/>
          </reference>
        </references>
      </pivotArea>
    </format>
    <format dxfId="63">
      <pivotArea grandRow="1" outline="0" collapsedLevelsAreSubtotals="1" fieldPosition="0"/>
    </format>
    <format dxfId="62">
      <pivotArea dataOnly="0" labelOnly="1" grandRow="1" outline="0" fieldPosition="0"/>
    </format>
    <format dxfId="61">
      <pivotArea dataOnly="0" labelOnly="1" fieldPosition="0">
        <references count="1">
          <reference field="17" count="1">
            <x v="2"/>
          </reference>
        </references>
      </pivotArea>
    </format>
    <format dxfId="60">
      <pivotArea dataOnly="0" labelOnly="1" fieldPosition="0">
        <references count="1">
          <reference field="17" count="1">
            <x v="35"/>
          </reference>
        </references>
      </pivotArea>
    </format>
    <format dxfId="59">
      <pivotArea field="17" type="button" dataOnly="0" labelOnly="1" outline="0" axis="axisRow" fieldPosition="0"/>
    </format>
    <format dxfId="58">
      <pivotArea dataOnly="0" labelOnly="1" outline="0" fieldPosition="0">
        <references count="1">
          <reference field="4294967294" count="4">
            <x v="0"/>
            <x v="1"/>
            <x v="2"/>
            <x v="3"/>
          </reference>
        </references>
      </pivotArea>
    </format>
    <format dxfId="57">
      <pivotArea grandRow="1" outline="0" collapsedLevelsAreSubtotals="1" fieldPosition="0"/>
    </format>
    <format dxfId="56">
      <pivotArea dataOnly="0" labelOnly="1" grandRow="1" outline="0" fieldPosition="0"/>
    </format>
    <format dxfId="55">
      <pivotArea outline="0" collapsedLevelsAreSubtotals="1" fieldPosition="0"/>
    </format>
    <format dxfId="54">
      <pivotArea dataOnly="0" labelOnly="1" fieldPosition="0">
        <references count="1">
          <reference field="17" count="0"/>
        </references>
      </pivotArea>
    </format>
    <format dxfId="53">
      <pivotArea dataOnly="0" labelOnly="1" grandRow="1" outline="0" fieldPosition="0"/>
    </format>
    <format dxfId="52">
      <pivotArea collapsedLevelsAreSubtotals="1" fieldPosition="0">
        <references count="1">
          <reference field="17" count="0"/>
        </references>
      </pivotArea>
    </format>
    <format dxfId="51">
      <pivotArea dataOnly="0" labelOnly="1" fieldPosition="0">
        <references count="1">
          <reference field="17" count="0"/>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AD95F0EC-27EB-4F98-918C-FD84B65F05CD}"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B4:G39" firstHeaderRow="0" firstDataRow="1" firstDataCol="1" rowPageCount="2" colPageCount="1"/>
  <pivotFields count="3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x="0"/>
        <item h="1" x="1"/>
      </items>
    </pivotField>
    <pivotField showAll="0" defaultSubtotal="0"/>
    <pivotField showAll="0" defaultSubtotal="0"/>
    <pivotField axis="axisPage" multipleItemSelectionAllowed="1" showAll="0" defaultSubtotal="0">
      <items count="23">
        <item h="1" x="15"/>
        <item h="1" x="0"/>
        <item h="1" x="16"/>
        <item h="1" x="6"/>
        <item h="1" x="17"/>
        <item m="1" x="22"/>
        <item h="1" x="13"/>
        <item h="1" x="4"/>
        <item x="8"/>
        <item h="1" x="14"/>
        <item h="1" x="1"/>
        <item h="1" x="19"/>
        <item h="1" x="3"/>
        <item h="1" x="12"/>
        <item h="1" x="5"/>
        <item h="1" x="7"/>
        <item h="1" x="9"/>
        <item h="1" x="2"/>
        <item h="1" m="1" x="21"/>
        <item h="1" x="10"/>
        <item h="1" x="18"/>
        <item h="1" x="20"/>
        <item h="1" x="11"/>
      </items>
    </pivotField>
    <pivotField showAll="0" defaultSubtotal="0"/>
    <pivotField showAll="0" defaultSubtotal="0"/>
    <pivotField axis="axisRow"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showAll="0" defaultSubtotal="0"/>
    <pivotField showAll="0" defaultSubtotal="0"/>
    <pivotField showAll="0" defaultSubtotal="0"/>
    <pivotField showAll="0" defaultSubtotal="0"/>
    <pivotField axis="axisRow" showAll="0" defaultSubtotal="0">
      <items count="15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155"/>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m="1" x="156"/>
        <item x="124"/>
        <item x="125"/>
        <item x="126"/>
        <item x="127"/>
        <item x="128"/>
        <item x="129"/>
        <item x="130"/>
        <item x="131"/>
        <item x="132"/>
        <item x="133"/>
        <item m="1" x="154"/>
        <item x="134"/>
        <item x="135"/>
        <item x="136"/>
        <item x="137"/>
        <item x="138"/>
        <item x="139"/>
        <item x="140"/>
        <item x="141"/>
        <item x="142"/>
        <item x="143"/>
        <item x="144"/>
        <item x="145"/>
        <item x="146"/>
        <item x="147"/>
        <item x="148"/>
        <item x="149"/>
        <item x="150"/>
        <item x="151"/>
        <item x="152"/>
        <item x="153"/>
        <item x="0"/>
      </items>
    </pivotField>
    <pivotField axis="axisRow" showAll="0" defaultSubtotal="0">
      <items count="156">
        <item x="152"/>
        <item x="13"/>
        <item x="12"/>
        <item x="14"/>
        <item x="144"/>
        <item x="71"/>
        <item x="67"/>
        <item x="69"/>
        <item x="70"/>
        <item x="68"/>
        <item x="66"/>
        <item x="49"/>
        <item x="36"/>
        <item x="123"/>
        <item x="121"/>
        <item x="122"/>
        <item x="119"/>
        <item x="120"/>
        <item x="127"/>
        <item m="1" x="155"/>
        <item x="131"/>
        <item x="32"/>
        <item x="46"/>
        <item x="88"/>
        <item x="9"/>
        <item x="106"/>
        <item x="89"/>
        <item x="149"/>
        <item x="150"/>
        <item x="10"/>
        <item x="11"/>
        <item x="1"/>
        <item x="97"/>
        <item x="112"/>
        <item x="115"/>
        <item x="148"/>
        <item x="151"/>
        <item m="1" x="154"/>
        <item x="60"/>
        <item x="124"/>
        <item x="128"/>
        <item x="139"/>
        <item x="140"/>
        <item x="132"/>
        <item x="130"/>
        <item x="17"/>
        <item x="107"/>
        <item x="40"/>
        <item x="44"/>
        <item x="87"/>
        <item x="105"/>
        <item x="7"/>
        <item x="52"/>
        <item x="142"/>
        <item x="59"/>
        <item x="3"/>
        <item x="8"/>
        <item x="110"/>
        <item x="15"/>
        <item x="91"/>
        <item x="92"/>
        <item x="95"/>
        <item x="90"/>
        <item x="133"/>
        <item x="153"/>
        <item x="147"/>
        <item x="33"/>
        <item x="135"/>
        <item x="137"/>
        <item x="136"/>
        <item x="23"/>
        <item x="35"/>
        <item x="20"/>
        <item x="22"/>
        <item x="37"/>
        <item x="25"/>
        <item x="24"/>
        <item x="19"/>
        <item x="43"/>
        <item x="42"/>
        <item x="18"/>
        <item x="21"/>
        <item x="50"/>
        <item x="41"/>
        <item x="125"/>
        <item x="126"/>
        <item x="16"/>
        <item x="72"/>
        <item x="143"/>
        <item x="114"/>
        <item x="38"/>
        <item x="129"/>
        <item x="30"/>
        <item x="45"/>
        <item x="104"/>
        <item x="141"/>
        <item x="101"/>
        <item x="102"/>
        <item x="113"/>
        <item x="51"/>
        <item x="48"/>
        <item x="6"/>
        <item x="27"/>
        <item x="26"/>
        <item x="31"/>
        <item x="39"/>
        <item x="29"/>
        <item x="53"/>
        <item x="55"/>
        <item x="57"/>
        <item x="56"/>
        <item x="58"/>
        <item x="54"/>
        <item x="109"/>
        <item x="94"/>
        <item x="93"/>
        <item x="5"/>
        <item x="86"/>
        <item x="85"/>
        <item x="111"/>
        <item x="100"/>
        <item x="64"/>
        <item x="78"/>
        <item x="76"/>
        <item x="83"/>
        <item x="75"/>
        <item x="98"/>
        <item x="74"/>
        <item x="77"/>
        <item x="99"/>
        <item x="96"/>
        <item x="79"/>
        <item x="84"/>
        <item x="63"/>
        <item x="80"/>
        <item x="82"/>
        <item x="108"/>
        <item x="73"/>
        <item x="65"/>
        <item x="81"/>
        <item x="138"/>
        <item x="146"/>
        <item x="118"/>
        <item x="2"/>
        <item x="4"/>
        <item x="62"/>
        <item x="61"/>
        <item x="145"/>
        <item x="117"/>
        <item x="116"/>
        <item x="28"/>
        <item x="134"/>
        <item x="47"/>
        <item x="103"/>
        <item x="34"/>
        <item x="0"/>
      </items>
    </pivotField>
    <pivotField showAll="0" defaultSubtotal="0"/>
    <pivotField axis="axisRow" showAll="0" defaultSubtotal="0">
      <items count="60">
        <item x="39"/>
        <item m="1" x="57"/>
        <item x="22"/>
        <item x="44"/>
        <item x="18"/>
        <item x="4"/>
        <item x="12"/>
        <item x="20"/>
        <item x="38"/>
        <item x="6"/>
        <item x="33"/>
        <item m="1" x="59"/>
        <item m="1" x="58"/>
        <item x="25"/>
        <item x="46"/>
        <item x="5"/>
        <item x="2"/>
        <item x="45"/>
        <item x="19"/>
        <item x="40"/>
        <item x="24"/>
        <item x="43"/>
        <item x="37"/>
        <item x="11"/>
        <item x="16"/>
        <item x="52"/>
        <item x="26"/>
        <item x="32"/>
        <item x="10"/>
        <item x="42"/>
        <item x="21"/>
        <item x="49"/>
        <item x="7"/>
        <item x="8"/>
        <item x="50"/>
        <item x="54"/>
        <item x="1"/>
        <item x="17"/>
        <item x="31"/>
        <item x="47"/>
        <item x="36"/>
        <item x="35"/>
        <item x="29"/>
        <item x="51"/>
        <item x="23"/>
        <item m="1" x="56"/>
        <item x="0"/>
        <item x="48"/>
        <item x="41"/>
        <item x="15"/>
        <item x="30"/>
        <item x="3"/>
        <item x="28"/>
        <item x="27"/>
        <item x="34"/>
        <item x="9"/>
        <item x="53"/>
        <item m="1" x="55"/>
        <item x="13"/>
        <item x="14"/>
      </items>
    </pivotField>
    <pivotField numFmtId="4" showAll="0" defaultSubtotal="0"/>
    <pivotField dataField="1" numFmtId="4" showAll="0" defaultSubtotal="0"/>
    <pivotField dataField="1" numFmtId="4"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4" showAll="0" defaultSubtotal="0"/>
    <pivotField dataField="1" showAll="0" defaultSubtotal="0"/>
    <pivotField showAll="0" defaultSubtotal="0"/>
  </pivotFields>
  <rowFields count="4">
    <field x="17"/>
    <field x="22"/>
    <field x="23"/>
    <field x="25"/>
  </rowFields>
  <rowItems count="35">
    <i>
      <x v="5"/>
    </i>
    <i r="1">
      <x v="47"/>
    </i>
    <i r="2">
      <x v="152"/>
    </i>
    <i r="3">
      <x v="46"/>
    </i>
    <i r="1">
      <x v="78"/>
    </i>
    <i r="2">
      <x v="122"/>
    </i>
    <i r="3">
      <x v="46"/>
    </i>
    <i r="1">
      <x v="101"/>
    </i>
    <i r="2">
      <x v="96"/>
    </i>
    <i r="3">
      <x v="46"/>
    </i>
    <i r="1">
      <x v="103"/>
    </i>
    <i r="2">
      <x v="153"/>
    </i>
    <i r="3">
      <x v="46"/>
    </i>
    <i r="1">
      <x v="122"/>
    </i>
    <i r="2">
      <x v="15"/>
    </i>
    <i r="3">
      <x v="22"/>
    </i>
    <i>
      <x v="29"/>
    </i>
    <i r="1">
      <x v="25"/>
    </i>
    <i r="2">
      <x v="103"/>
    </i>
    <i r="3">
      <x v="46"/>
    </i>
    <i r="1">
      <x v="72"/>
    </i>
    <i r="2">
      <x v="87"/>
    </i>
    <i r="3">
      <x v="46"/>
    </i>
    <i r="1">
      <x v="96"/>
    </i>
    <i r="2">
      <x v="130"/>
    </i>
    <i r="3">
      <x v="46"/>
    </i>
    <i r="1">
      <x v="105"/>
    </i>
    <i r="2">
      <x v="50"/>
    </i>
    <i r="3">
      <x v="24"/>
    </i>
    <i r="3">
      <x v="37"/>
    </i>
    <i r="3">
      <x v="46"/>
    </i>
    <i r="1">
      <x v="126"/>
    </i>
    <i r="2">
      <x v="85"/>
    </i>
    <i r="3">
      <x v="46"/>
    </i>
    <i t="grand">
      <x/>
    </i>
  </rowItems>
  <colFields count="1">
    <field x="-2"/>
  </colFields>
  <colItems count="5">
    <i>
      <x/>
    </i>
    <i i="1">
      <x v="1"/>
    </i>
    <i i="2">
      <x v="2"/>
    </i>
    <i i="3">
      <x v="3"/>
    </i>
    <i i="4">
      <x v="4"/>
    </i>
  </colItems>
  <pageFields count="2">
    <pageField fld="11" hier="-1"/>
    <pageField fld="14" hier="-1"/>
  </pageFields>
  <dataFields count="5">
    <dataField name="Ejercido 2023 " fld="27" baseField="17" baseItem="2" numFmtId="4"/>
    <dataField name="Ajustado 2024 " fld="28" baseField="17" baseItem="5" numFmtId="4"/>
    <dataField name=" Presupuestado 2024" fld="29" baseField="0" baseItem="0" numFmtId="4"/>
    <dataField name="Ejercido 2024 " fld="35" baseField="0" baseItem="0" numFmtId="4"/>
    <dataField name="Propuesta 2025 " fld="36" baseField="17" baseItem="5" numFmtId="4"/>
  </dataFields>
  <formats count="12">
    <format dxfId="50">
      <pivotArea dataOnly="0" labelOnly="1" outline="0" fieldPosition="0">
        <references count="1">
          <reference field="14" count="0"/>
        </references>
      </pivotArea>
    </format>
    <format dxfId="49">
      <pivotArea field="17" type="button" dataOnly="0" labelOnly="1" outline="0" axis="axisRow" fieldPosition="0"/>
    </format>
    <format dxfId="48">
      <pivotArea dataOnly="0" labelOnly="1" outline="0" fieldPosition="0">
        <references count="1">
          <reference field="4294967294" count="3">
            <x v="0"/>
            <x v="1"/>
            <x v="4"/>
          </reference>
        </references>
      </pivotArea>
    </format>
    <format dxfId="47">
      <pivotArea field="17" type="button" dataOnly="0" labelOnly="1" outline="0" axis="axisRow" fieldPosition="0"/>
    </format>
    <format dxfId="46">
      <pivotArea dataOnly="0" labelOnly="1" outline="0" fieldPosition="0">
        <references count="1">
          <reference field="4294967294" count="3">
            <x v="0"/>
            <x v="1"/>
            <x v="4"/>
          </reference>
        </references>
      </pivotArea>
    </format>
    <format dxfId="45">
      <pivotArea field="14" type="button" dataOnly="0" labelOnly="1" outline="0" axis="axisPage" fieldPosition="1"/>
    </format>
    <format dxfId="44">
      <pivotArea dataOnly="0" labelOnly="1" outline="0" fieldPosition="0">
        <references count="1">
          <reference field="14" count="0"/>
        </references>
      </pivotArea>
    </format>
    <format dxfId="43">
      <pivotArea outline="0" collapsedLevelsAreSubtotals="1" fieldPosition="0">
        <references count="1">
          <reference field="4294967294" count="1" selected="0">
            <x v="2"/>
          </reference>
        </references>
      </pivotArea>
    </format>
    <format dxfId="42">
      <pivotArea dataOnly="0" labelOnly="1" outline="0" fieldPosition="0">
        <references count="1">
          <reference field="4294967294" count="1">
            <x v="2"/>
          </reference>
        </references>
      </pivotArea>
    </format>
    <format dxfId="41">
      <pivotArea dataOnly="0" labelOnly="1" outline="0" fieldPosition="0">
        <references count="1">
          <reference field="4294967294" count="1">
            <x v="3"/>
          </reference>
        </references>
      </pivotArea>
    </format>
    <format dxfId="40">
      <pivotArea outline="0" collapsedLevelsAreSubtotals="1" fieldPosition="0">
        <references count="1">
          <reference field="4294967294" count="1" selected="0">
            <x v="3"/>
          </reference>
        </references>
      </pivotArea>
    </format>
    <format dxfId="39">
      <pivotArea dataOnly="0" labelOnly="1" outline="0" fieldPosition="0">
        <references count="1">
          <reference field="4294967294" count="1">
            <x v="3"/>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388A2E3-833D-4B57-A8C6-B8DF3F4301A5}"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F26" firstHeaderRow="0" firstDataRow="1" firstDataCol="1" rowPageCount="2" colPageCount="1"/>
  <pivotFields count="38">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2">
        <item x="0"/>
        <item h="1" x="1"/>
      </items>
    </pivotField>
    <pivotField showAll="0" defaultSubtotal="0"/>
    <pivotField showAll="0" defaultSubtotal="0"/>
    <pivotField axis="axisPage" multipleItemSelectionAllowed="1" showAll="0" defaultSubtotal="0">
      <items count="23">
        <item h="1" x="15"/>
        <item h="1" x="0"/>
        <item h="1" x="16"/>
        <item h="1" x="6"/>
        <item h="1" x="17"/>
        <item m="1" x="22"/>
        <item h="1" x="13"/>
        <item h="1" x="4"/>
        <item h="1" x="8"/>
        <item h="1" x="14"/>
        <item h="1" x="1"/>
        <item h="1" x="19"/>
        <item h="1" x="3"/>
        <item h="1" x="12"/>
        <item h="1" x="5"/>
        <item h="1" x="7"/>
        <item h="1" x="9"/>
        <item h="1" x="2"/>
        <item h="1" m="1" x="21"/>
        <item x="10"/>
        <item h="1" x="18"/>
        <item h="1" x="20"/>
        <item h="1" x="11"/>
      </items>
    </pivotField>
    <pivotField showAll="0" defaultSubtotal="0"/>
    <pivotField showAll="0" defaultSubtotal="0"/>
    <pivotField axis="axisRow"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axis="axisRow" showAll="0" defaultSubtotal="0">
      <items count="63">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s>
    </pivotField>
    <pivotField showAll="0" defaultSubtotal="0"/>
    <pivotField showAll="0" defaultSubtotal="0"/>
    <pivotField showAll="0" defaultSubtotal="0"/>
    <pivotField axis="axisRow" showAll="0" defaultSubtotal="0">
      <items count="15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155"/>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m="1" x="156"/>
        <item x="124"/>
        <item x="125"/>
        <item x="126"/>
        <item x="127"/>
        <item x="128"/>
        <item x="129"/>
        <item x="130"/>
        <item x="131"/>
        <item x="132"/>
        <item x="133"/>
        <item m="1" x="154"/>
        <item x="134"/>
        <item x="135"/>
        <item x="136"/>
        <item x="137"/>
        <item x="138"/>
        <item x="139"/>
        <item x="140"/>
        <item x="141"/>
        <item x="142"/>
        <item x="143"/>
        <item x="144"/>
        <item x="145"/>
        <item x="146"/>
        <item x="147"/>
        <item x="148"/>
        <item x="149"/>
        <item x="150"/>
        <item x="151"/>
        <item x="152"/>
        <item x="153"/>
        <item x="0"/>
      </items>
    </pivotField>
    <pivotField axis="axisRow" showAll="0" defaultSubtotal="0">
      <items count="156">
        <item x="152"/>
        <item x="13"/>
        <item x="12"/>
        <item x="14"/>
        <item x="144"/>
        <item x="71"/>
        <item x="67"/>
        <item x="69"/>
        <item x="70"/>
        <item x="68"/>
        <item x="66"/>
        <item x="49"/>
        <item x="36"/>
        <item x="123"/>
        <item x="121"/>
        <item x="122"/>
        <item x="119"/>
        <item x="120"/>
        <item x="127"/>
        <item m="1" x="155"/>
        <item x="131"/>
        <item x="32"/>
        <item x="46"/>
        <item x="88"/>
        <item x="9"/>
        <item x="106"/>
        <item x="89"/>
        <item x="149"/>
        <item x="150"/>
        <item x="10"/>
        <item x="11"/>
        <item x="1"/>
        <item x="97"/>
        <item x="112"/>
        <item x="115"/>
        <item x="148"/>
        <item x="151"/>
        <item m="1" x="154"/>
        <item x="60"/>
        <item x="124"/>
        <item x="128"/>
        <item x="139"/>
        <item x="140"/>
        <item x="132"/>
        <item x="130"/>
        <item x="17"/>
        <item x="107"/>
        <item x="40"/>
        <item x="44"/>
        <item x="87"/>
        <item x="105"/>
        <item x="7"/>
        <item x="52"/>
        <item x="142"/>
        <item x="59"/>
        <item x="3"/>
        <item x="8"/>
        <item x="110"/>
        <item x="15"/>
        <item x="91"/>
        <item x="92"/>
        <item x="95"/>
        <item x="90"/>
        <item x="133"/>
        <item x="153"/>
        <item x="147"/>
        <item x="33"/>
        <item x="135"/>
        <item x="137"/>
        <item x="136"/>
        <item x="23"/>
        <item x="35"/>
        <item x="20"/>
        <item x="22"/>
        <item x="37"/>
        <item x="25"/>
        <item x="24"/>
        <item x="19"/>
        <item x="43"/>
        <item x="42"/>
        <item x="18"/>
        <item x="21"/>
        <item x="50"/>
        <item x="41"/>
        <item x="125"/>
        <item x="126"/>
        <item x="16"/>
        <item x="72"/>
        <item x="143"/>
        <item x="114"/>
        <item x="38"/>
        <item x="129"/>
        <item x="30"/>
        <item x="45"/>
        <item x="104"/>
        <item x="141"/>
        <item x="101"/>
        <item x="102"/>
        <item x="113"/>
        <item x="51"/>
        <item x="48"/>
        <item x="6"/>
        <item x="27"/>
        <item x="26"/>
        <item x="31"/>
        <item x="39"/>
        <item x="29"/>
        <item x="53"/>
        <item x="55"/>
        <item x="57"/>
        <item x="56"/>
        <item x="58"/>
        <item x="54"/>
        <item x="109"/>
        <item x="94"/>
        <item x="93"/>
        <item x="5"/>
        <item x="86"/>
        <item x="85"/>
        <item x="111"/>
        <item x="100"/>
        <item x="64"/>
        <item x="78"/>
        <item x="76"/>
        <item x="83"/>
        <item x="75"/>
        <item x="98"/>
        <item x="74"/>
        <item x="77"/>
        <item x="99"/>
        <item x="96"/>
        <item x="79"/>
        <item x="84"/>
        <item x="63"/>
        <item x="80"/>
        <item x="82"/>
        <item x="108"/>
        <item x="73"/>
        <item x="65"/>
        <item x="81"/>
        <item x="138"/>
        <item x="146"/>
        <item x="118"/>
        <item x="2"/>
        <item x="4"/>
        <item x="62"/>
        <item x="61"/>
        <item x="145"/>
        <item x="117"/>
        <item x="116"/>
        <item x="28"/>
        <item x="134"/>
        <item x="47"/>
        <item x="103"/>
        <item x="34"/>
        <item x="0"/>
      </items>
    </pivotField>
    <pivotField showAll="0" defaultSubtotal="0"/>
    <pivotField axis="axisRow" showAll="0" defaultSubtotal="0">
      <items count="60">
        <item x="39"/>
        <item m="1" x="57"/>
        <item x="22"/>
        <item x="18"/>
        <item x="12"/>
        <item x="20"/>
        <item x="38"/>
        <item x="33"/>
        <item m="1" x="59"/>
        <item m="1" x="58"/>
        <item x="25"/>
        <item x="5"/>
        <item x="2"/>
        <item x="45"/>
        <item x="19"/>
        <item x="40"/>
        <item x="24"/>
        <item x="43"/>
        <item x="37"/>
        <item x="11"/>
        <item x="16"/>
        <item x="52"/>
        <item x="26"/>
        <item x="32"/>
        <item x="10"/>
        <item x="42"/>
        <item x="21"/>
        <item x="49"/>
        <item x="7"/>
        <item x="8"/>
        <item x="50"/>
        <item x="54"/>
        <item x="1"/>
        <item x="17"/>
        <item x="31"/>
        <item x="47"/>
        <item x="36"/>
        <item x="35"/>
        <item x="29"/>
        <item x="51"/>
        <item x="23"/>
        <item x="0"/>
        <item x="41"/>
        <item x="30"/>
        <item x="3"/>
        <item x="4"/>
        <item m="1" x="56"/>
        <item x="46"/>
        <item x="48"/>
        <item x="6"/>
        <item x="44"/>
        <item x="15"/>
        <item x="28"/>
        <item x="27"/>
        <item x="34"/>
        <item x="9"/>
        <item x="53"/>
        <item m="1" x="55"/>
        <item x="13"/>
        <item x="14"/>
      </items>
    </pivotField>
    <pivotField numFmtId="4" showAll="0" defaultSubtotal="0"/>
    <pivotField dataField="1" numFmtId="4" showAll="0" defaultSubtotal="0"/>
    <pivotField dataField="1" numFmtId="4"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numFmtId="4" showAll="0" defaultSubtotal="0"/>
    <pivotField dataField="1" showAll="0" defaultSubtotal="0"/>
    <pivotField showAll="0" defaultSubtotal="0"/>
  </pivotFields>
  <rowFields count="5">
    <field x="17"/>
    <field x="18"/>
    <field x="22"/>
    <field x="23"/>
    <field x="25"/>
  </rowFields>
  <rowItems count="22">
    <i>
      <x v="16"/>
    </i>
    <i r="1">
      <x v="16"/>
    </i>
    <i r="2">
      <x v="65"/>
    </i>
    <i r="3">
      <x v="138"/>
    </i>
    <i r="4">
      <x v="41"/>
    </i>
    <i r="2">
      <x v="81"/>
    </i>
    <i r="3">
      <x v="139"/>
    </i>
    <i r="4">
      <x v="41"/>
    </i>
    <i r="2">
      <x v="97"/>
    </i>
    <i r="3">
      <x v="32"/>
    </i>
    <i r="4">
      <x v="41"/>
    </i>
    <i r="4">
      <x v="51"/>
    </i>
    <i r="2">
      <x v="98"/>
    </i>
    <i r="3">
      <x v="126"/>
    </i>
    <i r="4">
      <x v="41"/>
    </i>
    <i r="2">
      <x v="99"/>
    </i>
    <i r="3">
      <x v="129"/>
    </i>
    <i r="4">
      <x v="41"/>
    </i>
    <i r="2">
      <x v="100"/>
    </i>
    <i r="3">
      <x v="120"/>
    </i>
    <i r="4">
      <x v="41"/>
    </i>
    <i t="grand">
      <x/>
    </i>
  </rowItems>
  <colFields count="1">
    <field x="-2"/>
  </colFields>
  <colItems count="5">
    <i>
      <x/>
    </i>
    <i i="1">
      <x v="1"/>
    </i>
    <i i="2">
      <x v="2"/>
    </i>
    <i i="3">
      <x v="3"/>
    </i>
    <i i="4">
      <x v="4"/>
    </i>
  </colItems>
  <pageFields count="2">
    <pageField fld="11" hier="-1"/>
    <pageField fld="14" hier="-1"/>
  </pageFields>
  <dataFields count="5">
    <dataField name="Ejercido 2023 " fld="27" baseField="17" baseItem="2" numFmtId="4"/>
    <dataField name="Ajustado 2024 " fld="28" baseField="17" baseItem="5" numFmtId="4"/>
    <dataField name=" Presupuestado 2024" fld="29" baseField="0" baseItem="0" numFmtId="4"/>
    <dataField name=" Ejercido 2024 " fld="35" baseField="25" baseItem="41" numFmtId="4"/>
    <dataField name="Propuesta 2025 " fld="36" baseField="17" baseItem="5" numFmtId="4"/>
  </dataFields>
  <formats count="10">
    <format dxfId="38">
      <pivotArea dataOnly="0" labelOnly="1" outline="0" fieldPosition="0">
        <references count="1">
          <reference field="14" count="0"/>
        </references>
      </pivotArea>
    </format>
    <format dxfId="37">
      <pivotArea field="17" type="button" dataOnly="0" labelOnly="1" outline="0" axis="axisRow" fieldPosition="0"/>
    </format>
    <format dxfId="36">
      <pivotArea dataOnly="0" labelOnly="1" outline="0" fieldPosition="0">
        <references count="1">
          <reference field="4294967294" count="3">
            <x v="0"/>
            <x v="1"/>
            <x v="4"/>
          </reference>
        </references>
      </pivotArea>
    </format>
    <format dxfId="35">
      <pivotArea field="17" type="button" dataOnly="0" labelOnly="1" outline="0" axis="axisRow" fieldPosition="0"/>
    </format>
    <format dxfId="34">
      <pivotArea dataOnly="0" labelOnly="1" outline="0" fieldPosition="0">
        <references count="1">
          <reference field="4294967294" count="3">
            <x v="0"/>
            <x v="1"/>
            <x v="4"/>
          </reference>
        </references>
      </pivotArea>
    </format>
    <format dxfId="33">
      <pivotArea field="14" type="button" dataOnly="0" labelOnly="1" outline="0" axis="axisPage" fieldPosition="1"/>
    </format>
    <format dxfId="32">
      <pivotArea dataOnly="0" labelOnly="1" outline="0" fieldPosition="0">
        <references count="1">
          <reference field="14" count="0"/>
        </references>
      </pivotArea>
    </format>
    <format dxfId="31">
      <pivotArea outline="0" collapsedLevelsAreSubtotals="1" fieldPosition="0">
        <references count="1">
          <reference field="4294967294" count="1" selected="0">
            <x v="2"/>
          </reference>
        </references>
      </pivotArea>
    </format>
    <format dxfId="30">
      <pivotArea dataOnly="0" labelOnly="1" outline="0" fieldPosition="0">
        <references count="1">
          <reference field="4294967294" count="1">
            <x v="2"/>
          </reference>
        </references>
      </pivotArea>
    </format>
    <format dxfId="29">
      <pivotArea outline="0" fieldPosition="0">
        <references count="1">
          <reference field="4294967294" count="1">
            <x v="3"/>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62BE397B-E55F-468A-98AD-3370E4D81975}" name="TablaDinámica1" cacheId="13" applyNumberFormats="0" applyBorderFormats="0" applyFontFormats="0" applyPatternFormats="0" applyAlignmentFormats="0" applyWidthHeightFormats="1" dataCaption="Valores" updatedVersion="8" minRefreshableVersion="3" useAutoFormatting="1" itemPrintTitles="1" createdVersion="8" indent="0" compact="0" outline="1" outlineData="1" compactData="0" multipleFieldFilters="0" rowHeaderCaption="Unidad Ejecutora">
  <location ref="A4:I27" firstHeaderRow="0" firstDataRow="1" firstDataCol="4" rowPageCount="2" colPageCount="1"/>
  <pivotFields count="38">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compact="0" showAll="0" defaultSubtotal="0"/>
    <pivotField axis="axisPage" compact="0" multipleItemSelectionAllowed="1" showAll="0" defaultSubtotal="0">
      <items count="2">
        <item x="0"/>
        <item h="1" x="1"/>
      </items>
    </pivotField>
    <pivotField compact="0" showAll="0" defaultSubtotal="0"/>
    <pivotField compact="0" showAll="0" defaultSubtotal="0"/>
    <pivotField axis="axisPage" compact="0" multipleItemSelectionAllowed="1" showAll="0" defaultSubtotal="0">
      <items count="23">
        <item h="1" x="15"/>
        <item h="1" x="0"/>
        <item h="1" x="16"/>
        <item h="1" x="6"/>
        <item h="1" x="17"/>
        <item m="1" x="22"/>
        <item h="1" x="13"/>
        <item h="1" x="4"/>
        <item h="1" x="8"/>
        <item h="1" x="14"/>
        <item h="1" x="1"/>
        <item h="1" x="19"/>
        <item h="1" x="3"/>
        <item x="12"/>
        <item h="1" x="5"/>
        <item h="1" x="7"/>
        <item h="1" x="9"/>
        <item h="1" x="2"/>
        <item h="1" m="1" x="21"/>
        <item h="1" x="10"/>
        <item h="1" x="18"/>
        <item h="1" x="20"/>
        <item h="1" x="11"/>
      </items>
    </pivotField>
    <pivotField compact="0" showAll="0" defaultSubtotal="0"/>
    <pivotField compact="0" showAll="0" defaultSubtotal="0"/>
    <pivotField axis="axisRow" compact="0" showAll="0" defaultSubtotal="0">
      <items count="47">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s>
    </pivotField>
    <pivotField axis="axisRow" compact="0" showAll="0" defaultSubtotal="0">
      <items count="63">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s>
    </pivotField>
    <pivotField compact="0" showAll="0" defaultSubtotal="0"/>
    <pivotField compact="0" showAll="0" defaultSubtotal="0"/>
    <pivotField compact="0" showAll="0" defaultSubtotal="0"/>
    <pivotField axis="axisRow" compact="0" showAll="0" defaultSubtotal="0">
      <items count="15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155"/>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m="1" x="154"/>
        <item x="134"/>
        <item x="135"/>
        <item x="136"/>
        <item x="137"/>
        <item x="138"/>
        <item x="139"/>
        <item x="140"/>
        <item x="141"/>
        <item x="142"/>
        <item x="143"/>
        <item x="144"/>
        <item x="145"/>
        <item x="146"/>
        <item x="147"/>
        <item x="148"/>
        <item x="149"/>
        <item x="150"/>
        <item x="151"/>
        <item x="152"/>
        <item x="153"/>
        <item m="1" x="156"/>
        <item x="0"/>
      </items>
    </pivotField>
    <pivotField axis="axisRow" compact="0" showAll="0" defaultSubtotal="0">
      <items count="156">
        <item x="152"/>
        <item x="13"/>
        <item x="12"/>
        <item x="14"/>
        <item x="144"/>
        <item x="71"/>
        <item x="67"/>
        <item x="69"/>
        <item x="70"/>
        <item x="68"/>
        <item x="66"/>
        <item x="49"/>
        <item x="36"/>
        <item x="123"/>
        <item x="121"/>
        <item x="122"/>
        <item x="119"/>
        <item x="120"/>
        <item x="127"/>
        <item m="1" x="155"/>
        <item x="131"/>
        <item x="32"/>
        <item x="46"/>
        <item x="88"/>
        <item x="9"/>
        <item x="106"/>
        <item x="89"/>
        <item x="149"/>
        <item x="150"/>
        <item x="10"/>
        <item x="11"/>
        <item x="1"/>
        <item x="97"/>
        <item x="112"/>
        <item x="115"/>
        <item x="148"/>
        <item x="151"/>
        <item m="1" x="154"/>
        <item x="60"/>
        <item x="128"/>
        <item x="139"/>
        <item x="140"/>
        <item x="132"/>
        <item x="130"/>
        <item x="17"/>
        <item x="107"/>
        <item x="40"/>
        <item x="44"/>
        <item x="87"/>
        <item x="105"/>
        <item x="7"/>
        <item x="52"/>
        <item x="142"/>
        <item x="59"/>
        <item x="3"/>
        <item x="8"/>
        <item x="110"/>
        <item x="15"/>
        <item x="91"/>
        <item x="92"/>
        <item x="95"/>
        <item x="90"/>
        <item x="133"/>
        <item x="153"/>
        <item x="147"/>
        <item x="33"/>
        <item x="135"/>
        <item x="137"/>
        <item x="136"/>
        <item x="23"/>
        <item x="35"/>
        <item x="20"/>
        <item x="22"/>
        <item x="37"/>
        <item x="25"/>
        <item x="24"/>
        <item x="19"/>
        <item x="43"/>
        <item x="42"/>
        <item x="18"/>
        <item x="21"/>
        <item x="50"/>
        <item x="41"/>
        <item x="125"/>
        <item x="126"/>
        <item x="16"/>
        <item x="72"/>
        <item x="143"/>
        <item x="114"/>
        <item x="38"/>
        <item x="129"/>
        <item x="30"/>
        <item x="45"/>
        <item x="104"/>
        <item x="141"/>
        <item x="101"/>
        <item x="102"/>
        <item x="113"/>
        <item x="51"/>
        <item x="48"/>
        <item x="6"/>
        <item x="27"/>
        <item x="26"/>
        <item x="31"/>
        <item x="39"/>
        <item x="29"/>
        <item x="53"/>
        <item x="55"/>
        <item x="57"/>
        <item x="56"/>
        <item x="58"/>
        <item x="54"/>
        <item x="109"/>
        <item x="94"/>
        <item x="93"/>
        <item x="5"/>
        <item x="86"/>
        <item x="85"/>
        <item x="111"/>
        <item x="100"/>
        <item x="64"/>
        <item x="78"/>
        <item x="76"/>
        <item x="83"/>
        <item x="75"/>
        <item x="98"/>
        <item x="74"/>
        <item x="77"/>
        <item x="99"/>
        <item x="96"/>
        <item x="79"/>
        <item x="84"/>
        <item x="63"/>
        <item x="80"/>
        <item x="82"/>
        <item x="108"/>
        <item x="73"/>
        <item x="65"/>
        <item x="81"/>
        <item x="138"/>
        <item x="146"/>
        <item x="118"/>
        <item x="2"/>
        <item x="4"/>
        <item x="62"/>
        <item x="61"/>
        <item x="145"/>
        <item x="117"/>
        <item x="116"/>
        <item x="28"/>
        <item x="134"/>
        <item x="47"/>
        <item x="103"/>
        <item x="34"/>
        <item x="0"/>
        <item x="124"/>
      </items>
    </pivotField>
    <pivotField compact="0" showAll="0" defaultSubtotal="0"/>
    <pivotField compact="0" showAll="0" defaultSubtotal="0"/>
    <pivotField compact="0" numFmtId="4" showAll="0" defaultSubtotal="0"/>
    <pivotField dataField="1" compact="0" numFmtId="4" showAll="0" defaultSubtotal="0"/>
    <pivotField dataField="1" compact="0" numFmtId="4" showAll="0" defaultSubtotal="0"/>
    <pivotField dataField="1" compact="0" showAll="0" defaultSubtotal="0"/>
    <pivotField compact="0" showAll="0" defaultSubtotal="0"/>
    <pivotField compact="0" showAll="0" defaultSubtotal="0"/>
    <pivotField compact="0" showAll="0" defaultSubtotal="0"/>
    <pivotField compact="0" showAll="0" defaultSubtotal="0"/>
    <pivotField compact="0" showAll="0" defaultSubtotal="0"/>
    <pivotField dataField="1" compact="0" numFmtId="4" showAll="0" defaultSubtotal="0"/>
    <pivotField dataField="1" compact="0" showAll="0" defaultSubtotal="0"/>
    <pivotField compact="0" showAll="0" defaultSubtotal="0"/>
  </pivotFields>
  <rowFields count="4">
    <field x="17"/>
    <field x="18"/>
    <field x="22"/>
    <field x="23"/>
  </rowFields>
  <rowItems count="23">
    <i>
      <x v="33"/>
    </i>
    <i r="1">
      <x v="20"/>
    </i>
    <i r="2">
      <x v="75"/>
    </i>
    <i r="3">
      <x v="124"/>
    </i>
    <i r="2">
      <x v="81"/>
    </i>
    <i r="3">
      <x v="138"/>
    </i>
    <i r="2">
      <x v="82"/>
    </i>
    <i r="3">
      <x v="134"/>
    </i>
    <i r="2">
      <x v="101"/>
    </i>
    <i r="3">
      <x v="95"/>
    </i>
    <i r="2">
      <x v="103"/>
    </i>
    <i r="3">
      <x v="152"/>
    </i>
    <i r="2">
      <x v="104"/>
    </i>
    <i r="3">
      <x v="93"/>
    </i>
    <i r="2">
      <x v="105"/>
    </i>
    <i r="3">
      <x v="49"/>
    </i>
    <i r="2">
      <x v="110"/>
    </i>
    <i r="3">
      <x v="56"/>
    </i>
    <i r="2">
      <x v="124"/>
    </i>
    <i r="3">
      <x v="155"/>
    </i>
    <i r="2">
      <x v="145"/>
    </i>
    <i r="3">
      <x v="146"/>
    </i>
    <i t="grand">
      <x/>
    </i>
  </rowItems>
  <colFields count="1">
    <field x="-2"/>
  </colFields>
  <colItems count="5">
    <i>
      <x/>
    </i>
    <i i="1">
      <x v="1"/>
    </i>
    <i i="2">
      <x v="2"/>
    </i>
    <i i="3">
      <x v="3"/>
    </i>
    <i i="4">
      <x v="4"/>
    </i>
  </colItems>
  <pageFields count="2">
    <pageField fld="11" hier="-1"/>
    <pageField fld="14" hier="-1"/>
  </pageFields>
  <dataFields count="5">
    <dataField name="Ejercido 2023 " fld="27" baseField="17" baseItem="2" numFmtId="4"/>
    <dataField name="Ajustado 2024 " fld="28" baseField="17" baseItem="5" numFmtId="4"/>
    <dataField name=" Presupuestado 2024" fld="29" baseField="0" baseItem="0"/>
    <dataField name="Ejercido 2024 " fld="35" baseField="0" baseItem="0"/>
    <dataField name="Propuesta 2025 " fld="36" baseField="17" baseItem="5" numFmtId="4"/>
  </dataFields>
  <formats count="13">
    <format dxfId="28">
      <pivotArea dataOnly="0" labelOnly="1" outline="0" fieldPosition="0">
        <references count="1">
          <reference field="14" count="0"/>
        </references>
      </pivotArea>
    </format>
    <format dxfId="27">
      <pivotArea field="17" type="button" dataOnly="0" labelOnly="1" outline="0" axis="axisRow" fieldPosition="0"/>
    </format>
    <format dxfId="26">
      <pivotArea dataOnly="0" labelOnly="1" outline="0" fieldPosition="0">
        <references count="1">
          <reference field="4294967294" count="3">
            <x v="0"/>
            <x v="1"/>
            <x v="4"/>
          </reference>
        </references>
      </pivotArea>
    </format>
    <format dxfId="25">
      <pivotArea field="17" type="button" dataOnly="0" labelOnly="1" outline="0" axis="axisRow" fieldPosition="0"/>
    </format>
    <format dxfId="24">
      <pivotArea dataOnly="0" labelOnly="1" outline="0" fieldPosition="0">
        <references count="1">
          <reference field="4294967294" count="3">
            <x v="0"/>
            <x v="1"/>
            <x v="4"/>
          </reference>
        </references>
      </pivotArea>
    </format>
    <format dxfId="23">
      <pivotArea field="14" type="button" dataOnly="0" labelOnly="1" outline="0" axis="axisPage" fieldPosition="1"/>
    </format>
    <format dxfId="22">
      <pivotArea dataOnly="0" labelOnly="1" outline="0" fieldPosition="0">
        <references count="1">
          <reference field="14" count="0"/>
        </references>
      </pivotArea>
    </format>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fieldPosition="0">
        <references count="1">
          <reference field="4294967294" count="1">
            <x v="3"/>
          </reference>
        </references>
      </pivotArea>
    </format>
    <format dxfId="18">
      <pivotArea dataOnly="0" labelOnly="1" outline="0" fieldPosition="0">
        <references count="1">
          <reference field="4294967294" count="1">
            <x v="3"/>
          </reference>
        </references>
      </pivotArea>
    </format>
    <format dxfId="17">
      <pivotArea fieldPosition="0">
        <references count="5">
          <reference field="4294967294" count="1" selected="0">
            <x v="4"/>
          </reference>
          <reference field="17" count="1" selected="0">
            <x v="33"/>
          </reference>
          <reference field="18" count="1" selected="0">
            <x v="20"/>
          </reference>
          <reference field="22" count="1" selected="0">
            <x v="82"/>
          </reference>
          <reference field="23" count="1">
            <x v="134"/>
          </reference>
        </references>
      </pivotArea>
    </format>
    <format dxfId="16">
      <pivotArea fieldPosition="0">
        <references count="5">
          <reference field="4294967294" count="1" selected="0">
            <x v="4"/>
          </reference>
          <reference field="17" count="1" selected="0">
            <x v="33"/>
          </reference>
          <reference field="18" count="1" selected="0">
            <x v="20"/>
          </reference>
          <reference field="22" count="1" selected="0">
            <x v="110"/>
          </reference>
          <reference field="23" count="1">
            <x v="56"/>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C2562273-26F6-49F2-9A38-AAEBF8C52C1E}"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E7"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h="1" x="4"/>
        <item h="1" x="8"/>
        <item h="1" x="14"/>
        <item h="1" x="1"/>
        <item h="1" x="19"/>
        <item h="1" x="3"/>
        <item h="1" x="12"/>
        <item h="1" x="5"/>
        <item x="7"/>
        <item h="1" x="9"/>
        <item h="1"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showAll="0"/>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2">
    <field x="17"/>
    <field x="18"/>
  </rowFields>
  <rowItems count="3">
    <i>
      <x v="6"/>
    </i>
    <i r="1">
      <x v="18"/>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Suma de Presupuestado" fld="29" baseField="0" baseItem="0" numFmtId="4"/>
    <dataField name="Propuesta 2025 " fld="36" baseField="17" baseItem="5" numFmtId="4"/>
  </dataFields>
  <formats count="8">
    <format dxfId="15">
      <pivotArea dataOnly="0" labelOnly="1" outline="0" fieldPosition="0">
        <references count="1">
          <reference field="14" count="0"/>
        </references>
      </pivotArea>
    </format>
    <format dxfId="14">
      <pivotArea field="17" type="button" dataOnly="0" labelOnly="1" outline="0" axis="axisRow" fieldPosition="0"/>
    </format>
    <format dxfId="13">
      <pivotArea dataOnly="0" labelOnly="1" outline="0" fieldPosition="0">
        <references count="1">
          <reference field="4294967294" count="3">
            <x v="0"/>
            <x v="1"/>
            <x v="3"/>
          </reference>
        </references>
      </pivotArea>
    </format>
    <format dxfId="12">
      <pivotArea field="17" type="button" dataOnly="0" labelOnly="1" outline="0" axis="axisRow" fieldPosition="0"/>
    </format>
    <format dxfId="11">
      <pivotArea dataOnly="0" labelOnly="1" outline="0" fieldPosition="0">
        <references count="1">
          <reference field="4294967294" count="3">
            <x v="0"/>
            <x v="1"/>
            <x v="3"/>
          </reference>
        </references>
      </pivotArea>
    </format>
    <format dxfId="10">
      <pivotArea field="14" type="button" dataOnly="0" labelOnly="1" outline="0" axis="axisPage" fieldPosition="1"/>
    </format>
    <format dxfId="9">
      <pivotArea dataOnly="0" labelOnly="1" outline="0" fieldPosition="0">
        <references count="1">
          <reference field="14" count="0"/>
        </references>
      </pivotArea>
    </format>
    <format dxfId="8">
      <pivotArea outline="0" collapsedLevelsAreSubtotals="1" fieldPosition="0">
        <references count="1">
          <reference field="4294967294" count="1" selected="0">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880C3AD4-148D-4C5B-A300-20AF1F9F71E6}" name="TablaDinámica1"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Unidad Ejecutora">
  <location ref="A4:E23" firstHeaderRow="0" firstDataRow="1" firstDataCol="1" rowPageCount="2" colPageCount="1"/>
  <pivotFields count="38">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 showAll="0"/>
    <pivotField showAll="0"/>
    <pivotField axis="axisPage" multipleItemSelectionAllowed="1" showAll="0">
      <items count="24">
        <item h="1" x="15"/>
        <item h="1" x="0"/>
        <item h="1" x="16"/>
        <item h="1" x="6"/>
        <item h="1" x="17"/>
        <item m="1" x="22"/>
        <item h="1" x="13"/>
        <item h="1" x="4"/>
        <item h="1" x="8"/>
        <item h="1" x="14"/>
        <item h="1" x="1"/>
        <item h="1" x="19"/>
        <item h="1" x="3"/>
        <item h="1" x="12"/>
        <item h="1" x="5"/>
        <item h="1" x="7"/>
        <item h="1" x="9"/>
        <item x="2"/>
        <item h="1" m="1" x="21"/>
        <item h="1" x="10"/>
        <item h="1" x="18"/>
        <item h="1" x="20"/>
        <item h="1" x="11"/>
        <item t="default"/>
      </items>
    </pivotField>
    <pivotField showAll="0"/>
    <pivotField showAll="0"/>
    <pivotField axis="axisRow" showAll="0">
      <items count="48">
        <item x="32"/>
        <item x="4"/>
        <item x="33"/>
        <item x="6"/>
        <item x="19"/>
        <item x="21"/>
        <item x="13"/>
        <item x="7"/>
        <item m="1" x="45"/>
        <item x="1"/>
        <item m="1" x="41"/>
        <item x="18"/>
        <item x="20"/>
        <item x="9"/>
        <item x="27"/>
        <item m="1" x="42"/>
        <item x="24"/>
        <item m="1" x="43"/>
        <item x="17"/>
        <item x="16"/>
        <item x="29"/>
        <item x="12"/>
        <item x="22"/>
        <item x="37"/>
        <item x="3"/>
        <item x="5"/>
        <item x="8"/>
        <item x="0"/>
        <item m="1" x="46"/>
        <item x="14"/>
        <item m="1" x="44"/>
        <item x="10"/>
        <item x="11"/>
        <item x="26"/>
        <item x="30"/>
        <item x="31"/>
        <item x="36"/>
        <item x="38"/>
        <item x="34"/>
        <item x="15"/>
        <item x="35"/>
        <item x="39"/>
        <item x="2"/>
        <item m="1" x="40"/>
        <item x="28"/>
        <item x="23"/>
        <item x="25"/>
        <item t="default"/>
      </items>
    </pivotField>
    <pivotField axis="axisRow" showAll="0">
      <items count="64">
        <item x="47"/>
        <item x="20"/>
        <item x="6"/>
        <item x="57"/>
        <item x="24"/>
        <item x="42"/>
        <item x="53"/>
        <item x="12"/>
        <item x="54"/>
        <item x="16"/>
        <item x="45"/>
        <item x="46"/>
        <item m="1" x="60"/>
        <item x="2"/>
        <item x="49"/>
        <item x="31"/>
        <item x="32"/>
        <item x="17"/>
        <item x="15"/>
        <item x="29"/>
        <item x="36"/>
        <item x="4"/>
        <item x="28"/>
        <item x="27"/>
        <item x="5"/>
        <item x="26"/>
        <item x="13"/>
        <item x="58"/>
        <item x="50"/>
        <item x="7"/>
        <item x="51"/>
        <item x="30"/>
        <item x="25"/>
        <item x="23"/>
        <item x="19"/>
        <item x="39"/>
        <item x="59"/>
        <item x="38"/>
        <item x="56"/>
        <item x="3"/>
        <item x="44"/>
        <item x="43"/>
        <item x="10"/>
        <item x="14"/>
        <item x="0"/>
        <item x="35"/>
        <item x="18"/>
        <item x="22"/>
        <item x="8"/>
        <item x="34"/>
        <item x="11"/>
        <item x="1"/>
        <item x="48"/>
        <item x="33"/>
        <item x="21"/>
        <item x="52"/>
        <item x="55"/>
        <item x="9"/>
        <item x="41"/>
        <item m="1" x="62"/>
        <item m="1" x="61"/>
        <item x="40"/>
        <item x="37"/>
        <item t="default"/>
      </items>
    </pivotField>
    <pivotField showAll="0"/>
    <pivotField showAll="0"/>
    <pivotField showAll="0"/>
    <pivotField showAll="0"/>
    <pivotField showAll="0"/>
    <pivotField showAll="0"/>
    <pivotField axis="axisRow" showAll="0">
      <items count="61">
        <item x="39"/>
        <item m="1" x="57"/>
        <item x="22"/>
        <item x="18"/>
        <item x="4"/>
        <item x="12"/>
        <item x="20"/>
        <item x="38"/>
        <item x="33"/>
        <item m="1" x="59"/>
        <item m="1" x="58"/>
        <item x="25"/>
        <item x="46"/>
        <item x="5"/>
        <item x="2"/>
        <item x="45"/>
        <item x="19"/>
        <item x="40"/>
        <item x="24"/>
        <item x="43"/>
        <item x="37"/>
        <item x="11"/>
        <item x="16"/>
        <item x="52"/>
        <item x="26"/>
        <item x="32"/>
        <item x="10"/>
        <item x="42"/>
        <item x="21"/>
        <item x="49"/>
        <item x="7"/>
        <item x="8"/>
        <item x="50"/>
        <item x="54"/>
        <item x="1"/>
        <item x="17"/>
        <item x="31"/>
        <item x="47"/>
        <item x="36"/>
        <item x="35"/>
        <item x="29"/>
        <item x="51"/>
        <item x="23"/>
        <item m="1" x="56"/>
        <item x="0"/>
        <item x="48"/>
        <item x="41"/>
        <item x="15"/>
        <item x="30"/>
        <item x="3"/>
        <item x="6"/>
        <item x="44"/>
        <item x="28"/>
        <item x="27"/>
        <item x="34"/>
        <item x="9"/>
        <item x="53"/>
        <item m="1" x="55"/>
        <item x="13"/>
        <item x="14"/>
        <item t="default"/>
      </items>
    </pivotField>
    <pivotField numFmtId="4" showAll="0"/>
    <pivotField dataField="1" numFmtId="4" showAll="0"/>
    <pivotField dataField="1" numFmtId="4" showAll="0"/>
    <pivotField dataField="1" showAll="0"/>
    <pivotField showAll="0"/>
    <pivotField showAll="0"/>
    <pivotField showAll="0"/>
    <pivotField showAll="0"/>
    <pivotField showAll="0"/>
    <pivotField numFmtId="4" showAll="0"/>
    <pivotField dataField="1" showAll="0"/>
    <pivotField showAll="0"/>
  </pivotFields>
  <rowFields count="3">
    <field x="17"/>
    <field x="18"/>
    <field x="25"/>
  </rowFields>
  <rowItems count="19">
    <i>
      <x v="20"/>
    </i>
    <i r="1">
      <x v="41"/>
    </i>
    <i r="2">
      <x v="24"/>
    </i>
    <i r="2">
      <x v="37"/>
    </i>
    <i r="2">
      <x v="44"/>
    </i>
    <i>
      <x v="21"/>
    </i>
    <i r="1">
      <x v="43"/>
    </i>
    <i r="2">
      <x v="44"/>
    </i>
    <i>
      <x v="24"/>
    </i>
    <i r="1">
      <x v="21"/>
    </i>
    <i r="2">
      <x v="5"/>
    </i>
    <i r="2">
      <x v="30"/>
    </i>
    <i r="2">
      <x v="31"/>
    </i>
    <i r="2">
      <x v="33"/>
    </i>
    <i r="2">
      <x v="37"/>
    </i>
    <i r="2">
      <x v="44"/>
    </i>
    <i r="1">
      <x v="61"/>
    </i>
    <i r="2">
      <x v="44"/>
    </i>
    <i t="grand">
      <x/>
    </i>
  </rowItems>
  <colFields count="1">
    <field x="-2"/>
  </colFields>
  <colItems count="4">
    <i>
      <x/>
    </i>
    <i i="1">
      <x v="1"/>
    </i>
    <i i="2">
      <x v="2"/>
    </i>
    <i i="3">
      <x v="3"/>
    </i>
  </colItems>
  <pageFields count="2">
    <pageField fld="11" hier="-1"/>
    <pageField fld="14" hier="-1"/>
  </pageFields>
  <dataFields count="4">
    <dataField name="Ejercido 2023 " fld="27" baseField="17" baseItem="2" numFmtId="4"/>
    <dataField name="Ajustado 2024 " fld="28" baseField="17" baseItem="5" numFmtId="4"/>
    <dataField name=" Presupuestado 2024" fld="29" baseField="0" baseItem="0" numFmtId="4"/>
    <dataField name="Propuesta 2025 " fld="36" baseField="17" baseItem="5" numFmtId="4"/>
  </dataFields>
  <formats count="8">
    <format dxfId="7">
      <pivotArea dataOnly="0" labelOnly="1" outline="0" fieldPosition="0">
        <references count="1">
          <reference field="14" count="0"/>
        </references>
      </pivotArea>
    </format>
    <format dxfId="6">
      <pivotArea field="17" type="button" dataOnly="0" labelOnly="1" outline="0" axis="axisRow" fieldPosition="0"/>
    </format>
    <format dxfId="5">
      <pivotArea dataOnly="0" labelOnly="1" outline="0" fieldPosition="0">
        <references count="1">
          <reference field="4294967294" count="3">
            <x v="0"/>
            <x v="1"/>
            <x v="3"/>
          </reference>
        </references>
      </pivotArea>
    </format>
    <format dxfId="4">
      <pivotArea field="17" type="button" dataOnly="0" labelOnly="1" outline="0" axis="axisRow" fieldPosition="0"/>
    </format>
    <format dxfId="3">
      <pivotArea dataOnly="0" labelOnly="1" outline="0" fieldPosition="0">
        <references count="1">
          <reference field="4294967294" count="3">
            <x v="0"/>
            <x v="1"/>
            <x v="3"/>
          </reference>
        </references>
      </pivotArea>
    </format>
    <format dxfId="2">
      <pivotArea field="14" type="button" dataOnly="0" labelOnly="1" outline="0" axis="axisPage" fieldPosition="1"/>
    </format>
    <format dxfId="1">
      <pivotArea dataOnly="0" labelOnly="1" outline="0" fieldPosition="0">
        <references count="1">
          <reference field="14" count="0"/>
        </references>
      </pivotArea>
    </format>
    <format dxfId="0">
      <pivotArea outline="0" collapsedLevelsAreSubtotals="1" fieldPosition="0">
        <references count="1">
          <reference field="4294967294" count="1" selected="0">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9.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0.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1.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2.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3.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4.xm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ivotTable" Target="../pivotTables/pivotTable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ivotTable" Target="../pivotTables/pivotTable17.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19.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20.xml"/></Relationships>
</file>

<file path=xl/worksheets/_rels/sheet28.xml.rels><?xml version="1.0" encoding="UTF-8" standalone="yes"?>
<Relationships xmlns="http://schemas.openxmlformats.org/package/2006/relationships"><Relationship Id="rId1" Type="http://schemas.openxmlformats.org/officeDocument/2006/relationships/pivotTable" Target="../pivotTables/pivotTable21.x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2.xm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ivotTable" Target="../pivotTables/pivotTable23.x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ivotTable" Target="../pivotTables/pivotTable24.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ivotTable" Target="../pivotTables/pivotTable25.xm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ivotTable" Target="../pivotTables/pivotTable26.xm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ivotTable" Target="../pivotTables/pivotTable27.xm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ivotTable" Target="../pivotTables/pivotTable28.xm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ivotTable" Target="../pivotTables/pivotTable29.xm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ivotTable" Target="../pivotTables/pivotTable30.xm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ivotTable" Target="../pivotTables/pivotTable31.xm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ivotTable" Target="../pivotTables/pivotTable3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ivotTable" Target="../pivotTables/pivotTable33.xm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ivotTable" Target="../pivotTables/pivotTable34.xm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ivotTable" Target="../pivotTables/pivot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13"/>
  <sheetViews>
    <sheetView topLeftCell="O1" zoomScaleNormal="100" workbookViewId="0">
      <selection activeCell="Q32" sqref="Q32"/>
    </sheetView>
  </sheetViews>
  <sheetFormatPr baseColWidth="10" defaultColWidth="11.5703125" defaultRowHeight="15" x14ac:dyDescent="0.25"/>
  <cols>
    <col min="1" max="1" width="11.5703125" style="2" bestFit="1" customWidth="1"/>
    <col min="2" max="2" width="6.42578125" style="2" customWidth="1"/>
    <col min="3" max="3" width="12.85546875" style="2" customWidth="1"/>
    <col min="4" max="4" width="16" style="2" bestFit="1" customWidth="1"/>
    <col min="5" max="5" width="12.5703125" style="2" customWidth="1"/>
    <col min="6" max="6" width="17.42578125" style="2" bestFit="1" customWidth="1"/>
    <col min="7" max="7" width="14" style="2" bestFit="1" customWidth="1"/>
    <col min="8" max="8" width="33.140625" style="2" customWidth="1"/>
    <col min="9" max="9" width="4" style="2" customWidth="1"/>
    <col min="10" max="10" width="25.85546875" style="2" customWidth="1"/>
    <col min="11" max="11" width="11.5703125" style="2" customWidth="1"/>
    <col min="12" max="12" width="4.5703125" style="2" customWidth="1"/>
    <col min="13" max="13" width="38.42578125" style="2" customWidth="1"/>
    <col min="14" max="14" width="24.85546875" style="2" customWidth="1"/>
    <col min="15" max="15" width="12.42578125" style="2" customWidth="1"/>
    <col min="16" max="16" width="24.140625" style="2" customWidth="1"/>
    <col min="17" max="17" width="19.5703125" style="2" customWidth="1"/>
    <col min="18" max="19" width="17.42578125" style="2" customWidth="1"/>
    <col min="20" max="20" width="27.5703125" style="2" customWidth="1"/>
    <col min="21" max="21" width="6.42578125" style="2" customWidth="1"/>
    <col min="22" max="23" width="5" style="2" customWidth="1"/>
    <col min="24" max="24" width="5.5703125" style="2" customWidth="1"/>
    <col min="25" max="25" width="57.85546875" style="2" customWidth="1"/>
    <col min="26" max="26" width="5" style="2" customWidth="1"/>
    <col min="27" max="27" width="4.5703125" style="2" customWidth="1"/>
    <col min="28" max="28" width="17.42578125" style="12" hidden="1" customWidth="1"/>
    <col min="29" max="29" width="16.42578125" style="12" customWidth="1"/>
    <col min="30" max="30" width="17.5703125" style="12" hidden="1" customWidth="1"/>
    <col min="31" max="31" width="15.42578125" style="17" hidden="1" customWidth="1"/>
    <col min="32" max="32" width="13.5703125" style="17" hidden="1" customWidth="1"/>
    <col min="33" max="33" width="15.5703125" style="17" hidden="1" customWidth="1"/>
    <col min="34" max="34" width="19.42578125" style="17" hidden="1" customWidth="1"/>
    <col min="35" max="35" width="13.5703125" style="17" hidden="1" customWidth="1"/>
    <col min="36" max="36" width="16" style="17" hidden="1" customWidth="1"/>
    <col min="37" max="37" width="16.42578125" style="17" customWidth="1"/>
    <col min="38" max="38" width="18.140625" style="17" bestFit="1" customWidth="1"/>
    <col min="39" max="39" width="50.5703125" style="2" customWidth="1"/>
    <col min="40" max="40" width="18.140625" style="2" hidden="1" customWidth="1"/>
    <col min="41" max="41" width="18.5703125" style="2" hidden="1" customWidth="1"/>
    <col min="42" max="42" width="13.5703125" style="2" hidden="1" customWidth="1"/>
    <col min="43" max="43" width="16.5703125" style="2" hidden="1" customWidth="1"/>
    <col min="44" max="44" width="13.5703125" style="2" hidden="1" customWidth="1"/>
    <col min="45" max="45" width="12.5703125" style="2" hidden="1" customWidth="1"/>
    <col min="46" max="46" width="11.5703125" style="2" hidden="1" customWidth="1"/>
    <col min="47" max="47" width="13.5703125" style="2" hidden="1" customWidth="1"/>
    <col min="48" max="48" width="14.42578125" style="2" hidden="1" customWidth="1"/>
    <col min="49" max="49" width="16.42578125" style="4" hidden="1" customWidth="1"/>
    <col min="50" max="50" width="14.5703125" style="2" hidden="1" customWidth="1"/>
    <col min="51" max="51" width="11.5703125" style="2" customWidth="1"/>
    <col min="52" max="52" width="23.42578125" style="2" bestFit="1" customWidth="1"/>
    <col min="53" max="16384" width="11.5703125" style="2"/>
  </cols>
  <sheetData>
    <row r="1" spans="1:50" s="25" customFormat="1" ht="30.6" customHeight="1" x14ac:dyDescent="0.25">
      <c r="A1" s="18" t="s">
        <v>0</v>
      </c>
      <c r="B1" s="18" t="s">
        <v>2</v>
      </c>
      <c r="C1" s="18" t="s">
        <v>3</v>
      </c>
      <c r="D1" s="18" t="s">
        <v>4</v>
      </c>
      <c r="E1" s="18" t="s">
        <v>5</v>
      </c>
      <c r="F1" s="18" t="s">
        <v>6</v>
      </c>
      <c r="G1" s="18" t="s">
        <v>8</v>
      </c>
      <c r="H1" s="18" t="s">
        <v>9</v>
      </c>
      <c r="I1" s="18" t="s">
        <v>10</v>
      </c>
      <c r="J1" s="18" t="s">
        <v>15</v>
      </c>
      <c r="K1" s="18" t="s">
        <v>12</v>
      </c>
      <c r="L1" s="18">
        <v>2025</v>
      </c>
      <c r="M1" s="18" t="s">
        <v>1</v>
      </c>
      <c r="N1" s="18" t="s">
        <v>7</v>
      </c>
      <c r="O1" s="18" t="s">
        <v>650</v>
      </c>
      <c r="P1" s="18" t="s">
        <v>13</v>
      </c>
      <c r="Q1" s="18" t="s">
        <v>760</v>
      </c>
      <c r="R1" s="37" t="s">
        <v>597</v>
      </c>
      <c r="S1" s="37" t="s">
        <v>598</v>
      </c>
      <c r="T1" s="18" t="s">
        <v>11</v>
      </c>
      <c r="U1" s="18" t="s">
        <v>14</v>
      </c>
      <c r="V1" s="19" t="s">
        <v>517</v>
      </c>
      <c r="W1" s="19" t="s">
        <v>518</v>
      </c>
      <c r="X1" s="18" t="s">
        <v>16</v>
      </c>
      <c r="Y1" s="18" t="s">
        <v>17</v>
      </c>
      <c r="Z1" s="18" t="s">
        <v>18</v>
      </c>
      <c r="AA1" s="18" t="s">
        <v>19</v>
      </c>
      <c r="AB1" s="20" t="s">
        <v>502</v>
      </c>
      <c r="AC1" s="20" t="s">
        <v>503</v>
      </c>
      <c r="AD1" s="21" t="s">
        <v>576</v>
      </c>
      <c r="AE1" s="18" t="s">
        <v>20</v>
      </c>
      <c r="AF1" s="18" t="s">
        <v>21</v>
      </c>
      <c r="AG1" s="18" t="s">
        <v>22</v>
      </c>
      <c r="AH1" s="22" t="s">
        <v>501</v>
      </c>
      <c r="AI1" s="18" t="s">
        <v>23</v>
      </c>
      <c r="AJ1" s="22" t="s">
        <v>500</v>
      </c>
      <c r="AK1" s="21" t="s">
        <v>577</v>
      </c>
      <c r="AL1" s="23" t="s">
        <v>521</v>
      </c>
      <c r="AM1" s="23" t="s">
        <v>522</v>
      </c>
      <c r="AN1" s="23" t="s">
        <v>584</v>
      </c>
      <c r="AO1" s="22" t="s">
        <v>499</v>
      </c>
      <c r="AP1" s="18" t="s">
        <v>24</v>
      </c>
      <c r="AQ1" s="24" t="s">
        <v>498</v>
      </c>
      <c r="AR1" s="18" t="s">
        <v>25</v>
      </c>
      <c r="AS1" s="18" t="s">
        <v>26</v>
      </c>
      <c r="AT1" s="18" t="s">
        <v>27</v>
      </c>
      <c r="AU1" s="18" t="s">
        <v>28</v>
      </c>
      <c r="AV1" s="18" t="s">
        <v>29</v>
      </c>
      <c r="AW1" s="67" t="s">
        <v>742</v>
      </c>
      <c r="AX1" s="25" t="s">
        <v>754</v>
      </c>
    </row>
    <row r="2" spans="1:50" x14ac:dyDescent="0.25">
      <c r="A2" s="1" t="s">
        <v>45</v>
      </c>
      <c r="B2" s="1" t="s">
        <v>32</v>
      </c>
      <c r="C2" s="1" t="s">
        <v>33</v>
      </c>
      <c r="D2" s="1" t="s">
        <v>100</v>
      </c>
      <c r="E2" s="1" t="s">
        <v>101</v>
      </c>
      <c r="F2" s="1" t="s">
        <v>136</v>
      </c>
      <c r="G2" s="1">
        <v>6</v>
      </c>
      <c r="H2" s="1" t="s">
        <v>38</v>
      </c>
      <c r="I2" s="1">
        <v>24</v>
      </c>
      <c r="J2" s="1" t="s">
        <v>327</v>
      </c>
      <c r="K2" s="16" t="s">
        <v>139</v>
      </c>
      <c r="L2" s="16" t="s">
        <v>574</v>
      </c>
      <c r="M2" s="1" t="s">
        <v>446</v>
      </c>
      <c r="N2" s="1" t="s">
        <v>137</v>
      </c>
      <c r="O2" s="40" t="s">
        <v>656</v>
      </c>
      <c r="P2" s="1" t="s">
        <v>140</v>
      </c>
      <c r="Q2" s="1" t="s">
        <v>765</v>
      </c>
      <c r="R2" s="1" t="s">
        <v>137</v>
      </c>
      <c r="S2" s="1" t="s">
        <v>623</v>
      </c>
      <c r="T2" s="1" t="s">
        <v>327</v>
      </c>
      <c r="U2" s="1">
        <v>1000</v>
      </c>
      <c r="V2" s="1" t="s">
        <v>520</v>
      </c>
      <c r="W2" s="1" t="s">
        <v>520</v>
      </c>
      <c r="X2" s="1">
        <v>1111</v>
      </c>
      <c r="Y2" s="1" t="s">
        <v>328</v>
      </c>
      <c r="Z2" s="1">
        <v>0</v>
      </c>
      <c r="AA2" s="1" t="s">
        <v>44</v>
      </c>
      <c r="AB2" s="6">
        <v>12732416.939999999</v>
      </c>
      <c r="AC2" s="6">
        <v>12218750.189999999</v>
      </c>
      <c r="AD2" s="8">
        <v>1986144.84</v>
      </c>
      <c r="AE2" s="7">
        <v>12975991.18</v>
      </c>
      <c r="AF2" s="7">
        <v>1986144.84</v>
      </c>
      <c r="AG2" s="7">
        <v>1986144.84</v>
      </c>
      <c r="AH2" s="7">
        <f t="shared" ref="AH2:AH32" si="0">AG2-AI2</f>
        <v>0</v>
      </c>
      <c r="AI2" s="7">
        <v>1986144.84</v>
      </c>
      <c r="AJ2" s="7">
        <f t="shared" ref="AJ2:AJ32" si="1">AI2-AK2</f>
        <v>0</v>
      </c>
      <c r="AK2" s="7">
        <v>1986144.84</v>
      </c>
      <c r="AL2" s="7">
        <f t="shared" ref="AL2:AL33" si="2">AD2*1.04</f>
        <v>2065590.6336000001</v>
      </c>
      <c r="AM2" s="3" t="s">
        <v>580</v>
      </c>
      <c r="AN2" s="3"/>
      <c r="AO2" s="3">
        <f t="shared" ref="AO2:AO32" si="3">AK2-AP2</f>
        <v>0</v>
      </c>
      <c r="AP2" s="3">
        <v>1986144.84</v>
      </c>
      <c r="AQ2" s="3">
        <f t="shared" ref="AQ2:AQ32" si="4">AD2-AF2</f>
        <v>0</v>
      </c>
      <c r="AR2" s="3">
        <v>0</v>
      </c>
      <c r="AS2" s="3">
        <v>0</v>
      </c>
      <c r="AT2" s="3">
        <v>0</v>
      </c>
      <c r="AU2" s="3">
        <v>10989846.34</v>
      </c>
      <c r="AV2" s="3">
        <v>-10989846.34</v>
      </c>
      <c r="AW2" s="4">
        <v>2065590.6336000001</v>
      </c>
      <c r="AX2" s="73">
        <f t="shared" ref="AX2:AX32" si="5">AW2-AL2</f>
        <v>0</v>
      </c>
    </row>
    <row r="3" spans="1:50" x14ac:dyDescent="0.25">
      <c r="A3" s="1" t="s">
        <v>445</v>
      </c>
      <c r="B3" s="1" t="s">
        <v>32</v>
      </c>
      <c r="C3" s="1" t="s">
        <v>33</v>
      </c>
      <c r="D3" s="1" t="s">
        <v>100</v>
      </c>
      <c r="E3" s="1" t="s">
        <v>101</v>
      </c>
      <c r="F3" s="1" t="s">
        <v>136</v>
      </c>
      <c r="G3" s="1">
        <v>6</v>
      </c>
      <c r="H3" s="1" t="s">
        <v>38</v>
      </c>
      <c r="I3" s="1">
        <v>24</v>
      </c>
      <c r="J3" s="1" t="s">
        <v>327</v>
      </c>
      <c r="K3" s="16" t="s">
        <v>139</v>
      </c>
      <c r="L3" s="16" t="s">
        <v>574</v>
      </c>
      <c r="M3" s="1" t="s">
        <v>446</v>
      </c>
      <c r="N3" s="1" t="s">
        <v>137</v>
      </c>
      <c r="O3" s="40" t="s">
        <v>656</v>
      </c>
      <c r="P3" s="1" t="s">
        <v>140</v>
      </c>
      <c r="Q3" s="1" t="s">
        <v>765</v>
      </c>
      <c r="R3" s="1" t="s">
        <v>137</v>
      </c>
      <c r="S3" s="1" t="s">
        <v>623</v>
      </c>
      <c r="T3" s="1" t="s">
        <v>327</v>
      </c>
      <c r="U3" s="1">
        <v>1000</v>
      </c>
      <c r="V3" s="1" t="s">
        <v>520</v>
      </c>
      <c r="W3" s="1" t="s">
        <v>520</v>
      </c>
      <c r="X3" s="1">
        <v>1111</v>
      </c>
      <c r="Y3" s="1" t="s">
        <v>328</v>
      </c>
      <c r="Z3" s="1">
        <v>0</v>
      </c>
      <c r="AA3" s="1" t="s">
        <v>44</v>
      </c>
      <c r="AB3" s="7">
        <v>0</v>
      </c>
      <c r="AC3" s="7">
        <v>0</v>
      </c>
      <c r="AD3" s="8">
        <v>6997225.9000000004</v>
      </c>
      <c r="AE3" s="7">
        <v>0</v>
      </c>
      <c r="AF3" s="7">
        <v>3052210.04</v>
      </c>
      <c r="AG3" s="7">
        <v>3052210.04</v>
      </c>
      <c r="AH3" s="7">
        <f t="shared" si="0"/>
        <v>0</v>
      </c>
      <c r="AI3" s="7">
        <v>3052210.04</v>
      </c>
      <c r="AJ3" s="7">
        <f t="shared" si="1"/>
        <v>0</v>
      </c>
      <c r="AK3" s="7">
        <v>3052210.04</v>
      </c>
      <c r="AL3" s="7">
        <f t="shared" si="2"/>
        <v>7277114.9360000007</v>
      </c>
      <c r="AM3" s="3" t="s">
        <v>580</v>
      </c>
      <c r="AN3" s="3"/>
      <c r="AO3" s="3">
        <f t="shared" si="3"/>
        <v>0</v>
      </c>
      <c r="AP3" s="3">
        <v>3052210.04</v>
      </c>
      <c r="AQ3" s="3">
        <f t="shared" si="4"/>
        <v>3945015.8600000003</v>
      </c>
      <c r="AR3" s="3">
        <v>6997225.9000000004</v>
      </c>
      <c r="AS3" s="3">
        <v>0</v>
      </c>
      <c r="AT3" s="3">
        <v>0</v>
      </c>
      <c r="AU3" s="3">
        <v>0</v>
      </c>
      <c r="AV3" s="3">
        <v>6997225.9000000004</v>
      </c>
      <c r="AW3" s="4">
        <v>7277114.9360000007</v>
      </c>
      <c r="AX3" s="73">
        <f t="shared" si="5"/>
        <v>0</v>
      </c>
    </row>
    <row r="4" spans="1:50" x14ac:dyDescent="0.25">
      <c r="A4" s="1" t="s">
        <v>471</v>
      </c>
      <c r="B4" s="1" t="s">
        <v>32</v>
      </c>
      <c r="C4" s="1" t="s">
        <v>33</v>
      </c>
      <c r="D4" s="1" t="s">
        <v>100</v>
      </c>
      <c r="E4" s="1" t="s">
        <v>101</v>
      </c>
      <c r="F4" s="1" t="s">
        <v>136</v>
      </c>
      <c r="G4" s="1">
        <v>6</v>
      </c>
      <c r="H4" s="1" t="s">
        <v>38</v>
      </c>
      <c r="I4" s="1">
        <v>24</v>
      </c>
      <c r="J4" s="1" t="s">
        <v>327</v>
      </c>
      <c r="K4" s="16" t="s">
        <v>139</v>
      </c>
      <c r="L4" s="16" t="s">
        <v>574</v>
      </c>
      <c r="M4" s="1" t="s">
        <v>472</v>
      </c>
      <c r="N4" s="1" t="s">
        <v>137</v>
      </c>
      <c r="O4" s="40" t="s">
        <v>656</v>
      </c>
      <c r="P4" s="1" t="s">
        <v>140</v>
      </c>
      <c r="Q4" s="1" t="s">
        <v>765</v>
      </c>
      <c r="R4" s="1" t="s">
        <v>137</v>
      </c>
      <c r="S4" s="1" t="s">
        <v>623</v>
      </c>
      <c r="T4" s="1" t="s">
        <v>327</v>
      </c>
      <c r="U4" s="1">
        <v>1000</v>
      </c>
      <c r="V4" s="1" t="s">
        <v>520</v>
      </c>
      <c r="W4" s="1" t="s">
        <v>520</v>
      </c>
      <c r="X4" s="1">
        <v>1111</v>
      </c>
      <c r="Y4" s="1" t="s">
        <v>328</v>
      </c>
      <c r="Z4" s="1">
        <v>0</v>
      </c>
      <c r="AA4" s="1" t="s">
        <v>44</v>
      </c>
      <c r="AB4" s="7">
        <v>0</v>
      </c>
      <c r="AC4" s="7">
        <v>0</v>
      </c>
      <c r="AD4" s="8">
        <v>3992620.44</v>
      </c>
      <c r="AE4" s="7">
        <v>0</v>
      </c>
      <c r="AF4" s="7">
        <v>3992620.44</v>
      </c>
      <c r="AG4" s="7">
        <v>3992620.44</v>
      </c>
      <c r="AH4" s="7">
        <f t="shared" si="0"/>
        <v>0</v>
      </c>
      <c r="AI4" s="7">
        <v>3992620.44</v>
      </c>
      <c r="AJ4" s="7">
        <f t="shared" si="1"/>
        <v>0</v>
      </c>
      <c r="AK4" s="7">
        <v>3992620.44</v>
      </c>
      <c r="AL4" s="7">
        <f t="shared" si="2"/>
        <v>4152325.2576000001</v>
      </c>
      <c r="AM4" s="3" t="s">
        <v>580</v>
      </c>
      <c r="AN4" s="3"/>
      <c r="AO4" s="3">
        <f t="shared" si="3"/>
        <v>0</v>
      </c>
      <c r="AP4" s="3">
        <v>3992620.44</v>
      </c>
      <c r="AQ4" s="3">
        <f t="shared" si="4"/>
        <v>0</v>
      </c>
      <c r="AR4" s="3">
        <v>0</v>
      </c>
      <c r="AS4" s="3">
        <v>3992620.44</v>
      </c>
      <c r="AT4" s="3">
        <v>0</v>
      </c>
      <c r="AU4" s="3">
        <v>0</v>
      </c>
      <c r="AV4" s="3">
        <v>3992620.44</v>
      </c>
      <c r="AW4" s="4">
        <v>4152325.2576000001</v>
      </c>
      <c r="AX4" s="73">
        <f t="shared" si="5"/>
        <v>0</v>
      </c>
    </row>
    <row r="5" spans="1:50" x14ac:dyDescent="0.25">
      <c r="A5" s="1" t="s">
        <v>45</v>
      </c>
      <c r="B5" s="1" t="s">
        <v>32</v>
      </c>
      <c r="C5" s="1" t="s">
        <v>33</v>
      </c>
      <c r="D5" s="1" t="s">
        <v>100</v>
      </c>
      <c r="E5" s="1" t="s">
        <v>101</v>
      </c>
      <c r="F5" s="1" t="s">
        <v>136</v>
      </c>
      <c r="G5" s="1">
        <v>6</v>
      </c>
      <c r="H5" s="1" t="s">
        <v>38</v>
      </c>
      <c r="I5" s="1">
        <v>24</v>
      </c>
      <c r="J5" s="1" t="s">
        <v>327</v>
      </c>
      <c r="K5" s="16" t="s">
        <v>139</v>
      </c>
      <c r="L5" s="16" t="s">
        <v>574</v>
      </c>
      <c r="M5" s="1" t="s">
        <v>446</v>
      </c>
      <c r="N5" s="1" t="s">
        <v>137</v>
      </c>
      <c r="O5" s="40" t="s">
        <v>656</v>
      </c>
      <c r="P5" s="1" t="s">
        <v>140</v>
      </c>
      <c r="Q5" s="1" t="s">
        <v>765</v>
      </c>
      <c r="R5" s="1" t="s">
        <v>137</v>
      </c>
      <c r="S5" s="1" t="s">
        <v>623</v>
      </c>
      <c r="T5" s="1" t="s">
        <v>327</v>
      </c>
      <c r="U5" s="1">
        <v>1000</v>
      </c>
      <c r="V5" s="1" t="s">
        <v>520</v>
      </c>
      <c r="W5" s="1" t="s">
        <v>520</v>
      </c>
      <c r="X5" s="1">
        <v>1131</v>
      </c>
      <c r="Y5" s="1" t="s">
        <v>329</v>
      </c>
      <c r="Z5" s="1">
        <v>13</v>
      </c>
      <c r="AA5" s="1" t="s">
        <v>330</v>
      </c>
      <c r="AB5" s="7">
        <v>0</v>
      </c>
      <c r="AC5" s="7">
        <v>0</v>
      </c>
      <c r="AD5" s="8">
        <v>55136596.079999998</v>
      </c>
      <c r="AE5" s="7">
        <v>66640393.869999997</v>
      </c>
      <c r="AF5" s="7">
        <v>55136596.079999998</v>
      </c>
      <c r="AG5" s="7">
        <v>55136596.079999998</v>
      </c>
      <c r="AH5" s="7">
        <f t="shared" si="0"/>
        <v>0</v>
      </c>
      <c r="AI5" s="7">
        <v>55136596.079999998</v>
      </c>
      <c r="AJ5" s="7">
        <f t="shared" si="1"/>
        <v>0</v>
      </c>
      <c r="AK5" s="7">
        <v>55136596.079999998</v>
      </c>
      <c r="AL5" s="7">
        <f t="shared" si="2"/>
        <v>57342059.923200004</v>
      </c>
      <c r="AM5" s="3" t="s">
        <v>580</v>
      </c>
      <c r="AN5" s="3"/>
      <c r="AO5" s="3">
        <f t="shared" si="3"/>
        <v>0</v>
      </c>
      <c r="AP5" s="3">
        <v>55136596.079999998</v>
      </c>
      <c r="AQ5" s="3">
        <f t="shared" si="4"/>
        <v>0</v>
      </c>
      <c r="AR5" s="3">
        <v>0</v>
      </c>
      <c r="AS5" s="3">
        <v>0</v>
      </c>
      <c r="AT5" s="3">
        <v>0</v>
      </c>
      <c r="AU5" s="3">
        <v>11503797.789999999</v>
      </c>
      <c r="AV5" s="3">
        <v>-11503797.789999999</v>
      </c>
      <c r="AW5" s="4">
        <v>57342059.923200004</v>
      </c>
      <c r="AX5" s="73">
        <f t="shared" si="5"/>
        <v>0</v>
      </c>
    </row>
    <row r="6" spans="1:50" x14ac:dyDescent="0.25">
      <c r="A6" s="1" t="s">
        <v>445</v>
      </c>
      <c r="B6" s="1" t="s">
        <v>32</v>
      </c>
      <c r="C6" s="1" t="s">
        <v>33</v>
      </c>
      <c r="D6" s="1" t="s">
        <v>100</v>
      </c>
      <c r="E6" s="1" t="s">
        <v>101</v>
      </c>
      <c r="F6" s="1" t="s">
        <v>136</v>
      </c>
      <c r="G6" s="1">
        <v>6</v>
      </c>
      <c r="H6" s="1" t="s">
        <v>38</v>
      </c>
      <c r="I6" s="1">
        <v>24</v>
      </c>
      <c r="J6" s="1" t="s">
        <v>327</v>
      </c>
      <c r="K6" s="16" t="s">
        <v>139</v>
      </c>
      <c r="L6" s="16" t="s">
        <v>574</v>
      </c>
      <c r="M6" s="1" t="s">
        <v>446</v>
      </c>
      <c r="N6" s="1" t="s">
        <v>137</v>
      </c>
      <c r="O6" s="40" t="s">
        <v>656</v>
      </c>
      <c r="P6" s="1" t="s">
        <v>140</v>
      </c>
      <c r="Q6" s="1" t="s">
        <v>765</v>
      </c>
      <c r="R6" s="1" t="s">
        <v>137</v>
      </c>
      <c r="S6" s="1" t="s">
        <v>623</v>
      </c>
      <c r="T6" s="1" t="s">
        <v>327</v>
      </c>
      <c r="U6" s="1">
        <v>1000</v>
      </c>
      <c r="V6" s="1" t="s">
        <v>520</v>
      </c>
      <c r="W6" s="1" t="s">
        <v>520</v>
      </c>
      <c r="X6" s="1">
        <v>1131</v>
      </c>
      <c r="Y6" s="1" t="s">
        <v>329</v>
      </c>
      <c r="Z6" s="1">
        <v>13</v>
      </c>
      <c r="AA6" s="1" t="s">
        <v>330</v>
      </c>
      <c r="AB6" s="6">
        <v>683481550.22000003</v>
      </c>
      <c r="AC6" s="6">
        <v>664393684.21000004</v>
      </c>
      <c r="AD6" s="8">
        <v>708116760.38</v>
      </c>
      <c r="AE6" s="7">
        <v>677552010.19000006</v>
      </c>
      <c r="AF6" s="7">
        <v>454318519.20999998</v>
      </c>
      <c r="AG6" s="7">
        <v>454318519.20999998</v>
      </c>
      <c r="AH6" s="7">
        <f t="shared" si="0"/>
        <v>0</v>
      </c>
      <c r="AI6" s="7">
        <v>454318519.20999998</v>
      </c>
      <c r="AJ6" s="7">
        <f t="shared" si="1"/>
        <v>950</v>
      </c>
      <c r="AK6" s="7">
        <v>454317569.20999998</v>
      </c>
      <c r="AL6" s="7">
        <f t="shared" si="2"/>
        <v>736441430.79519999</v>
      </c>
      <c r="AM6" s="3" t="s">
        <v>580</v>
      </c>
      <c r="AN6" s="3"/>
      <c r="AO6" s="3">
        <f t="shared" si="3"/>
        <v>0</v>
      </c>
      <c r="AP6" s="3">
        <v>454317569.20999998</v>
      </c>
      <c r="AQ6" s="3">
        <f t="shared" si="4"/>
        <v>253798241.17000002</v>
      </c>
      <c r="AR6" s="3">
        <v>30564745.93</v>
      </c>
      <c r="AS6" s="3">
        <v>4.26</v>
      </c>
      <c r="AT6" s="3">
        <v>0</v>
      </c>
      <c r="AU6" s="3">
        <v>0</v>
      </c>
      <c r="AV6" s="3">
        <v>30564750.190000001</v>
      </c>
      <c r="AW6" s="4">
        <v>736441430.79519999</v>
      </c>
      <c r="AX6" s="73">
        <f t="shared" si="5"/>
        <v>0</v>
      </c>
    </row>
    <row r="7" spans="1:50" x14ac:dyDescent="0.25">
      <c r="A7" s="1" t="s">
        <v>45</v>
      </c>
      <c r="B7" s="1" t="s">
        <v>32</v>
      </c>
      <c r="C7" s="1" t="s">
        <v>33</v>
      </c>
      <c r="D7" s="1" t="s">
        <v>100</v>
      </c>
      <c r="E7" s="1" t="s">
        <v>101</v>
      </c>
      <c r="F7" s="1" t="s">
        <v>136</v>
      </c>
      <c r="G7" s="1">
        <v>6</v>
      </c>
      <c r="H7" s="1" t="s">
        <v>38</v>
      </c>
      <c r="I7" s="1">
        <v>24</v>
      </c>
      <c r="J7" s="1" t="s">
        <v>327</v>
      </c>
      <c r="K7" s="16" t="s">
        <v>139</v>
      </c>
      <c r="L7" s="16" t="s">
        <v>574</v>
      </c>
      <c r="M7" s="1" t="s">
        <v>446</v>
      </c>
      <c r="N7" s="1" t="s">
        <v>137</v>
      </c>
      <c r="O7" s="40" t="s">
        <v>656</v>
      </c>
      <c r="P7" s="1" t="s">
        <v>140</v>
      </c>
      <c r="Q7" s="1" t="s">
        <v>765</v>
      </c>
      <c r="R7" s="1" t="s">
        <v>137</v>
      </c>
      <c r="S7" s="1" t="s">
        <v>623</v>
      </c>
      <c r="T7" s="1" t="s">
        <v>327</v>
      </c>
      <c r="U7" s="1">
        <v>1000</v>
      </c>
      <c r="V7" s="1" t="s">
        <v>520</v>
      </c>
      <c r="W7" s="1" t="s">
        <v>520</v>
      </c>
      <c r="X7" s="1">
        <v>1211</v>
      </c>
      <c r="Y7" s="1" t="s">
        <v>331</v>
      </c>
      <c r="Z7" s="1">
        <v>0</v>
      </c>
      <c r="AA7" s="1" t="s">
        <v>44</v>
      </c>
      <c r="AB7" s="6">
        <v>1160699.94</v>
      </c>
      <c r="AC7" s="6">
        <v>1160699.94</v>
      </c>
      <c r="AD7" s="8">
        <v>1270435.26</v>
      </c>
      <c r="AE7" s="7">
        <v>0</v>
      </c>
      <c r="AF7" s="7">
        <v>1270435.26</v>
      </c>
      <c r="AG7" s="7">
        <v>1270435.26</v>
      </c>
      <c r="AH7" s="7">
        <f t="shared" si="0"/>
        <v>0</v>
      </c>
      <c r="AI7" s="7">
        <v>1270435.26</v>
      </c>
      <c r="AJ7" s="7">
        <f t="shared" si="1"/>
        <v>0</v>
      </c>
      <c r="AK7" s="7">
        <v>1270435.26</v>
      </c>
      <c r="AL7" s="7">
        <f t="shared" si="2"/>
        <v>1321252.6703999999</v>
      </c>
      <c r="AM7" s="3" t="s">
        <v>580</v>
      </c>
      <c r="AN7" s="3"/>
      <c r="AO7" s="3">
        <f t="shared" si="3"/>
        <v>0</v>
      </c>
      <c r="AP7" s="3">
        <v>1270435.26</v>
      </c>
      <c r="AQ7" s="3">
        <f t="shared" si="4"/>
        <v>0</v>
      </c>
      <c r="AR7" s="3">
        <v>0</v>
      </c>
      <c r="AS7" s="3">
        <v>1270435.26</v>
      </c>
      <c r="AT7" s="3">
        <v>0</v>
      </c>
      <c r="AU7" s="3">
        <v>0</v>
      </c>
      <c r="AV7" s="3">
        <v>1270435.26</v>
      </c>
      <c r="AW7" s="4">
        <v>1321252.6703999999</v>
      </c>
      <c r="AX7" s="73">
        <f t="shared" si="5"/>
        <v>0</v>
      </c>
    </row>
    <row r="8" spans="1:50" x14ac:dyDescent="0.25">
      <c r="A8" s="1" t="s">
        <v>45</v>
      </c>
      <c r="B8" s="1" t="s">
        <v>32</v>
      </c>
      <c r="C8" s="1" t="s">
        <v>33</v>
      </c>
      <c r="D8" s="1" t="s">
        <v>100</v>
      </c>
      <c r="E8" s="1" t="s">
        <v>101</v>
      </c>
      <c r="F8" s="1" t="s">
        <v>136</v>
      </c>
      <c r="G8" s="1">
        <v>6</v>
      </c>
      <c r="H8" s="1" t="s">
        <v>38</v>
      </c>
      <c r="I8" s="1">
        <v>24</v>
      </c>
      <c r="J8" s="1" t="s">
        <v>327</v>
      </c>
      <c r="K8" s="16" t="s">
        <v>139</v>
      </c>
      <c r="L8" s="16" t="s">
        <v>574</v>
      </c>
      <c r="M8" s="1" t="s">
        <v>446</v>
      </c>
      <c r="N8" s="1" t="s">
        <v>137</v>
      </c>
      <c r="O8" s="40" t="s">
        <v>656</v>
      </c>
      <c r="P8" s="1" t="s">
        <v>140</v>
      </c>
      <c r="Q8" s="1" t="s">
        <v>765</v>
      </c>
      <c r="R8" s="1" t="s">
        <v>137</v>
      </c>
      <c r="S8" s="1" t="s">
        <v>623</v>
      </c>
      <c r="T8" s="1" t="s">
        <v>327</v>
      </c>
      <c r="U8" s="1">
        <v>1000</v>
      </c>
      <c r="V8" s="1" t="s">
        <v>520</v>
      </c>
      <c r="W8" s="1" t="s">
        <v>520</v>
      </c>
      <c r="X8" s="1">
        <v>1221</v>
      </c>
      <c r="Y8" s="1" t="s">
        <v>332</v>
      </c>
      <c r="Z8" s="1">
        <v>14</v>
      </c>
      <c r="AA8" s="1" t="s">
        <v>333</v>
      </c>
      <c r="AB8" s="7">
        <v>0</v>
      </c>
      <c r="AC8" s="7">
        <v>0</v>
      </c>
      <c r="AD8" s="8">
        <v>10136308.68</v>
      </c>
      <c r="AE8" s="7">
        <v>52109314.159999996</v>
      </c>
      <c r="AF8" s="7">
        <v>10136308.68</v>
      </c>
      <c r="AG8" s="7">
        <v>10136308.68</v>
      </c>
      <c r="AH8" s="7">
        <f t="shared" si="0"/>
        <v>0</v>
      </c>
      <c r="AI8" s="7">
        <v>10136308.68</v>
      </c>
      <c r="AJ8" s="7">
        <f t="shared" si="1"/>
        <v>0</v>
      </c>
      <c r="AK8" s="7">
        <v>10136308.68</v>
      </c>
      <c r="AL8" s="7">
        <f t="shared" si="2"/>
        <v>10541761.0272</v>
      </c>
      <c r="AM8" s="3" t="s">
        <v>580</v>
      </c>
      <c r="AN8" s="3"/>
      <c r="AO8" s="3">
        <f t="shared" si="3"/>
        <v>0</v>
      </c>
      <c r="AP8" s="3">
        <v>10136308.68</v>
      </c>
      <c r="AQ8" s="3">
        <f t="shared" si="4"/>
        <v>0</v>
      </c>
      <c r="AR8" s="3">
        <v>0</v>
      </c>
      <c r="AS8" s="3">
        <v>20286199.98</v>
      </c>
      <c r="AT8" s="3">
        <v>0</v>
      </c>
      <c r="AU8" s="3">
        <v>62259205.460000001</v>
      </c>
      <c r="AV8" s="3">
        <v>-41973005.479999997</v>
      </c>
      <c r="AW8" s="4">
        <v>10541761.0272</v>
      </c>
      <c r="AX8" s="73">
        <f t="shared" si="5"/>
        <v>0</v>
      </c>
    </row>
    <row r="9" spans="1:50" x14ac:dyDescent="0.25">
      <c r="A9" s="1" t="s">
        <v>445</v>
      </c>
      <c r="B9" s="1" t="s">
        <v>32</v>
      </c>
      <c r="C9" s="1" t="s">
        <v>33</v>
      </c>
      <c r="D9" s="1" t="s">
        <v>100</v>
      </c>
      <c r="E9" s="1" t="s">
        <v>101</v>
      </c>
      <c r="F9" s="1" t="s">
        <v>136</v>
      </c>
      <c r="G9" s="1">
        <v>6</v>
      </c>
      <c r="H9" s="1" t="s">
        <v>38</v>
      </c>
      <c r="I9" s="1">
        <v>24</v>
      </c>
      <c r="J9" s="1" t="s">
        <v>327</v>
      </c>
      <c r="K9" s="16" t="s">
        <v>139</v>
      </c>
      <c r="L9" s="16" t="s">
        <v>574</v>
      </c>
      <c r="M9" s="1" t="s">
        <v>446</v>
      </c>
      <c r="N9" s="1" t="s">
        <v>137</v>
      </c>
      <c r="O9" s="40" t="s">
        <v>656</v>
      </c>
      <c r="P9" s="1" t="s">
        <v>140</v>
      </c>
      <c r="Q9" s="1" t="s">
        <v>765</v>
      </c>
      <c r="R9" s="1" t="s">
        <v>137</v>
      </c>
      <c r="S9" s="1" t="s">
        <v>623</v>
      </c>
      <c r="T9" s="1" t="s">
        <v>327</v>
      </c>
      <c r="U9" s="1">
        <v>1000</v>
      </c>
      <c r="V9" s="1" t="s">
        <v>520</v>
      </c>
      <c r="W9" s="1" t="s">
        <v>520</v>
      </c>
      <c r="X9" s="1">
        <v>1221</v>
      </c>
      <c r="Y9" s="1" t="s">
        <v>332</v>
      </c>
      <c r="Z9" s="1">
        <v>14</v>
      </c>
      <c r="AA9" s="1" t="s">
        <v>333</v>
      </c>
      <c r="AB9" s="7">
        <v>0</v>
      </c>
      <c r="AC9" s="7">
        <v>0</v>
      </c>
      <c r="AD9" s="8">
        <v>22797697.030000001</v>
      </c>
      <c r="AE9" s="7">
        <v>0</v>
      </c>
      <c r="AF9" s="7">
        <v>0</v>
      </c>
      <c r="AG9" s="7">
        <v>0</v>
      </c>
      <c r="AH9" s="7">
        <f t="shared" si="0"/>
        <v>0</v>
      </c>
      <c r="AI9" s="7">
        <v>0</v>
      </c>
      <c r="AJ9" s="7">
        <f t="shared" si="1"/>
        <v>0</v>
      </c>
      <c r="AK9" s="7">
        <v>0</v>
      </c>
      <c r="AL9" s="7">
        <f t="shared" si="2"/>
        <v>23709604.911200002</v>
      </c>
      <c r="AM9" s="3" t="s">
        <v>580</v>
      </c>
      <c r="AN9" s="3"/>
      <c r="AO9" s="3">
        <f t="shared" si="3"/>
        <v>0</v>
      </c>
      <c r="AP9" s="3">
        <v>0</v>
      </c>
      <c r="AQ9" s="3">
        <f t="shared" si="4"/>
        <v>22797697.030000001</v>
      </c>
      <c r="AR9" s="3">
        <v>25297697.030000001</v>
      </c>
      <c r="AS9" s="3">
        <v>0</v>
      </c>
      <c r="AT9" s="3">
        <v>0</v>
      </c>
      <c r="AU9" s="3">
        <v>2500000</v>
      </c>
      <c r="AV9" s="3">
        <v>22797697.030000001</v>
      </c>
      <c r="AW9" s="4">
        <v>23709604.911200002</v>
      </c>
      <c r="AX9" s="73">
        <f t="shared" si="5"/>
        <v>0</v>
      </c>
    </row>
    <row r="10" spans="1:50" x14ac:dyDescent="0.25">
      <c r="A10" s="1" t="s">
        <v>471</v>
      </c>
      <c r="B10" s="1" t="s">
        <v>32</v>
      </c>
      <c r="C10" s="1" t="s">
        <v>33</v>
      </c>
      <c r="D10" s="1" t="s">
        <v>100</v>
      </c>
      <c r="E10" s="1" t="s">
        <v>101</v>
      </c>
      <c r="F10" s="1" t="s">
        <v>136</v>
      </c>
      <c r="G10" s="1">
        <v>6</v>
      </c>
      <c r="H10" s="1" t="s">
        <v>38</v>
      </c>
      <c r="I10" s="1">
        <v>21</v>
      </c>
      <c r="J10" s="1" t="s">
        <v>327</v>
      </c>
      <c r="K10" s="16" t="s">
        <v>139</v>
      </c>
      <c r="L10" s="16" t="s">
        <v>574</v>
      </c>
      <c r="M10" s="1" t="s">
        <v>472</v>
      </c>
      <c r="N10" s="1" t="s">
        <v>137</v>
      </c>
      <c r="O10" s="40" t="s">
        <v>656</v>
      </c>
      <c r="P10" s="1" t="s">
        <v>140</v>
      </c>
      <c r="Q10" s="1" t="s">
        <v>765</v>
      </c>
      <c r="R10" s="1" t="s">
        <v>137</v>
      </c>
      <c r="S10" s="1" t="s">
        <v>623</v>
      </c>
      <c r="T10" s="1" t="s">
        <v>315</v>
      </c>
      <c r="U10" s="1">
        <v>1000</v>
      </c>
      <c r="V10" s="1" t="s">
        <v>520</v>
      </c>
      <c r="W10" s="1" t="s">
        <v>520</v>
      </c>
      <c r="X10" s="1">
        <v>1221</v>
      </c>
      <c r="Y10" s="1" t="s">
        <v>332</v>
      </c>
      <c r="Z10" s="1">
        <v>14</v>
      </c>
      <c r="AA10" s="1" t="s">
        <v>333</v>
      </c>
      <c r="AB10" s="7">
        <v>0</v>
      </c>
      <c r="AC10" s="7">
        <v>0</v>
      </c>
      <c r="AD10" s="8">
        <v>0</v>
      </c>
      <c r="AE10" s="7">
        <v>0</v>
      </c>
      <c r="AF10" s="7">
        <v>0</v>
      </c>
      <c r="AG10" s="7">
        <v>0</v>
      </c>
      <c r="AH10" s="7">
        <f t="shared" si="0"/>
        <v>0</v>
      </c>
      <c r="AI10" s="7">
        <v>0</v>
      </c>
      <c r="AJ10" s="7">
        <f t="shared" si="1"/>
        <v>0</v>
      </c>
      <c r="AK10" s="7">
        <v>0</v>
      </c>
      <c r="AL10" s="7">
        <f t="shared" si="2"/>
        <v>0</v>
      </c>
      <c r="AM10" s="3" t="s">
        <v>580</v>
      </c>
      <c r="AN10" s="3"/>
      <c r="AO10" s="3">
        <f t="shared" si="3"/>
        <v>0</v>
      </c>
      <c r="AP10" s="3">
        <v>0</v>
      </c>
      <c r="AQ10" s="3">
        <f t="shared" si="4"/>
        <v>0</v>
      </c>
      <c r="AR10" s="3">
        <v>0</v>
      </c>
      <c r="AS10" s="3">
        <v>0</v>
      </c>
      <c r="AT10" s="3">
        <v>0</v>
      </c>
      <c r="AU10" s="3">
        <v>0</v>
      </c>
      <c r="AV10" s="3">
        <v>0</v>
      </c>
      <c r="AW10" s="4">
        <v>0</v>
      </c>
      <c r="AX10" s="73">
        <f t="shared" si="5"/>
        <v>0</v>
      </c>
    </row>
    <row r="11" spans="1:50" x14ac:dyDescent="0.25">
      <c r="A11" s="1" t="s">
        <v>471</v>
      </c>
      <c r="B11" s="1" t="s">
        <v>32</v>
      </c>
      <c r="C11" s="1" t="s">
        <v>33</v>
      </c>
      <c r="D11" s="1" t="s">
        <v>100</v>
      </c>
      <c r="E11" s="1" t="s">
        <v>101</v>
      </c>
      <c r="F11" s="1" t="s">
        <v>136</v>
      </c>
      <c r="G11" s="1">
        <v>6</v>
      </c>
      <c r="H11" s="1" t="s">
        <v>38</v>
      </c>
      <c r="I11" s="1">
        <v>24</v>
      </c>
      <c r="J11" s="1" t="s">
        <v>327</v>
      </c>
      <c r="K11" s="16" t="s">
        <v>139</v>
      </c>
      <c r="L11" s="16" t="s">
        <v>574</v>
      </c>
      <c r="M11" s="1" t="s">
        <v>472</v>
      </c>
      <c r="N11" s="1" t="s">
        <v>137</v>
      </c>
      <c r="O11" s="40" t="s">
        <v>656</v>
      </c>
      <c r="P11" s="1" t="s">
        <v>140</v>
      </c>
      <c r="Q11" s="1" t="s">
        <v>765</v>
      </c>
      <c r="R11" s="1" t="s">
        <v>137</v>
      </c>
      <c r="S11" s="1" t="s">
        <v>623</v>
      </c>
      <c r="T11" s="1" t="s">
        <v>327</v>
      </c>
      <c r="U11" s="1">
        <v>1000</v>
      </c>
      <c r="V11" s="1" t="s">
        <v>520</v>
      </c>
      <c r="W11" s="1" t="s">
        <v>520</v>
      </c>
      <c r="X11" s="1">
        <v>1221</v>
      </c>
      <c r="Y11" s="1" t="s">
        <v>332</v>
      </c>
      <c r="Z11" s="1">
        <v>14</v>
      </c>
      <c r="AA11" s="1" t="s">
        <v>333</v>
      </c>
      <c r="AB11" s="6">
        <v>113625761.84</v>
      </c>
      <c r="AC11" s="6">
        <v>108809696.02</v>
      </c>
      <c r="AD11" s="8">
        <v>103949357.40000001</v>
      </c>
      <c r="AE11" s="7">
        <v>67987848.969999999</v>
      </c>
      <c r="AF11" s="7">
        <v>94736335.030000001</v>
      </c>
      <c r="AG11" s="7">
        <v>94736335.030000001</v>
      </c>
      <c r="AH11" s="7">
        <f t="shared" si="0"/>
        <v>0</v>
      </c>
      <c r="AI11" s="7">
        <v>94736335.030000001</v>
      </c>
      <c r="AJ11" s="7">
        <f t="shared" si="1"/>
        <v>289593.8599999994</v>
      </c>
      <c r="AK11" s="7">
        <v>94446741.170000002</v>
      </c>
      <c r="AL11" s="7">
        <f t="shared" si="2"/>
        <v>108107331.69600001</v>
      </c>
      <c r="AM11" s="3" t="s">
        <v>580</v>
      </c>
      <c r="AN11" s="3"/>
      <c r="AO11" s="3">
        <f t="shared" si="3"/>
        <v>28525</v>
      </c>
      <c r="AP11" s="3">
        <v>94418216.170000002</v>
      </c>
      <c r="AQ11" s="3">
        <f t="shared" si="4"/>
        <v>9213022.3700000048</v>
      </c>
      <c r="AR11" s="3">
        <v>37388978.770000003</v>
      </c>
      <c r="AS11" s="3">
        <v>2.74</v>
      </c>
      <c r="AT11" s="3">
        <v>0</v>
      </c>
      <c r="AU11" s="3">
        <v>1427473.08</v>
      </c>
      <c r="AV11" s="3">
        <v>35961508.43</v>
      </c>
      <c r="AW11" s="4">
        <v>108107331.69600001</v>
      </c>
      <c r="AX11" s="73">
        <f t="shared" si="5"/>
        <v>0</v>
      </c>
    </row>
    <row r="12" spans="1:50" x14ac:dyDescent="0.25">
      <c r="A12" s="1" t="s">
        <v>45</v>
      </c>
      <c r="B12" s="1" t="s">
        <v>32</v>
      </c>
      <c r="C12" s="1" t="s">
        <v>33</v>
      </c>
      <c r="D12" s="1" t="s">
        <v>100</v>
      </c>
      <c r="E12" s="1" t="s">
        <v>101</v>
      </c>
      <c r="F12" s="1" t="s">
        <v>136</v>
      </c>
      <c r="G12" s="1">
        <v>6</v>
      </c>
      <c r="H12" s="1" t="s">
        <v>38</v>
      </c>
      <c r="I12" s="1">
        <v>24</v>
      </c>
      <c r="J12" s="1" t="s">
        <v>327</v>
      </c>
      <c r="K12" s="16" t="s">
        <v>139</v>
      </c>
      <c r="L12" s="16" t="s">
        <v>574</v>
      </c>
      <c r="M12" s="1" t="s">
        <v>446</v>
      </c>
      <c r="N12" s="1" t="s">
        <v>137</v>
      </c>
      <c r="O12" s="40" t="s">
        <v>656</v>
      </c>
      <c r="P12" s="1" t="s">
        <v>140</v>
      </c>
      <c r="Q12" s="1" t="s">
        <v>765</v>
      </c>
      <c r="R12" s="1" t="s">
        <v>137</v>
      </c>
      <c r="S12" s="1" t="s">
        <v>623</v>
      </c>
      <c r="T12" s="1" t="s">
        <v>327</v>
      </c>
      <c r="U12" s="1">
        <v>1000</v>
      </c>
      <c r="V12" s="1" t="s">
        <v>520</v>
      </c>
      <c r="W12" s="1" t="s">
        <v>520</v>
      </c>
      <c r="X12" s="1">
        <v>1231</v>
      </c>
      <c r="Y12" s="1" t="s">
        <v>334</v>
      </c>
      <c r="Z12" s="1">
        <v>0</v>
      </c>
      <c r="AA12" s="1" t="s">
        <v>44</v>
      </c>
      <c r="AB12" s="7">
        <v>0</v>
      </c>
      <c r="AC12" s="7">
        <v>0</v>
      </c>
      <c r="AD12" s="8">
        <v>0</v>
      </c>
      <c r="AE12" s="7">
        <v>26400</v>
      </c>
      <c r="AF12" s="7">
        <v>0</v>
      </c>
      <c r="AG12" s="7">
        <v>0</v>
      </c>
      <c r="AH12" s="7">
        <f t="shared" si="0"/>
        <v>0</v>
      </c>
      <c r="AI12" s="7">
        <v>0</v>
      </c>
      <c r="AJ12" s="7">
        <f t="shared" si="1"/>
        <v>0</v>
      </c>
      <c r="AK12" s="7">
        <v>0</v>
      </c>
      <c r="AL12" s="7">
        <f t="shared" si="2"/>
        <v>0</v>
      </c>
      <c r="AM12" s="3" t="s">
        <v>580</v>
      </c>
      <c r="AN12" s="3"/>
      <c r="AO12" s="3">
        <f t="shared" si="3"/>
        <v>0</v>
      </c>
      <c r="AP12" s="3">
        <v>0</v>
      </c>
      <c r="AQ12" s="3">
        <f t="shared" si="4"/>
        <v>0</v>
      </c>
      <c r="AR12" s="3">
        <v>0</v>
      </c>
      <c r="AS12" s="3">
        <v>0</v>
      </c>
      <c r="AT12" s="3">
        <v>0</v>
      </c>
      <c r="AU12" s="3">
        <v>26400</v>
      </c>
      <c r="AV12" s="3">
        <v>-26400</v>
      </c>
      <c r="AW12" s="4">
        <v>0</v>
      </c>
      <c r="AX12" s="73">
        <f t="shared" si="5"/>
        <v>0</v>
      </c>
    </row>
    <row r="13" spans="1:50" x14ac:dyDescent="0.25">
      <c r="A13" s="1" t="s">
        <v>445</v>
      </c>
      <c r="B13" s="1" t="s">
        <v>32</v>
      </c>
      <c r="C13" s="1" t="s">
        <v>33</v>
      </c>
      <c r="D13" s="1" t="s">
        <v>100</v>
      </c>
      <c r="E13" s="1" t="s">
        <v>101</v>
      </c>
      <c r="F13" s="1" t="s">
        <v>136</v>
      </c>
      <c r="G13" s="1">
        <v>6</v>
      </c>
      <c r="H13" s="1" t="s">
        <v>38</v>
      </c>
      <c r="I13" s="1">
        <v>24</v>
      </c>
      <c r="J13" s="1" t="s">
        <v>327</v>
      </c>
      <c r="K13" s="16" t="s">
        <v>139</v>
      </c>
      <c r="L13" s="16" t="s">
        <v>574</v>
      </c>
      <c r="M13" s="1" t="s">
        <v>446</v>
      </c>
      <c r="N13" s="1" t="s">
        <v>137</v>
      </c>
      <c r="O13" s="40" t="s">
        <v>656</v>
      </c>
      <c r="P13" s="1" t="s">
        <v>140</v>
      </c>
      <c r="Q13" s="1" t="s">
        <v>765</v>
      </c>
      <c r="R13" s="1" t="s">
        <v>137</v>
      </c>
      <c r="S13" s="1" t="s">
        <v>623</v>
      </c>
      <c r="T13" s="1" t="s">
        <v>327</v>
      </c>
      <c r="U13" s="1">
        <v>1000</v>
      </c>
      <c r="V13" s="1" t="s">
        <v>520</v>
      </c>
      <c r="W13" s="1" t="s">
        <v>520</v>
      </c>
      <c r="X13" s="1">
        <v>1231</v>
      </c>
      <c r="Y13" s="1" t="s">
        <v>334</v>
      </c>
      <c r="Z13" s="1">
        <v>0</v>
      </c>
      <c r="AA13" s="1" t="s">
        <v>44</v>
      </c>
      <c r="AB13" s="7">
        <v>0</v>
      </c>
      <c r="AC13" s="7">
        <v>0</v>
      </c>
      <c r="AD13" s="8">
        <v>26400</v>
      </c>
      <c r="AE13" s="7">
        <v>0</v>
      </c>
      <c r="AF13" s="7">
        <v>0</v>
      </c>
      <c r="AG13" s="7">
        <v>0</v>
      </c>
      <c r="AH13" s="7">
        <f t="shared" si="0"/>
        <v>0</v>
      </c>
      <c r="AI13" s="7">
        <v>0</v>
      </c>
      <c r="AJ13" s="7">
        <f t="shared" si="1"/>
        <v>0</v>
      </c>
      <c r="AK13" s="7">
        <v>0</v>
      </c>
      <c r="AL13" s="7">
        <f t="shared" si="2"/>
        <v>27456</v>
      </c>
      <c r="AM13" s="3" t="s">
        <v>580</v>
      </c>
      <c r="AN13" s="3"/>
      <c r="AO13" s="3">
        <f t="shared" si="3"/>
        <v>0</v>
      </c>
      <c r="AP13" s="3">
        <v>0</v>
      </c>
      <c r="AQ13" s="3">
        <f t="shared" si="4"/>
        <v>26400</v>
      </c>
      <c r="AR13" s="3">
        <v>26400</v>
      </c>
      <c r="AS13" s="3">
        <v>0</v>
      </c>
      <c r="AT13" s="3">
        <v>0</v>
      </c>
      <c r="AU13" s="3">
        <v>0</v>
      </c>
      <c r="AV13" s="3">
        <v>26400</v>
      </c>
      <c r="AW13" s="4">
        <v>27456</v>
      </c>
      <c r="AX13" s="73">
        <f t="shared" si="5"/>
        <v>0</v>
      </c>
    </row>
    <row r="14" spans="1:50" x14ac:dyDescent="0.25">
      <c r="A14" s="1" t="s">
        <v>45</v>
      </c>
      <c r="B14" s="1" t="s">
        <v>32</v>
      </c>
      <c r="C14" s="1" t="s">
        <v>33</v>
      </c>
      <c r="D14" s="1" t="s">
        <v>100</v>
      </c>
      <c r="E14" s="1" t="s">
        <v>101</v>
      </c>
      <c r="F14" s="1" t="s">
        <v>136</v>
      </c>
      <c r="G14" s="1">
        <v>6</v>
      </c>
      <c r="H14" s="1" t="s">
        <v>38</v>
      </c>
      <c r="I14" s="1">
        <v>24</v>
      </c>
      <c r="J14" s="1" t="s">
        <v>327</v>
      </c>
      <c r="K14" s="16" t="s">
        <v>139</v>
      </c>
      <c r="L14" s="16" t="s">
        <v>574</v>
      </c>
      <c r="M14" s="1" t="s">
        <v>446</v>
      </c>
      <c r="N14" s="1" t="s">
        <v>137</v>
      </c>
      <c r="O14" s="40" t="s">
        <v>656</v>
      </c>
      <c r="P14" s="1" t="s">
        <v>140</v>
      </c>
      <c r="Q14" s="1" t="s">
        <v>765</v>
      </c>
      <c r="R14" s="1" t="s">
        <v>137</v>
      </c>
      <c r="S14" s="1" t="s">
        <v>623</v>
      </c>
      <c r="T14" s="1" t="s">
        <v>327</v>
      </c>
      <c r="U14" s="1">
        <v>1000</v>
      </c>
      <c r="V14" s="1" t="s">
        <v>520</v>
      </c>
      <c r="W14" s="1" t="s">
        <v>520</v>
      </c>
      <c r="X14" s="1">
        <v>1321</v>
      </c>
      <c r="Y14" s="1" t="s">
        <v>335</v>
      </c>
      <c r="Z14" s="1">
        <v>13</v>
      </c>
      <c r="AA14" s="1" t="s">
        <v>330</v>
      </c>
      <c r="AB14" s="6">
        <v>283501.65999999997</v>
      </c>
      <c r="AC14" s="6">
        <v>283501.65999999997</v>
      </c>
      <c r="AD14" s="8">
        <v>23260.11</v>
      </c>
      <c r="AE14" s="7">
        <v>10516224.880000001</v>
      </c>
      <c r="AF14" s="7">
        <v>23260.11</v>
      </c>
      <c r="AG14" s="7">
        <v>23260.11</v>
      </c>
      <c r="AH14" s="7">
        <f t="shared" si="0"/>
        <v>0</v>
      </c>
      <c r="AI14" s="7">
        <v>23260.11</v>
      </c>
      <c r="AJ14" s="7">
        <f t="shared" si="1"/>
        <v>0</v>
      </c>
      <c r="AK14" s="7">
        <v>23260.11</v>
      </c>
      <c r="AL14" s="7">
        <f t="shared" si="2"/>
        <v>24190.5144</v>
      </c>
      <c r="AM14" s="3" t="s">
        <v>580</v>
      </c>
      <c r="AN14" s="3"/>
      <c r="AO14" s="3">
        <f t="shared" si="3"/>
        <v>0</v>
      </c>
      <c r="AP14" s="3">
        <v>23260.11</v>
      </c>
      <c r="AQ14" s="3">
        <f t="shared" si="4"/>
        <v>0</v>
      </c>
      <c r="AR14" s="3">
        <v>0</v>
      </c>
      <c r="AS14" s="3">
        <v>2.83</v>
      </c>
      <c r="AT14" s="3">
        <v>0</v>
      </c>
      <c r="AU14" s="3">
        <v>10492967.6</v>
      </c>
      <c r="AV14" s="3">
        <v>-10492964.77</v>
      </c>
      <c r="AW14" s="4">
        <v>24190.5144</v>
      </c>
      <c r="AX14" s="73">
        <f t="shared" si="5"/>
        <v>0</v>
      </c>
    </row>
    <row r="15" spans="1:50" x14ac:dyDescent="0.25">
      <c r="A15" s="1" t="s">
        <v>45</v>
      </c>
      <c r="B15" s="1" t="s">
        <v>32</v>
      </c>
      <c r="C15" s="1" t="s">
        <v>33</v>
      </c>
      <c r="D15" s="1" t="s">
        <v>100</v>
      </c>
      <c r="E15" s="1" t="s">
        <v>101</v>
      </c>
      <c r="F15" s="1" t="s">
        <v>136</v>
      </c>
      <c r="G15" s="1">
        <v>6</v>
      </c>
      <c r="H15" s="1" t="s">
        <v>38</v>
      </c>
      <c r="I15" s="1">
        <v>24</v>
      </c>
      <c r="J15" s="1" t="s">
        <v>327</v>
      </c>
      <c r="K15" s="16" t="s">
        <v>139</v>
      </c>
      <c r="L15" s="16" t="s">
        <v>574</v>
      </c>
      <c r="M15" s="1" t="s">
        <v>446</v>
      </c>
      <c r="N15" s="1" t="s">
        <v>137</v>
      </c>
      <c r="O15" s="40" t="s">
        <v>656</v>
      </c>
      <c r="P15" s="1" t="s">
        <v>140</v>
      </c>
      <c r="Q15" s="1" t="s">
        <v>765</v>
      </c>
      <c r="R15" s="1" t="s">
        <v>137</v>
      </c>
      <c r="S15" s="1" t="s">
        <v>623</v>
      </c>
      <c r="T15" s="1" t="s">
        <v>327</v>
      </c>
      <c r="U15" s="1">
        <v>1000</v>
      </c>
      <c r="V15" s="1" t="s">
        <v>520</v>
      </c>
      <c r="W15" s="1" t="s">
        <v>520</v>
      </c>
      <c r="X15" s="1">
        <v>1321</v>
      </c>
      <c r="Y15" s="1" t="s">
        <v>335</v>
      </c>
      <c r="Z15" s="1">
        <v>14</v>
      </c>
      <c r="AA15" s="1" t="s">
        <v>333</v>
      </c>
      <c r="AB15" s="7">
        <v>0</v>
      </c>
      <c r="AC15" s="7">
        <v>0</v>
      </c>
      <c r="AD15" s="8">
        <v>20486.72</v>
      </c>
      <c r="AE15" s="7">
        <v>1512329.12</v>
      </c>
      <c r="AF15" s="7">
        <v>20486.72</v>
      </c>
      <c r="AG15" s="7">
        <v>20486.72</v>
      </c>
      <c r="AH15" s="7">
        <f t="shared" si="0"/>
        <v>0</v>
      </c>
      <c r="AI15" s="7">
        <v>20486.72</v>
      </c>
      <c r="AJ15" s="7">
        <f t="shared" si="1"/>
        <v>0</v>
      </c>
      <c r="AK15" s="7">
        <v>20486.72</v>
      </c>
      <c r="AL15" s="7">
        <f t="shared" si="2"/>
        <v>21306.188800000004</v>
      </c>
      <c r="AM15" s="3" t="s">
        <v>580</v>
      </c>
      <c r="AN15" s="3"/>
      <c r="AO15" s="3">
        <f t="shared" si="3"/>
        <v>0</v>
      </c>
      <c r="AP15" s="3">
        <v>20486.72</v>
      </c>
      <c r="AQ15" s="3">
        <f t="shared" si="4"/>
        <v>0</v>
      </c>
      <c r="AR15" s="3">
        <v>0</v>
      </c>
      <c r="AS15" s="3">
        <v>184513.6</v>
      </c>
      <c r="AT15" s="3">
        <v>0</v>
      </c>
      <c r="AU15" s="3">
        <v>1676356</v>
      </c>
      <c r="AV15" s="3">
        <v>-1491842.4</v>
      </c>
      <c r="AW15" s="4">
        <v>21306.188800000004</v>
      </c>
      <c r="AX15" s="73">
        <f t="shared" si="5"/>
        <v>0</v>
      </c>
    </row>
    <row r="16" spans="1:50" x14ac:dyDescent="0.25">
      <c r="A16" s="1" t="s">
        <v>445</v>
      </c>
      <c r="B16" s="1" t="s">
        <v>32</v>
      </c>
      <c r="C16" s="1" t="s">
        <v>33</v>
      </c>
      <c r="D16" s="1" t="s">
        <v>100</v>
      </c>
      <c r="E16" s="1" t="s">
        <v>101</v>
      </c>
      <c r="F16" s="1" t="s">
        <v>136</v>
      </c>
      <c r="G16" s="1">
        <v>6</v>
      </c>
      <c r="H16" s="1" t="s">
        <v>38</v>
      </c>
      <c r="I16" s="1">
        <v>24</v>
      </c>
      <c r="J16" s="1" t="s">
        <v>327</v>
      </c>
      <c r="K16" s="16" t="s">
        <v>139</v>
      </c>
      <c r="L16" s="16" t="s">
        <v>574</v>
      </c>
      <c r="M16" s="1" t="s">
        <v>446</v>
      </c>
      <c r="N16" s="1" t="s">
        <v>137</v>
      </c>
      <c r="O16" s="40" t="s">
        <v>656</v>
      </c>
      <c r="P16" s="1" t="s">
        <v>140</v>
      </c>
      <c r="Q16" s="1" t="s">
        <v>765</v>
      </c>
      <c r="R16" s="1" t="s">
        <v>137</v>
      </c>
      <c r="S16" s="1" t="s">
        <v>623</v>
      </c>
      <c r="T16" s="1" t="s">
        <v>327</v>
      </c>
      <c r="U16" s="1">
        <v>1000</v>
      </c>
      <c r="V16" s="1" t="s">
        <v>520</v>
      </c>
      <c r="W16" s="1" t="s">
        <v>520</v>
      </c>
      <c r="X16" s="1">
        <v>1321</v>
      </c>
      <c r="Y16" s="1" t="s">
        <v>335</v>
      </c>
      <c r="Z16" s="1">
        <v>13</v>
      </c>
      <c r="AA16" s="1" t="s">
        <v>330</v>
      </c>
      <c r="AB16" s="6">
        <v>20447574.010000002</v>
      </c>
      <c r="AC16" s="6">
        <v>20447574.010000002</v>
      </c>
      <c r="AD16" s="8">
        <v>12757703.050000001</v>
      </c>
      <c r="AE16" s="7">
        <v>0</v>
      </c>
      <c r="AF16" s="7">
        <v>11251211.109999999</v>
      </c>
      <c r="AG16" s="7">
        <v>11251211.109999999</v>
      </c>
      <c r="AH16" s="7">
        <f t="shared" si="0"/>
        <v>0</v>
      </c>
      <c r="AI16" s="7">
        <v>11251211.109999999</v>
      </c>
      <c r="AJ16" s="7">
        <f t="shared" si="1"/>
        <v>110271.96999999881</v>
      </c>
      <c r="AK16" s="7">
        <v>11140939.140000001</v>
      </c>
      <c r="AL16" s="7">
        <f t="shared" si="2"/>
        <v>13268011.172000002</v>
      </c>
      <c r="AM16" s="3" t="s">
        <v>580</v>
      </c>
      <c r="AN16" s="3"/>
      <c r="AO16" s="3">
        <f t="shared" si="3"/>
        <v>94821.580000000075</v>
      </c>
      <c r="AP16" s="3">
        <v>11046117.560000001</v>
      </c>
      <c r="AQ16" s="3">
        <f t="shared" si="4"/>
        <v>1506491.9400000013</v>
      </c>
      <c r="AR16" s="3">
        <v>10757703.050000001</v>
      </c>
      <c r="AS16" s="3">
        <v>2000000</v>
      </c>
      <c r="AT16" s="3">
        <v>0</v>
      </c>
      <c r="AU16" s="3">
        <v>0</v>
      </c>
      <c r="AV16" s="3">
        <v>12757703.050000001</v>
      </c>
      <c r="AW16" s="4">
        <v>13268011.172000002</v>
      </c>
      <c r="AX16" s="73">
        <f t="shared" si="5"/>
        <v>0</v>
      </c>
    </row>
    <row r="17" spans="1:50" x14ac:dyDescent="0.25">
      <c r="A17" s="1" t="s">
        <v>445</v>
      </c>
      <c r="B17" s="1" t="s">
        <v>32</v>
      </c>
      <c r="C17" s="1" t="s">
        <v>33</v>
      </c>
      <c r="D17" s="1" t="s">
        <v>100</v>
      </c>
      <c r="E17" s="1" t="s">
        <v>101</v>
      </c>
      <c r="F17" s="1" t="s">
        <v>136</v>
      </c>
      <c r="G17" s="1">
        <v>6</v>
      </c>
      <c r="H17" s="1" t="s">
        <v>38</v>
      </c>
      <c r="I17" s="1">
        <v>24</v>
      </c>
      <c r="J17" s="1" t="s">
        <v>327</v>
      </c>
      <c r="K17" s="16" t="s">
        <v>139</v>
      </c>
      <c r="L17" s="16" t="s">
        <v>574</v>
      </c>
      <c r="M17" s="1" t="s">
        <v>446</v>
      </c>
      <c r="N17" s="1" t="s">
        <v>137</v>
      </c>
      <c r="O17" s="40" t="s">
        <v>656</v>
      </c>
      <c r="P17" s="1" t="s">
        <v>140</v>
      </c>
      <c r="Q17" s="1" t="s">
        <v>765</v>
      </c>
      <c r="R17" s="1" t="s">
        <v>137</v>
      </c>
      <c r="S17" s="1" t="s">
        <v>623</v>
      </c>
      <c r="T17" s="1" t="s">
        <v>327</v>
      </c>
      <c r="U17" s="1">
        <v>1000</v>
      </c>
      <c r="V17" s="1" t="s">
        <v>520</v>
      </c>
      <c r="W17" s="1" t="s">
        <v>520</v>
      </c>
      <c r="X17" s="1">
        <v>1321</v>
      </c>
      <c r="Y17" s="1" t="s">
        <v>335</v>
      </c>
      <c r="Z17" s="1">
        <v>14</v>
      </c>
      <c r="AA17" s="1" t="s">
        <v>333</v>
      </c>
      <c r="AB17" s="7">
        <v>0</v>
      </c>
      <c r="AC17" s="7">
        <v>0</v>
      </c>
      <c r="AD17" s="8">
        <v>1479595.2</v>
      </c>
      <c r="AE17" s="7">
        <v>0</v>
      </c>
      <c r="AF17" s="7">
        <v>1474030.21</v>
      </c>
      <c r="AG17" s="7">
        <v>1474030.21</v>
      </c>
      <c r="AH17" s="7">
        <f t="shared" si="0"/>
        <v>0</v>
      </c>
      <c r="AI17" s="7">
        <v>1474030.21</v>
      </c>
      <c r="AJ17" s="7">
        <f t="shared" si="1"/>
        <v>1037.2099999999627</v>
      </c>
      <c r="AK17" s="7">
        <v>1472993</v>
      </c>
      <c r="AL17" s="7">
        <f t="shared" si="2"/>
        <v>1538779.0079999999</v>
      </c>
      <c r="AM17" s="3" t="s">
        <v>580</v>
      </c>
      <c r="AN17" s="3"/>
      <c r="AO17" s="3">
        <f t="shared" si="3"/>
        <v>0</v>
      </c>
      <c r="AP17" s="3">
        <v>1472993</v>
      </c>
      <c r="AQ17" s="3">
        <f t="shared" si="4"/>
        <v>5564.9899999999907</v>
      </c>
      <c r="AR17" s="3">
        <v>1663121.59</v>
      </c>
      <c r="AS17" s="3">
        <v>0</v>
      </c>
      <c r="AT17" s="3">
        <v>0</v>
      </c>
      <c r="AU17" s="3">
        <v>183526.39</v>
      </c>
      <c r="AV17" s="3">
        <v>1479595.2</v>
      </c>
      <c r="AW17" s="4">
        <v>1538779.0079999999</v>
      </c>
      <c r="AX17" s="73">
        <f t="shared" si="5"/>
        <v>0</v>
      </c>
    </row>
    <row r="18" spans="1:50" x14ac:dyDescent="0.25">
      <c r="A18" s="1" t="s">
        <v>471</v>
      </c>
      <c r="B18" s="1" t="s">
        <v>32</v>
      </c>
      <c r="C18" s="1" t="s">
        <v>33</v>
      </c>
      <c r="D18" s="1" t="s">
        <v>100</v>
      </c>
      <c r="E18" s="1" t="s">
        <v>101</v>
      </c>
      <c r="F18" s="1" t="s">
        <v>136</v>
      </c>
      <c r="G18" s="1">
        <v>6</v>
      </c>
      <c r="H18" s="1" t="s">
        <v>38</v>
      </c>
      <c r="I18" s="1">
        <v>24</v>
      </c>
      <c r="J18" s="1" t="s">
        <v>327</v>
      </c>
      <c r="K18" s="16" t="s">
        <v>139</v>
      </c>
      <c r="L18" s="16" t="s">
        <v>574</v>
      </c>
      <c r="M18" s="1" t="s">
        <v>472</v>
      </c>
      <c r="N18" s="1" t="s">
        <v>137</v>
      </c>
      <c r="O18" s="40" t="s">
        <v>656</v>
      </c>
      <c r="P18" s="1" t="s">
        <v>140</v>
      </c>
      <c r="Q18" s="1" t="s">
        <v>765</v>
      </c>
      <c r="R18" s="1" t="s">
        <v>137</v>
      </c>
      <c r="S18" s="1" t="s">
        <v>623</v>
      </c>
      <c r="T18" s="1" t="s">
        <v>327</v>
      </c>
      <c r="U18" s="1">
        <v>1000</v>
      </c>
      <c r="V18" s="1" t="s">
        <v>520</v>
      </c>
      <c r="W18" s="1" t="s">
        <v>520</v>
      </c>
      <c r="X18" s="1">
        <v>1321</v>
      </c>
      <c r="Y18" s="1" t="s">
        <v>335</v>
      </c>
      <c r="Z18" s="1">
        <v>14</v>
      </c>
      <c r="AA18" s="1" t="s">
        <v>333</v>
      </c>
      <c r="AB18" s="7">
        <v>0</v>
      </c>
      <c r="AC18" s="7">
        <v>0</v>
      </c>
      <c r="AD18" s="8">
        <v>1496757.97</v>
      </c>
      <c r="AE18" s="7">
        <v>0</v>
      </c>
      <c r="AF18" s="7">
        <v>1022373.61</v>
      </c>
      <c r="AG18" s="7">
        <v>1022373.61</v>
      </c>
      <c r="AH18" s="7">
        <f t="shared" si="0"/>
        <v>0</v>
      </c>
      <c r="AI18" s="7">
        <v>1022373.61</v>
      </c>
      <c r="AJ18" s="7">
        <f t="shared" si="1"/>
        <v>51629.939999999944</v>
      </c>
      <c r="AK18" s="7">
        <v>970743.67</v>
      </c>
      <c r="AL18" s="7">
        <f t="shared" si="2"/>
        <v>1556628.2888</v>
      </c>
      <c r="AM18" s="3" t="s">
        <v>580</v>
      </c>
      <c r="AN18" s="3"/>
      <c r="AO18" s="3">
        <f t="shared" si="3"/>
        <v>5150.3500000000931</v>
      </c>
      <c r="AP18" s="3">
        <v>965593.32</v>
      </c>
      <c r="AQ18" s="3">
        <f t="shared" si="4"/>
        <v>474384.36</v>
      </c>
      <c r="AR18" s="3">
        <v>1300000</v>
      </c>
      <c r="AS18" s="3">
        <v>196757.97</v>
      </c>
      <c r="AT18" s="3">
        <v>0</v>
      </c>
      <c r="AU18" s="3">
        <v>0</v>
      </c>
      <c r="AV18" s="3">
        <v>1496757.97</v>
      </c>
      <c r="AW18" s="4">
        <v>1556628.2888</v>
      </c>
      <c r="AX18" s="73">
        <f t="shared" si="5"/>
        <v>0</v>
      </c>
    </row>
    <row r="19" spans="1:50" x14ac:dyDescent="0.25">
      <c r="A19" s="1" t="s">
        <v>45</v>
      </c>
      <c r="B19" s="1" t="s">
        <v>32</v>
      </c>
      <c r="C19" s="1" t="s">
        <v>33</v>
      </c>
      <c r="D19" s="1" t="s">
        <v>100</v>
      </c>
      <c r="E19" s="1" t="s">
        <v>101</v>
      </c>
      <c r="F19" s="1" t="s">
        <v>136</v>
      </c>
      <c r="G19" s="1">
        <v>6</v>
      </c>
      <c r="H19" s="1" t="s">
        <v>38</v>
      </c>
      <c r="I19" s="1">
        <v>24</v>
      </c>
      <c r="J19" s="1" t="s">
        <v>327</v>
      </c>
      <c r="K19" s="16" t="s">
        <v>139</v>
      </c>
      <c r="L19" s="16" t="s">
        <v>574</v>
      </c>
      <c r="M19" s="1" t="s">
        <v>446</v>
      </c>
      <c r="N19" s="1" t="s">
        <v>137</v>
      </c>
      <c r="O19" s="40" t="s">
        <v>656</v>
      </c>
      <c r="P19" s="1" t="s">
        <v>140</v>
      </c>
      <c r="Q19" s="1" t="s">
        <v>765</v>
      </c>
      <c r="R19" s="1" t="s">
        <v>137</v>
      </c>
      <c r="S19" s="1" t="s">
        <v>623</v>
      </c>
      <c r="T19" s="1" t="s">
        <v>327</v>
      </c>
      <c r="U19" s="1">
        <v>1000</v>
      </c>
      <c r="V19" s="1" t="s">
        <v>520</v>
      </c>
      <c r="W19" s="1" t="s">
        <v>520</v>
      </c>
      <c r="X19" s="1">
        <v>1322</v>
      </c>
      <c r="Y19" s="1" t="s">
        <v>336</v>
      </c>
      <c r="Z19" s="1">
        <v>13</v>
      </c>
      <c r="AA19" s="1" t="s">
        <v>330</v>
      </c>
      <c r="AB19" s="7">
        <v>0</v>
      </c>
      <c r="AC19" s="7">
        <v>0</v>
      </c>
      <c r="AD19" s="8">
        <v>218306.17</v>
      </c>
      <c r="AE19" s="7">
        <v>105162275.34</v>
      </c>
      <c r="AF19" s="7">
        <v>218306.17</v>
      </c>
      <c r="AG19" s="7">
        <v>218306.17</v>
      </c>
      <c r="AH19" s="7">
        <f t="shared" si="0"/>
        <v>0</v>
      </c>
      <c r="AI19" s="7">
        <v>218306.17</v>
      </c>
      <c r="AJ19" s="7">
        <f t="shared" si="1"/>
        <v>0</v>
      </c>
      <c r="AK19" s="7">
        <v>218306.17</v>
      </c>
      <c r="AL19" s="7">
        <f t="shared" si="2"/>
        <v>227038.41680000004</v>
      </c>
      <c r="AM19" s="3" t="s">
        <v>580</v>
      </c>
      <c r="AN19" s="3"/>
      <c r="AO19" s="3">
        <f t="shared" si="3"/>
        <v>0</v>
      </c>
      <c r="AP19" s="3">
        <v>218306.17</v>
      </c>
      <c r="AQ19" s="3">
        <f t="shared" si="4"/>
        <v>0</v>
      </c>
      <c r="AR19" s="3">
        <v>0</v>
      </c>
      <c r="AS19" s="3">
        <v>8306.08</v>
      </c>
      <c r="AT19" s="3">
        <v>0</v>
      </c>
      <c r="AU19" s="3">
        <v>104952275.25</v>
      </c>
      <c r="AV19" s="3">
        <v>-104943969.17</v>
      </c>
      <c r="AW19" s="4">
        <v>227038.41680000004</v>
      </c>
      <c r="AX19" s="73">
        <f t="shared" si="5"/>
        <v>0</v>
      </c>
    </row>
    <row r="20" spans="1:50" x14ac:dyDescent="0.25">
      <c r="A20" s="1" t="s">
        <v>45</v>
      </c>
      <c r="B20" s="1" t="s">
        <v>32</v>
      </c>
      <c r="C20" s="1" t="s">
        <v>33</v>
      </c>
      <c r="D20" s="1" t="s">
        <v>100</v>
      </c>
      <c r="E20" s="1" t="s">
        <v>101</v>
      </c>
      <c r="F20" s="1" t="s">
        <v>136</v>
      </c>
      <c r="G20" s="1">
        <v>6</v>
      </c>
      <c r="H20" s="1" t="s">
        <v>38</v>
      </c>
      <c r="I20" s="1">
        <v>24</v>
      </c>
      <c r="J20" s="1" t="s">
        <v>327</v>
      </c>
      <c r="K20" s="16" t="s">
        <v>139</v>
      </c>
      <c r="L20" s="16" t="s">
        <v>574</v>
      </c>
      <c r="M20" s="1" t="s">
        <v>446</v>
      </c>
      <c r="N20" s="1" t="s">
        <v>137</v>
      </c>
      <c r="O20" s="40" t="s">
        <v>656</v>
      </c>
      <c r="P20" s="1" t="s">
        <v>140</v>
      </c>
      <c r="Q20" s="1" t="s">
        <v>765</v>
      </c>
      <c r="R20" s="1" t="s">
        <v>137</v>
      </c>
      <c r="S20" s="1" t="s">
        <v>623</v>
      </c>
      <c r="T20" s="1" t="s">
        <v>327</v>
      </c>
      <c r="U20" s="1">
        <v>1000</v>
      </c>
      <c r="V20" s="1" t="s">
        <v>520</v>
      </c>
      <c r="W20" s="1" t="s">
        <v>520</v>
      </c>
      <c r="X20" s="1">
        <v>1322</v>
      </c>
      <c r="Y20" s="1" t="s">
        <v>336</v>
      </c>
      <c r="Z20" s="1">
        <v>14</v>
      </c>
      <c r="AA20" s="1" t="s">
        <v>333</v>
      </c>
      <c r="AB20" s="7">
        <v>0</v>
      </c>
      <c r="AC20" s="7">
        <v>0</v>
      </c>
      <c r="AD20" s="8">
        <v>62676.46</v>
      </c>
      <c r="AE20" s="7">
        <v>15123264.68</v>
      </c>
      <c r="AF20" s="7">
        <v>62676.46</v>
      </c>
      <c r="AG20" s="7">
        <v>62676.46</v>
      </c>
      <c r="AH20" s="7">
        <f t="shared" si="0"/>
        <v>0</v>
      </c>
      <c r="AI20" s="7">
        <v>62676.46</v>
      </c>
      <c r="AJ20" s="7">
        <f t="shared" si="1"/>
        <v>0</v>
      </c>
      <c r="AK20" s="7">
        <v>62676.46</v>
      </c>
      <c r="AL20" s="7">
        <f t="shared" si="2"/>
        <v>65183.518400000001</v>
      </c>
      <c r="AM20" s="3" t="s">
        <v>580</v>
      </c>
      <c r="AN20" s="3"/>
      <c r="AO20" s="3">
        <f t="shared" si="3"/>
        <v>0</v>
      </c>
      <c r="AP20" s="3">
        <v>62676.46</v>
      </c>
      <c r="AQ20" s="3">
        <f t="shared" si="4"/>
        <v>0</v>
      </c>
      <c r="AR20" s="3">
        <v>0</v>
      </c>
      <c r="AS20" s="3">
        <v>0</v>
      </c>
      <c r="AT20" s="3">
        <v>0</v>
      </c>
      <c r="AU20" s="3">
        <v>15060588.220000001</v>
      </c>
      <c r="AV20" s="3">
        <v>-15060588.220000001</v>
      </c>
      <c r="AW20" s="4">
        <v>65183.518400000001</v>
      </c>
      <c r="AX20" s="73">
        <f t="shared" si="5"/>
        <v>0</v>
      </c>
    </row>
    <row r="21" spans="1:50" x14ac:dyDescent="0.25">
      <c r="A21" s="1" t="s">
        <v>445</v>
      </c>
      <c r="B21" s="1" t="s">
        <v>32</v>
      </c>
      <c r="C21" s="1" t="s">
        <v>33</v>
      </c>
      <c r="D21" s="1" t="s">
        <v>100</v>
      </c>
      <c r="E21" s="1" t="s">
        <v>101</v>
      </c>
      <c r="F21" s="1" t="s">
        <v>136</v>
      </c>
      <c r="G21" s="1">
        <v>6</v>
      </c>
      <c r="H21" s="1" t="s">
        <v>38</v>
      </c>
      <c r="I21" s="1">
        <v>24</v>
      </c>
      <c r="J21" s="1" t="s">
        <v>327</v>
      </c>
      <c r="K21" s="16" t="s">
        <v>139</v>
      </c>
      <c r="L21" s="16" t="s">
        <v>574</v>
      </c>
      <c r="M21" s="1" t="s">
        <v>446</v>
      </c>
      <c r="N21" s="1" t="s">
        <v>137</v>
      </c>
      <c r="O21" s="40" t="s">
        <v>656</v>
      </c>
      <c r="P21" s="1" t="s">
        <v>140</v>
      </c>
      <c r="Q21" s="1" t="s">
        <v>765</v>
      </c>
      <c r="R21" s="1" t="s">
        <v>137</v>
      </c>
      <c r="S21" s="1" t="s">
        <v>623</v>
      </c>
      <c r="T21" s="1" t="s">
        <v>327</v>
      </c>
      <c r="U21" s="1">
        <v>1000</v>
      </c>
      <c r="V21" s="1" t="s">
        <v>520</v>
      </c>
      <c r="W21" s="1" t="s">
        <v>520</v>
      </c>
      <c r="X21" s="1">
        <v>1322</v>
      </c>
      <c r="Y21" s="1" t="s">
        <v>336</v>
      </c>
      <c r="Z21" s="1">
        <v>13</v>
      </c>
      <c r="AA21" s="1" t="s">
        <v>330</v>
      </c>
      <c r="AB21" s="6">
        <v>117396555.38</v>
      </c>
      <c r="AC21" s="6">
        <v>117396555.38</v>
      </c>
      <c r="AD21" s="8">
        <v>107591325.45</v>
      </c>
      <c r="AE21" s="7">
        <v>0</v>
      </c>
      <c r="AF21" s="7">
        <v>31504058.390000001</v>
      </c>
      <c r="AG21" s="7">
        <v>31504058.390000001</v>
      </c>
      <c r="AH21" s="7">
        <f t="shared" si="0"/>
        <v>0</v>
      </c>
      <c r="AI21" s="7">
        <v>31504058.390000001</v>
      </c>
      <c r="AJ21" s="7">
        <f t="shared" si="1"/>
        <v>1459812.8000000007</v>
      </c>
      <c r="AK21" s="7">
        <v>30044245.59</v>
      </c>
      <c r="AL21" s="7">
        <f t="shared" si="2"/>
        <v>111894978.46800001</v>
      </c>
      <c r="AM21" s="3" t="s">
        <v>580</v>
      </c>
      <c r="AN21" s="3"/>
      <c r="AO21" s="3">
        <f t="shared" si="3"/>
        <v>1313083.8299999982</v>
      </c>
      <c r="AP21" s="3">
        <v>28731161.760000002</v>
      </c>
      <c r="AQ21" s="3">
        <f t="shared" si="4"/>
        <v>76087267.060000002</v>
      </c>
      <c r="AR21" s="3">
        <v>107599629.75</v>
      </c>
      <c r="AS21" s="3">
        <v>0</v>
      </c>
      <c r="AT21" s="3">
        <v>0</v>
      </c>
      <c r="AU21" s="3">
        <v>8304.2999999999993</v>
      </c>
      <c r="AV21" s="3">
        <v>107591325.45</v>
      </c>
      <c r="AW21" s="4">
        <v>111894978.46800001</v>
      </c>
      <c r="AX21" s="73">
        <f t="shared" si="5"/>
        <v>0</v>
      </c>
    </row>
    <row r="22" spans="1:50" x14ac:dyDescent="0.25">
      <c r="A22" s="1" t="s">
        <v>445</v>
      </c>
      <c r="B22" s="1" t="s">
        <v>32</v>
      </c>
      <c r="C22" s="1" t="s">
        <v>33</v>
      </c>
      <c r="D22" s="1" t="s">
        <v>100</v>
      </c>
      <c r="E22" s="1" t="s">
        <v>101</v>
      </c>
      <c r="F22" s="1" t="s">
        <v>136</v>
      </c>
      <c r="G22" s="1">
        <v>6</v>
      </c>
      <c r="H22" s="1" t="s">
        <v>38</v>
      </c>
      <c r="I22" s="1">
        <v>24</v>
      </c>
      <c r="J22" s="1" t="s">
        <v>327</v>
      </c>
      <c r="K22" s="16" t="s">
        <v>139</v>
      </c>
      <c r="L22" s="16" t="s">
        <v>574</v>
      </c>
      <c r="M22" s="1" t="s">
        <v>446</v>
      </c>
      <c r="N22" s="1" t="s">
        <v>137</v>
      </c>
      <c r="O22" s="40" t="s">
        <v>656</v>
      </c>
      <c r="P22" s="1" t="s">
        <v>140</v>
      </c>
      <c r="Q22" s="1" t="s">
        <v>765</v>
      </c>
      <c r="R22" s="1" t="s">
        <v>137</v>
      </c>
      <c r="S22" s="1" t="s">
        <v>623</v>
      </c>
      <c r="T22" s="1" t="s">
        <v>327</v>
      </c>
      <c r="U22" s="1">
        <v>1000</v>
      </c>
      <c r="V22" s="1" t="s">
        <v>520</v>
      </c>
      <c r="W22" s="1" t="s">
        <v>520</v>
      </c>
      <c r="X22" s="1">
        <v>1322</v>
      </c>
      <c r="Y22" s="1" t="s">
        <v>336</v>
      </c>
      <c r="Z22" s="1">
        <v>14</v>
      </c>
      <c r="AA22" s="1" t="s">
        <v>333</v>
      </c>
      <c r="AB22" s="7">
        <v>0</v>
      </c>
      <c r="AC22" s="7">
        <v>0</v>
      </c>
      <c r="AD22" s="8">
        <v>0</v>
      </c>
      <c r="AE22" s="7">
        <v>0</v>
      </c>
      <c r="AF22" s="7">
        <v>0</v>
      </c>
      <c r="AG22" s="7">
        <v>0</v>
      </c>
      <c r="AH22" s="7">
        <f t="shared" si="0"/>
        <v>0</v>
      </c>
      <c r="AI22" s="7">
        <v>0</v>
      </c>
      <c r="AJ22" s="7">
        <f t="shared" si="1"/>
        <v>0</v>
      </c>
      <c r="AK22" s="7">
        <v>0</v>
      </c>
      <c r="AL22" s="7">
        <f t="shared" si="2"/>
        <v>0</v>
      </c>
      <c r="AM22" s="3" t="s">
        <v>580</v>
      </c>
      <c r="AN22" s="3"/>
      <c r="AO22" s="3">
        <f t="shared" si="3"/>
        <v>0</v>
      </c>
      <c r="AP22" s="3">
        <v>0</v>
      </c>
      <c r="AQ22" s="3">
        <f t="shared" si="4"/>
        <v>0</v>
      </c>
      <c r="AR22" s="3">
        <v>0</v>
      </c>
      <c r="AS22" s="3">
        <v>0</v>
      </c>
      <c r="AT22" s="3">
        <v>0</v>
      </c>
      <c r="AU22" s="3">
        <v>0</v>
      </c>
      <c r="AV22" s="3">
        <v>0</v>
      </c>
      <c r="AW22" s="4">
        <v>0</v>
      </c>
      <c r="AX22" s="73">
        <f t="shared" si="5"/>
        <v>0</v>
      </c>
    </row>
    <row r="23" spans="1:50" x14ac:dyDescent="0.25">
      <c r="A23" s="1" t="s">
        <v>471</v>
      </c>
      <c r="B23" s="1" t="s">
        <v>32</v>
      </c>
      <c r="C23" s="1" t="s">
        <v>33</v>
      </c>
      <c r="D23" s="1" t="s">
        <v>100</v>
      </c>
      <c r="E23" s="1" t="s">
        <v>101</v>
      </c>
      <c r="F23" s="1" t="s">
        <v>136</v>
      </c>
      <c r="G23" s="1">
        <v>6</v>
      </c>
      <c r="H23" s="1" t="s">
        <v>38</v>
      </c>
      <c r="I23" s="1">
        <v>24</v>
      </c>
      <c r="J23" s="1" t="s">
        <v>327</v>
      </c>
      <c r="K23" s="16" t="s">
        <v>139</v>
      </c>
      <c r="L23" s="16" t="s">
        <v>574</v>
      </c>
      <c r="M23" s="1" t="s">
        <v>472</v>
      </c>
      <c r="N23" s="1" t="s">
        <v>137</v>
      </c>
      <c r="O23" s="40" t="s">
        <v>656</v>
      </c>
      <c r="P23" s="1" t="s">
        <v>140</v>
      </c>
      <c r="Q23" s="1" t="s">
        <v>765</v>
      </c>
      <c r="R23" s="1" t="s">
        <v>137</v>
      </c>
      <c r="S23" s="1" t="s">
        <v>623</v>
      </c>
      <c r="T23" s="1" t="s">
        <v>327</v>
      </c>
      <c r="U23" s="1">
        <v>1000</v>
      </c>
      <c r="V23" s="1" t="s">
        <v>520</v>
      </c>
      <c r="W23" s="1" t="s">
        <v>520</v>
      </c>
      <c r="X23" s="1">
        <v>1322</v>
      </c>
      <c r="Y23" s="1" t="s">
        <v>336</v>
      </c>
      <c r="Z23" s="1">
        <v>14</v>
      </c>
      <c r="AA23" s="1" t="s">
        <v>333</v>
      </c>
      <c r="AB23" s="7">
        <v>0</v>
      </c>
      <c r="AC23" s="7">
        <v>0</v>
      </c>
      <c r="AD23" s="8">
        <v>16905722.420000002</v>
      </c>
      <c r="AE23" s="7">
        <v>0</v>
      </c>
      <c r="AF23" s="7">
        <v>13552905.35</v>
      </c>
      <c r="AG23" s="7">
        <v>13552905.35</v>
      </c>
      <c r="AH23" s="7">
        <f t="shared" si="0"/>
        <v>0</v>
      </c>
      <c r="AI23" s="7">
        <v>13552905.35</v>
      </c>
      <c r="AJ23" s="7">
        <f t="shared" si="1"/>
        <v>703990.94999999925</v>
      </c>
      <c r="AK23" s="7">
        <v>12848914.4</v>
      </c>
      <c r="AL23" s="7">
        <f t="shared" si="2"/>
        <v>17581951.316800002</v>
      </c>
      <c r="AM23" s="3" t="s">
        <v>580</v>
      </c>
      <c r="AN23" s="3"/>
      <c r="AO23" s="3">
        <f t="shared" si="3"/>
        <v>70652.780000001192</v>
      </c>
      <c r="AP23" s="3">
        <v>12778261.619999999</v>
      </c>
      <c r="AQ23" s="3">
        <f t="shared" si="4"/>
        <v>3352817.0700000022</v>
      </c>
      <c r="AR23" s="3">
        <v>20898342.859999999</v>
      </c>
      <c r="AS23" s="3">
        <v>0</v>
      </c>
      <c r="AT23" s="3">
        <v>0</v>
      </c>
      <c r="AU23" s="3">
        <v>3992620.44</v>
      </c>
      <c r="AV23" s="3">
        <v>16905722.420000002</v>
      </c>
      <c r="AW23" s="4">
        <v>17581951.316800002</v>
      </c>
      <c r="AX23" s="73">
        <f t="shared" si="5"/>
        <v>0</v>
      </c>
    </row>
    <row r="24" spans="1:50" x14ac:dyDescent="0.25">
      <c r="A24" s="1" t="s">
        <v>45</v>
      </c>
      <c r="B24" s="1" t="s">
        <v>32</v>
      </c>
      <c r="C24" s="1" t="s">
        <v>33</v>
      </c>
      <c r="D24" s="1" t="s">
        <v>100</v>
      </c>
      <c r="E24" s="1" t="s">
        <v>101</v>
      </c>
      <c r="F24" s="1" t="s">
        <v>136</v>
      </c>
      <c r="G24" s="1">
        <v>6</v>
      </c>
      <c r="H24" s="1" t="s">
        <v>38</v>
      </c>
      <c r="I24" s="1">
        <v>24</v>
      </c>
      <c r="J24" s="1" t="s">
        <v>327</v>
      </c>
      <c r="K24" s="16" t="s">
        <v>139</v>
      </c>
      <c r="L24" s="16" t="s">
        <v>574</v>
      </c>
      <c r="M24" s="1" t="s">
        <v>446</v>
      </c>
      <c r="N24" s="1" t="s">
        <v>137</v>
      </c>
      <c r="O24" s="40" t="s">
        <v>656</v>
      </c>
      <c r="P24" s="1" t="s">
        <v>140</v>
      </c>
      <c r="Q24" s="1" t="s">
        <v>765</v>
      </c>
      <c r="R24" s="1" t="s">
        <v>137</v>
      </c>
      <c r="S24" s="1" t="s">
        <v>623</v>
      </c>
      <c r="T24" s="1" t="s">
        <v>327</v>
      </c>
      <c r="U24" s="1">
        <v>1000</v>
      </c>
      <c r="V24" s="1" t="s">
        <v>520</v>
      </c>
      <c r="W24" s="1" t="s">
        <v>520</v>
      </c>
      <c r="X24" s="1">
        <v>1331</v>
      </c>
      <c r="Y24" s="1" t="s">
        <v>337</v>
      </c>
      <c r="Z24" s="1">
        <v>0</v>
      </c>
      <c r="AA24" s="1" t="s">
        <v>44</v>
      </c>
      <c r="AB24" s="6">
        <v>700000</v>
      </c>
      <c r="AC24" s="6">
        <v>629301.63</v>
      </c>
      <c r="AD24" s="8">
        <v>210546.86</v>
      </c>
      <c r="AE24" s="7">
        <v>700000</v>
      </c>
      <c r="AF24" s="7">
        <v>210546.86</v>
      </c>
      <c r="AG24" s="7">
        <v>210546.86</v>
      </c>
      <c r="AH24" s="7">
        <f t="shared" si="0"/>
        <v>0</v>
      </c>
      <c r="AI24" s="7">
        <v>210546.86</v>
      </c>
      <c r="AJ24" s="7">
        <f t="shared" si="1"/>
        <v>0</v>
      </c>
      <c r="AK24" s="7">
        <v>210546.86</v>
      </c>
      <c r="AL24" s="7">
        <f t="shared" si="2"/>
        <v>218968.73439999999</v>
      </c>
      <c r="AM24" s="3" t="s">
        <v>580</v>
      </c>
      <c r="AN24" s="3"/>
      <c r="AO24" s="3">
        <f t="shared" si="3"/>
        <v>0</v>
      </c>
      <c r="AP24" s="3">
        <v>210546.86</v>
      </c>
      <c r="AQ24" s="3">
        <f t="shared" si="4"/>
        <v>0</v>
      </c>
      <c r="AR24" s="3">
        <v>0</v>
      </c>
      <c r="AS24" s="3">
        <v>0</v>
      </c>
      <c r="AT24" s="3">
        <v>0</v>
      </c>
      <c r="AU24" s="3">
        <v>489453.14</v>
      </c>
      <c r="AV24" s="3">
        <v>-489453.14</v>
      </c>
      <c r="AW24" s="4">
        <v>218968.73439999999</v>
      </c>
      <c r="AX24" s="73">
        <f t="shared" si="5"/>
        <v>0</v>
      </c>
    </row>
    <row r="25" spans="1:50" x14ac:dyDescent="0.25">
      <c r="A25" s="1" t="s">
        <v>445</v>
      </c>
      <c r="B25" s="1" t="s">
        <v>32</v>
      </c>
      <c r="C25" s="1" t="s">
        <v>33</v>
      </c>
      <c r="D25" s="1" t="s">
        <v>100</v>
      </c>
      <c r="E25" s="1" t="s">
        <v>101</v>
      </c>
      <c r="F25" s="1" t="s">
        <v>136</v>
      </c>
      <c r="G25" s="1">
        <v>6</v>
      </c>
      <c r="H25" s="1" t="s">
        <v>38</v>
      </c>
      <c r="I25" s="1">
        <v>24</v>
      </c>
      <c r="J25" s="1" t="s">
        <v>327</v>
      </c>
      <c r="K25" s="16" t="s">
        <v>139</v>
      </c>
      <c r="L25" s="16" t="s">
        <v>574</v>
      </c>
      <c r="M25" s="1" t="s">
        <v>446</v>
      </c>
      <c r="N25" s="1" t="s">
        <v>137</v>
      </c>
      <c r="O25" s="40" t="s">
        <v>656</v>
      </c>
      <c r="P25" s="1" t="s">
        <v>140</v>
      </c>
      <c r="Q25" s="1" t="s">
        <v>765</v>
      </c>
      <c r="R25" s="1" t="s">
        <v>137</v>
      </c>
      <c r="S25" s="1" t="s">
        <v>623</v>
      </c>
      <c r="T25" s="1" t="s">
        <v>327</v>
      </c>
      <c r="U25" s="1">
        <v>1000</v>
      </c>
      <c r="V25" s="1" t="s">
        <v>520</v>
      </c>
      <c r="W25" s="1" t="s">
        <v>520</v>
      </c>
      <c r="X25" s="1">
        <v>1331</v>
      </c>
      <c r="Y25" s="1" t="s">
        <v>337</v>
      </c>
      <c r="Z25" s="1">
        <v>0</v>
      </c>
      <c r="AA25" s="1" t="s">
        <v>44</v>
      </c>
      <c r="AB25" s="7">
        <v>0</v>
      </c>
      <c r="AC25" s="7">
        <v>0</v>
      </c>
      <c r="AD25" s="8">
        <v>228292.44</v>
      </c>
      <c r="AE25" s="7">
        <v>0</v>
      </c>
      <c r="AF25" s="7">
        <v>28206.54</v>
      </c>
      <c r="AG25" s="7">
        <v>28206.54</v>
      </c>
      <c r="AH25" s="7">
        <f t="shared" si="0"/>
        <v>0</v>
      </c>
      <c r="AI25" s="7">
        <v>28206.54</v>
      </c>
      <c r="AJ25" s="7">
        <f t="shared" si="1"/>
        <v>0</v>
      </c>
      <c r="AK25" s="7">
        <v>28206.54</v>
      </c>
      <c r="AL25" s="7">
        <f t="shared" si="2"/>
        <v>237424.13760000002</v>
      </c>
      <c r="AM25" s="3" t="s">
        <v>580</v>
      </c>
      <c r="AN25" s="3"/>
      <c r="AO25" s="3">
        <f t="shared" si="3"/>
        <v>0</v>
      </c>
      <c r="AP25" s="3">
        <v>28206.54</v>
      </c>
      <c r="AQ25" s="3">
        <f t="shared" si="4"/>
        <v>200085.9</v>
      </c>
      <c r="AR25" s="3">
        <v>228292.44</v>
      </c>
      <c r="AS25" s="3">
        <v>0</v>
      </c>
      <c r="AT25" s="3">
        <v>0</v>
      </c>
      <c r="AU25" s="3">
        <v>0</v>
      </c>
      <c r="AV25" s="3">
        <v>228292.44</v>
      </c>
      <c r="AW25" s="4">
        <v>237424.13760000002</v>
      </c>
      <c r="AX25" s="73">
        <f t="shared" si="5"/>
        <v>0</v>
      </c>
    </row>
    <row r="26" spans="1:50" x14ac:dyDescent="0.25">
      <c r="A26" s="1" t="s">
        <v>471</v>
      </c>
      <c r="B26" s="1" t="s">
        <v>32</v>
      </c>
      <c r="C26" s="1" t="s">
        <v>33</v>
      </c>
      <c r="D26" s="1" t="s">
        <v>100</v>
      </c>
      <c r="E26" s="1" t="s">
        <v>101</v>
      </c>
      <c r="F26" s="1" t="s">
        <v>136</v>
      </c>
      <c r="G26" s="1">
        <v>6</v>
      </c>
      <c r="H26" s="1" t="s">
        <v>38</v>
      </c>
      <c r="I26" s="1">
        <v>24</v>
      </c>
      <c r="J26" s="1" t="s">
        <v>327</v>
      </c>
      <c r="K26" s="16" t="s">
        <v>139</v>
      </c>
      <c r="L26" s="16" t="s">
        <v>574</v>
      </c>
      <c r="M26" s="1" t="s">
        <v>472</v>
      </c>
      <c r="N26" s="1" t="s">
        <v>137</v>
      </c>
      <c r="O26" s="40" t="s">
        <v>656</v>
      </c>
      <c r="P26" s="1" t="s">
        <v>140</v>
      </c>
      <c r="Q26" s="1" t="s">
        <v>765</v>
      </c>
      <c r="R26" s="1" t="s">
        <v>137</v>
      </c>
      <c r="S26" s="1" t="s">
        <v>623</v>
      </c>
      <c r="T26" s="1" t="s">
        <v>327</v>
      </c>
      <c r="U26" s="1">
        <v>1000</v>
      </c>
      <c r="V26" s="1" t="s">
        <v>520</v>
      </c>
      <c r="W26" s="1" t="s">
        <v>520</v>
      </c>
      <c r="X26" s="1">
        <v>1331</v>
      </c>
      <c r="Y26" s="1" t="s">
        <v>337</v>
      </c>
      <c r="Z26" s="1">
        <v>0</v>
      </c>
      <c r="AA26" s="1" t="s">
        <v>44</v>
      </c>
      <c r="AB26" s="7">
        <v>0</v>
      </c>
      <c r="AC26" s="7">
        <v>0</v>
      </c>
      <c r="AD26" s="8">
        <v>261160.7</v>
      </c>
      <c r="AE26" s="7">
        <v>0</v>
      </c>
      <c r="AF26" s="7">
        <v>261160.7</v>
      </c>
      <c r="AG26" s="7">
        <v>261160.7</v>
      </c>
      <c r="AH26" s="7">
        <f t="shared" si="0"/>
        <v>0</v>
      </c>
      <c r="AI26" s="7">
        <v>261160.7</v>
      </c>
      <c r="AJ26" s="7">
        <f t="shared" si="1"/>
        <v>0</v>
      </c>
      <c r="AK26" s="7">
        <v>261160.7</v>
      </c>
      <c r="AL26" s="7">
        <f t="shared" si="2"/>
        <v>271607.12800000003</v>
      </c>
      <c r="AM26" s="3" t="s">
        <v>580</v>
      </c>
      <c r="AN26" s="3"/>
      <c r="AO26" s="3">
        <f t="shared" si="3"/>
        <v>0</v>
      </c>
      <c r="AP26" s="3">
        <v>261160.7</v>
      </c>
      <c r="AQ26" s="3">
        <f t="shared" si="4"/>
        <v>0</v>
      </c>
      <c r="AR26" s="3">
        <v>0</v>
      </c>
      <c r="AS26" s="3">
        <v>261160.7</v>
      </c>
      <c r="AT26" s="3">
        <v>0</v>
      </c>
      <c r="AU26" s="3">
        <v>0</v>
      </c>
      <c r="AV26" s="3">
        <v>261160.7</v>
      </c>
      <c r="AW26" s="4">
        <v>271607.12800000003</v>
      </c>
      <c r="AX26" s="73">
        <f t="shared" si="5"/>
        <v>0</v>
      </c>
    </row>
    <row r="27" spans="1:50" x14ac:dyDescent="0.25">
      <c r="A27" s="1" t="s">
        <v>45</v>
      </c>
      <c r="B27" s="1" t="s">
        <v>32</v>
      </c>
      <c r="C27" s="1" t="s">
        <v>33</v>
      </c>
      <c r="D27" s="1" t="s">
        <v>100</v>
      </c>
      <c r="E27" s="1" t="s">
        <v>101</v>
      </c>
      <c r="F27" s="1" t="s">
        <v>136</v>
      </c>
      <c r="G27" s="1">
        <v>6</v>
      </c>
      <c r="H27" s="1" t="s">
        <v>38</v>
      </c>
      <c r="I27" s="1">
        <v>24</v>
      </c>
      <c r="J27" s="1" t="s">
        <v>327</v>
      </c>
      <c r="K27" s="16" t="s">
        <v>139</v>
      </c>
      <c r="L27" s="16" t="s">
        <v>574</v>
      </c>
      <c r="M27" s="1" t="s">
        <v>446</v>
      </c>
      <c r="N27" s="1" t="s">
        <v>137</v>
      </c>
      <c r="O27" s="40" t="s">
        <v>656</v>
      </c>
      <c r="P27" s="1" t="s">
        <v>140</v>
      </c>
      <c r="Q27" s="1" t="s">
        <v>765</v>
      </c>
      <c r="R27" s="1" t="s">
        <v>137</v>
      </c>
      <c r="S27" s="1" t="s">
        <v>623</v>
      </c>
      <c r="T27" s="1" t="s">
        <v>327</v>
      </c>
      <c r="U27" s="1">
        <v>1000</v>
      </c>
      <c r="V27" s="1" t="s">
        <v>520</v>
      </c>
      <c r="W27" s="1" t="s">
        <v>520</v>
      </c>
      <c r="X27" s="1">
        <v>1341</v>
      </c>
      <c r="Y27" s="1" t="s">
        <v>338</v>
      </c>
      <c r="Z27" s="1">
        <v>0</v>
      </c>
      <c r="AA27" s="1" t="s">
        <v>44</v>
      </c>
      <c r="AB27" s="6">
        <v>2500000</v>
      </c>
      <c r="AC27" s="6">
        <v>2330137.6000000001</v>
      </c>
      <c r="AD27" s="8">
        <v>124381.8</v>
      </c>
      <c r="AE27" s="7">
        <v>7500000</v>
      </c>
      <c r="AF27" s="7">
        <v>124381.8</v>
      </c>
      <c r="AG27" s="7">
        <v>124381.8</v>
      </c>
      <c r="AH27" s="7">
        <f t="shared" si="0"/>
        <v>0</v>
      </c>
      <c r="AI27" s="7">
        <v>124381.8</v>
      </c>
      <c r="AJ27" s="7">
        <f t="shared" si="1"/>
        <v>0</v>
      </c>
      <c r="AK27" s="7">
        <v>124381.8</v>
      </c>
      <c r="AL27" s="7">
        <f t="shared" si="2"/>
        <v>129357.07200000001</v>
      </c>
      <c r="AM27" s="3" t="s">
        <v>580</v>
      </c>
      <c r="AN27" s="3"/>
      <c r="AO27" s="3">
        <f t="shared" si="3"/>
        <v>0</v>
      </c>
      <c r="AP27" s="3">
        <v>124381.8</v>
      </c>
      <c r="AQ27" s="3">
        <f t="shared" si="4"/>
        <v>0</v>
      </c>
      <c r="AR27" s="3">
        <v>0</v>
      </c>
      <c r="AS27" s="3">
        <v>0</v>
      </c>
      <c r="AT27" s="3">
        <v>0</v>
      </c>
      <c r="AU27" s="3">
        <v>7375618.2000000002</v>
      </c>
      <c r="AV27" s="3">
        <v>-7375618.2000000002</v>
      </c>
      <c r="AW27" s="4">
        <v>129357.07200000001</v>
      </c>
      <c r="AX27" s="73">
        <f t="shared" si="5"/>
        <v>0</v>
      </c>
    </row>
    <row r="28" spans="1:50" x14ac:dyDescent="0.25">
      <c r="A28" s="1" t="s">
        <v>445</v>
      </c>
      <c r="B28" s="1" t="s">
        <v>32</v>
      </c>
      <c r="C28" s="1" t="s">
        <v>33</v>
      </c>
      <c r="D28" s="1" t="s">
        <v>100</v>
      </c>
      <c r="E28" s="1" t="s">
        <v>101</v>
      </c>
      <c r="F28" s="1" t="s">
        <v>136</v>
      </c>
      <c r="G28" s="1">
        <v>6</v>
      </c>
      <c r="H28" s="1" t="s">
        <v>38</v>
      </c>
      <c r="I28" s="1">
        <v>24</v>
      </c>
      <c r="J28" s="1" t="s">
        <v>327</v>
      </c>
      <c r="K28" s="16" t="s">
        <v>139</v>
      </c>
      <c r="L28" s="16" t="s">
        <v>574</v>
      </c>
      <c r="M28" s="1" t="s">
        <v>446</v>
      </c>
      <c r="N28" s="1" t="s">
        <v>137</v>
      </c>
      <c r="O28" s="40" t="s">
        <v>656</v>
      </c>
      <c r="P28" s="1" t="s">
        <v>140</v>
      </c>
      <c r="Q28" s="1" t="s">
        <v>765</v>
      </c>
      <c r="R28" s="1" t="s">
        <v>137</v>
      </c>
      <c r="S28" s="1" t="s">
        <v>623</v>
      </c>
      <c r="T28" s="1" t="s">
        <v>327</v>
      </c>
      <c r="U28" s="1">
        <v>1000</v>
      </c>
      <c r="V28" s="1" t="s">
        <v>520</v>
      </c>
      <c r="W28" s="1" t="s">
        <v>520</v>
      </c>
      <c r="X28" s="1">
        <v>1341</v>
      </c>
      <c r="Y28" s="1" t="s">
        <v>338</v>
      </c>
      <c r="Z28" s="1">
        <v>0</v>
      </c>
      <c r="AA28" s="1" t="s">
        <v>44</v>
      </c>
      <c r="AB28" s="7">
        <v>0</v>
      </c>
      <c r="AC28" s="7">
        <v>0</v>
      </c>
      <c r="AD28" s="8">
        <v>6920373.2000000002</v>
      </c>
      <c r="AE28" s="7">
        <v>0</v>
      </c>
      <c r="AF28" s="7">
        <v>461762</v>
      </c>
      <c r="AG28" s="7">
        <v>461762</v>
      </c>
      <c r="AH28" s="7">
        <f t="shared" si="0"/>
        <v>0</v>
      </c>
      <c r="AI28" s="7">
        <v>461762</v>
      </c>
      <c r="AJ28" s="7">
        <f t="shared" si="1"/>
        <v>0</v>
      </c>
      <c r="AK28" s="7">
        <v>461762</v>
      </c>
      <c r="AL28" s="7">
        <f t="shared" si="2"/>
        <v>7197188.1280000005</v>
      </c>
      <c r="AM28" s="3" t="s">
        <v>580</v>
      </c>
      <c r="AN28" s="3"/>
      <c r="AO28" s="3">
        <f t="shared" si="3"/>
        <v>0</v>
      </c>
      <c r="AP28" s="3">
        <v>461762</v>
      </c>
      <c r="AQ28" s="3">
        <f t="shared" si="4"/>
        <v>6458611.2000000002</v>
      </c>
      <c r="AR28" s="3">
        <v>6920373.2000000002</v>
      </c>
      <c r="AS28" s="3">
        <v>0</v>
      </c>
      <c r="AT28" s="3">
        <v>0</v>
      </c>
      <c r="AU28" s="3">
        <v>0</v>
      </c>
      <c r="AV28" s="3">
        <v>6920373.2000000002</v>
      </c>
      <c r="AW28" s="4">
        <v>7197188.1280000005</v>
      </c>
      <c r="AX28" s="73">
        <f t="shared" si="5"/>
        <v>0</v>
      </c>
    </row>
    <row r="29" spans="1:50" x14ac:dyDescent="0.25">
      <c r="A29" s="1" t="s">
        <v>471</v>
      </c>
      <c r="B29" s="1" t="s">
        <v>32</v>
      </c>
      <c r="C29" s="1" t="s">
        <v>33</v>
      </c>
      <c r="D29" s="1" t="s">
        <v>100</v>
      </c>
      <c r="E29" s="1" t="s">
        <v>101</v>
      </c>
      <c r="F29" s="1" t="s">
        <v>136</v>
      </c>
      <c r="G29" s="1">
        <v>6</v>
      </c>
      <c r="H29" s="1" t="s">
        <v>38</v>
      </c>
      <c r="I29" s="1">
        <v>24</v>
      </c>
      <c r="J29" s="1" t="s">
        <v>327</v>
      </c>
      <c r="K29" s="16" t="s">
        <v>139</v>
      </c>
      <c r="L29" s="16" t="s">
        <v>574</v>
      </c>
      <c r="M29" s="1" t="s">
        <v>472</v>
      </c>
      <c r="N29" s="1" t="s">
        <v>137</v>
      </c>
      <c r="O29" s="40" t="s">
        <v>656</v>
      </c>
      <c r="P29" s="1" t="s">
        <v>140</v>
      </c>
      <c r="Q29" s="1" t="s">
        <v>765</v>
      </c>
      <c r="R29" s="1" t="s">
        <v>137</v>
      </c>
      <c r="S29" s="1" t="s">
        <v>623</v>
      </c>
      <c r="T29" s="1" t="s">
        <v>327</v>
      </c>
      <c r="U29" s="1">
        <v>1000</v>
      </c>
      <c r="V29" s="1" t="s">
        <v>520</v>
      </c>
      <c r="W29" s="1" t="s">
        <v>520</v>
      </c>
      <c r="X29" s="1">
        <v>1341</v>
      </c>
      <c r="Y29" s="1" t="s">
        <v>338</v>
      </c>
      <c r="Z29" s="1">
        <v>0</v>
      </c>
      <c r="AA29" s="1" t="s">
        <v>44</v>
      </c>
      <c r="AB29" s="7">
        <v>0</v>
      </c>
      <c r="AC29" s="7">
        <v>0</v>
      </c>
      <c r="AD29" s="8">
        <v>455245</v>
      </c>
      <c r="AE29" s="7">
        <v>0</v>
      </c>
      <c r="AF29" s="7">
        <v>455245</v>
      </c>
      <c r="AG29" s="7">
        <v>455245</v>
      </c>
      <c r="AH29" s="7">
        <f t="shared" si="0"/>
        <v>0</v>
      </c>
      <c r="AI29" s="7">
        <v>455245</v>
      </c>
      <c r="AJ29" s="7">
        <f t="shared" si="1"/>
        <v>0</v>
      </c>
      <c r="AK29" s="7">
        <v>455245</v>
      </c>
      <c r="AL29" s="7">
        <f t="shared" si="2"/>
        <v>473454.8</v>
      </c>
      <c r="AM29" s="3" t="s">
        <v>580</v>
      </c>
      <c r="AN29" s="3"/>
      <c r="AO29" s="3">
        <f t="shared" si="3"/>
        <v>0</v>
      </c>
      <c r="AP29" s="3">
        <v>455245</v>
      </c>
      <c r="AQ29" s="3">
        <f t="shared" si="4"/>
        <v>0</v>
      </c>
      <c r="AR29" s="3">
        <v>0</v>
      </c>
      <c r="AS29" s="3">
        <v>455245</v>
      </c>
      <c r="AT29" s="3">
        <v>0</v>
      </c>
      <c r="AU29" s="3">
        <v>0</v>
      </c>
      <c r="AV29" s="3">
        <v>455245</v>
      </c>
      <c r="AW29" s="4">
        <v>473454.8</v>
      </c>
      <c r="AX29" s="73">
        <f t="shared" si="5"/>
        <v>0</v>
      </c>
    </row>
    <row r="30" spans="1:50" x14ac:dyDescent="0.25">
      <c r="A30" s="1" t="s">
        <v>45</v>
      </c>
      <c r="B30" s="1" t="s">
        <v>32</v>
      </c>
      <c r="C30" s="1" t="s">
        <v>33</v>
      </c>
      <c r="D30" s="1" t="s">
        <v>100</v>
      </c>
      <c r="E30" s="1" t="s">
        <v>101</v>
      </c>
      <c r="F30" s="1" t="s">
        <v>136</v>
      </c>
      <c r="G30" s="1">
        <v>6</v>
      </c>
      <c r="H30" s="1" t="s">
        <v>38</v>
      </c>
      <c r="I30" s="1">
        <v>24</v>
      </c>
      <c r="J30" s="1" t="s">
        <v>327</v>
      </c>
      <c r="K30" s="16" t="s">
        <v>139</v>
      </c>
      <c r="L30" s="16" t="s">
        <v>574</v>
      </c>
      <c r="M30" s="1" t="s">
        <v>446</v>
      </c>
      <c r="N30" s="1" t="s">
        <v>137</v>
      </c>
      <c r="O30" s="40" t="s">
        <v>656</v>
      </c>
      <c r="P30" s="1" t="s">
        <v>140</v>
      </c>
      <c r="Q30" s="1" t="s">
        <v>765</v>
      </c>
      <c r="R30" s="1" t="s">
        <v>137</v>
      </c>
      <c r="S30" s="1" t="s">
        <v>623</v>
      </c>
      <c r="T30" s="1" t="s">
        <v>327</v>
      </c>
      <c r="U30" s="1">
        <v>1000</v>
      </c>
      <c r="V30" s="1" t="s">
        <v>520</v>
      </c>
      <c r="W30" s="1" t="s">
        <v>520</v>
      </c>
      <c r="X30" s="1">
        <v>1411</v>
      </c>
      <c r="Y30" s="1" t="s">
        <v>339</v>
      </c>
      <c r="Z30" s="1">
        <v>13</v>
      </c>
      <c r="AA30" s="1" t="s">
        <v>330</v>
      </c>
      <c r="AB30" s="6">
        <v>4385025.49</v>
      </c>
      <c r="AC30" s="6">
        <v>4385025.49</v>
      </c>
      <c r="AD30" s="8">
        <v>3421977.46</v>
      </c>
      <c r="AE30" s="7">
        <v>45430103.369999997</v>
      </c>
      <c r="AF30" s="7">
        <v>3369105.78</v>
      </c>
      <c r="AG30" s="7">
        <v>3369105.78</v>
      </c>
      <c r="AH30" s="7">
        <f t="shared" si="0"/>
        <v>0</v>
      </c>
      <c r="AI30" s="7">
        <v>3369105.78</v>
      </c>
      <c r="AJ30" s="7">
        <f t="shared" si="1"/>
        <v>0</v>
      </c>
      <c r="AK30" s="7">
        <v>3369105.78</v>
      </c>
      <c r="AL30" s="7">
        <f t="shared" si="2"/>
        <v>3558856.5584</v>
      </c>
      <c r="AM30" s="3" t="s">
        <v>580</v>
      </c>
      <c r="AN30" s="3"/>
      <c r="AO30" s="3">
        <f t="shared" si="3"/>
        <v>0</v>
      </c>
      <c r="AP30" s="3">
        <v>3369105.78</v>
      </c>
      <c r="AQ30" s="3">
        <f t="shared" si="4"/>
        <v>52871.680000000168</v>
      </c>
      <c r="AR30" s="3">
        <v>0</v>
      </c>
      <c r="AS30" s="3">
        <v>42.74</v>
      </c>
      <c r="AT30" s="3">
        <v>0</v>
      </c>
      <c r="AU30" s="3">
        <v>42008168.649999999</v>
      </c>
      <c r="AV30" s="3">
        <v>-42008125.909999996</v>
      </c>
      <c r="AW30" s="4">
        <v>3558856.5584</v>
      </c>
      <c r="AX30" s="73">
        <f t="shared" si="5"/>
        <v>0</v>
      </c>
    </row>
    <row r="31" spans="1:50" x14ac:dyDescent="0.25">
      <c r="A31" s="1" t="s">
        <v>45</v>
      </c>
      <c r="B31" s="1" t="s">
        <v>32</v>
      </c>
      <c r="C31" s="1" t="s">
        <v>33</v>
      </c>
      <c r="D31" s="1" t="s">
        <v>100</v>
      </c>
      <c r="E31" s="1" t="s">
        <v>101</v>
      </c>
      <c r="F31" s="1" t="s">
        <v>136</v>
      </c>
      <c r="G31" s="1">
        <v>6</v>
      </c>
      <c r="H31" s="1" t="s">
        <v>38</v>
      </c>
      <c r="I31" s="1">
        <v>24</v>
      </c>
      <c r="J31" s="1" t="s">
        <v>327</v>
      </c>
      <c r="K31" s="16" t="s">
        <v>139</v>
      </c>
      <c r="L31" s="16" t="s">
        <v>574</v>
      </c>
      <c r="M31" s="1" t="s">
        <v>446</v>
      </c>
      <c r="N31" s="1" t="s">
        <v>137</v>
      </c>
      <c r="O31" s="40" t="s">
        <v>656</v>
      </c>
      <c r="P31" s="1" t="s">
        <v>140</v>
      </c>
      <c r="Q31" s="1" t="s">
        <v>765</v>
      </c>
      <c r="R31" s="1" t="s">
        <v>137</v>
      </c>
      <c r="S31" s="1" t="s">
        <v>623</v>
      </c>
      <c r="T31" s="1" t="s">
        <v>327</v>
      </c>
      <c r="U31" s="1">
        <v>1000</v>
      </c>
      <c r="V31" s="1" t="s">
        <v>520</v>
      </c>
      <c r="W31" s="1" t="s">
        <v>520</v>
      </c>
      <c r="X31" s="1">
        <v>1411</v>
      </c>
      <c r="Y31" s="1" t="s">
        <v>339</v>
      </c>
      <c r="Z31" s="1">
        <v>14</v>
      </c>
      <c r="AA31" s="1" t="s">
        <v>333</v>
      </c>
      <c r="AB31" s="7">
        <v>0</v>
      </c>
      <c r="AC31" s="7">
        <v>0</v>
      </c>
      <c r="AD31" s="8">
        <v>1264922.69</v>
      </c>
      <c r="AE31" s="7">
        <v>6533249.9100000001</v>
      </c>
      <c r="AF31" s="7">
        <v>1264922.69</v>
      </c>
      <c r="AG31" s="7">
        <v>1264922.69</v>
      </c>
      <c r="AH31" s="7">
        <f t="shared" si="0"/>
        <v>0</v>
      </c>
      <c r="AI31" s="7">
        <v>1264922.69</v>
      </c>
      <c r="AJ31" s="7">
        <f t="shared" si="1"/>
        <v>0</v>
      </c>
      <c r="AK31" s="7">
        <v>1264922.69</v>
      </c>
      <c r="AL31" s="7">
        <f t="shared" si="2"/>
        <v>1315519.5976</v>
      </c>
      <c r="AM31" s="3" t="s">
        <v>580</v>
      </c>
      <c r="AN31" s="3"/>
      <c r="AO31" s="3">
        <f t="shared" si="3"/>
        <v>0</v>
      </c>
      <c r="AP31" s="3">
        <v>1264922.69</v>
      </c>
      <c r="AQ31" s="3">
        <f t="shared" si="4"/>
        <v>0</v>
      </c>
      <c r="AR31" s="3">
        <v>0</v>
      </c>
      <c r="AS31" s="3">
        <v>797098.75</v>
      </c>
      <c r="AT31" s="3">
        <v>0</v>
      </c>
      <c r="AU31" s="3">
        <v>6065425.9699999997</v>
      </c>
      <c r="AV31" s="3">
        <v>-5268327.22</v>
      </c>
      <c r="AW31" s="4">
        <v>1315519.5976</v>
      </c>
      <c r="AX31" s="73">
        <f t="shared" si="5"/>
        <v>0</v>
      </c>
    </row>
    <row r="32" spans="1:50" x14ac:dyDescent="0.25">
      <c r="A32" s="1" t="s">
        <v>445</v>
      </c>
      <c r="B32" s="1" t="s">
        <v>32</v>
      </c>
      <c r="C32" s="1" t="s">
        <v>33</v>
      </c>
      <c r="D32" s="1" t="s">
        <v>100</v>
      </c>
      <c r="E32" s="1" t="s">
        <v>101</v>
      </c>
      <c r="F32" s="1" t="s">
        <v>136</v>
      </c>
      <c r="G32" s="1">
        <v>6</v>
      </c>
      <c r="H32" s="1" t="s">
        <v>38</v>
      </c>
      <c r="I32" s="1">
        <v>24</v>
      </c>
      <c r="J32" s="1" t="s">
        <v>327</v>
      </c>
      <c r="K32" s="16" t="s">
        <v>139</v>
      </c>
      <c r="L32" s="16" t="s">
        <v>574</v>
      </c>
      <c r="M32" s="1" t="s">
        <v>446</v>
      </c>
      <c r="N32" s="1" t="s">
        <v>137</v>
      </c>
      <c r="O32" s="40" t="s">
        <v>656</v>
      </c>
      <c r="P32" s="1" t="s">
        <v>140</v>
      </c>
      <c r="Q32" s="1" t="s">
        <v>765</v>
      </c>
      <c r="R32" s="1" t="s">
        <v>137</v>
      </c>
      <c r="S32" s="1" t="s">
        <v>623</v>
      </c>
      <c r="T32" s="1" t="s">
        <v>327</v>
      </c>
      <c r="U32" s="1">
        <v>1000</v>
      </c>
      <c r="V32" s="1" t="s">
        <v>520</v>
      </c>
      <c r="W32" s="1" t="s">
        <v>520</v>
      </c>
      <c r="X32" s="1">
        <v>1411</v>
      </c>
      <c r="Y32" s="1" t="s">
        <v>339</v>
      </c>
      <c r="Z32" s="1">
        <v>13</v>
      </c>
      <c r="AA32" s="1" t="s">
        <v>330</v>
      </c>
      <c r="AB32" s="6">
        <v>45204864.159999996</v>
      </c>
      <c r="AC32" s="6">
        <v>40400571.310000002</v>
      </c>
      <c r="AD32" s="8">
        <v>43081348.140000001</v>
      </c>
      <c r="AE32" s="7">
        <v>0</v>
      </c>
      <c r="AF32" s="7">
        <v>27543606.690000001</v>
      </c>
      <c r="AG32" s="7">
        <v>27543606.690000001</v>
      </c>
      <c r="AH32" s="7">
        <f t="shared" si="0"/>
        <v>0</v>
      </c>
      <c r="AI32" s="7">
        <v>27543606.690000001</v>
      </c>
      <c r="AJ32" s="7">
        <f t="shared" si="1"/>
        <v>0</v>
      </c>
      <c r="AK32" s="7">
        <v>27543606.690000001</v>
      </c>
      <c r="AL32" s="7">
        <f t="shared" si="2"/>
        <v>44804602.0656</v>
      </c>
      <c r="AM32" s="3" t="s">
        <v>580</v>
      </c>
      <c r="AN32" s="3"/>
      <c r="AO32" s="3">
        <f t="shared" si="3"/>
        <v>0</v>
      </c>
      <c r="AP32" s="3">
        <v>27543606.690000001</v>
      </c>
      <c r="AQ32" s="3">
        <f t="shared" si="4"/>
        <v>15537741.449999999</v>
      </c>
      <c r="AR32" s="3">
        <v>43081390.539999999</v>
      </c>
      <c r="AS32" s="3">
        <v>0</v>
      </c>
      <c r="AT32" s="3">
        <v>0</v>
      </c>
      <c r="AU32" s="3">
        <v>42.4</v>
      </c>
      <c r="AV32" s="3">
        <v>43081348.140000001</v>
      </c>
      <c r="AW32" s="4">
        <v>44804602.0656</v>
      </c>
      <c r="AX32" s="73">
        <f t="shared" si="5"/>
        <v>0</v>
      </c>
    </row>
    <row r="33" spans="1:50" x14ac:dyDescent="0.25">
      <c r="A33" s="1" t="s">
        <v>445</v>
      </c>
      <c r="B33" s="1" t="s">
        <v>32</v>
      </c>
      <c r="C33" s="1" t="s">
        <v>33</v>
      </c>
      <c r="D33" s="1" t="s">
        <v>100</v>
      </c>
      <c r="E33" s="1" t="s">
        <v>101</v>
      </c>
      <c r="F33" s="1" t="s">
        <v>136</v>
      </c>
      <c r="G33" s="1">
        <v>6</v>
      </c>
      <c r="H33" s="1" t="s">
        <v>38</v>
      </c>
      <c r="I33" s="1">
        <v>24</v>
      </c>
      <c r="J33" s="1" t="s">
        <v>327</v>
      </c>
      <c r="K33" s="16" t="s">
        <v>139</v>
      </c>
      <c r="L33" s="16" t="s">
        <v>574</v>
      </c>
      <c r="M33" s="1" t="s">
        <v>446</v>
      </c>
      <c r="N33" s="1" t="s">
        <v>137</v>
      </c>
      <c r="O33" s="40" t="s">
        <v>656</v>
      </c>
      <c r="P33" s="1" t="s">
        <v>140</v>
      </c>
      <c r="Q33" s="1" t="s">
        <v>765</v>
      </c>
      <c r="R33" s="1" t="s">
        <v>137</v>
      </c>
      <c r="S33" s="1" t="s">
        <v>623</v>
      </c>
      <c r="T33" s="1" t="s">
        <v>327</v>
      </c>
      <c r="U33" s="1">
        <v>1000</v>
      </c>
      <c r="V33" s="1" t="s">
        <v>520</v>
      </c>
      <c r="W33" s="1" t="s">
        <v>520</v>
      </c>
      <c r="X33" s="1">
        <v>1411</v>
      </c>
      <c r="Y33" s="1" t="s">
        <v>339</v>
      </c>
      <c r="Z33" s="1">
        <v>14</v>
      </c>
      <c r="AA33" s="1" t="s">
        <v>333</v>
      </c>
      <c r="AB33" s="7">
        <v>0</v>
      </c>
      <c r="AC33" s="7">
        <v>0</v>
      </c>
      <c r="AD33" s="8">
        <v>1959014.55</v>
      </c>
      <c r="AE33" s="7">
        <v>0</v>
      </c>
      <c r="AF33" s="7">
        <v>1959014.55</v>
      </c>
      <c r="AG33" s="7">
        <v>1959014.55</v>
      </c>
      <c r="AH33" s="7">
        <f t="shared" ref="AH33:AH63" si="6">AG33-AI33</f>
        <v>0</v>
      </c>
      <c r="AI33" s="7">
        <v>1959014.55</v>
      </c>
      <c r="AJ33" s="7">
        <f t="shared" ref="AJ33:AJ63" si="7">AI33-AK33</f>
        <v>0</v>
      </c>
      <c r="AK33" s="7">
        <v>1959014.55</v>
      </c>
      <c r="AL33" s="7">
        <f t="shared" si="2"/>
        <v>2037375.1320000002</v>
      </c>
      <c r="AM33" s="3" t="s">
        <v>580</v>
      </c>
      <c r="AN33" s="3"/>
      <c r="AO33" s="3">
        <f t="shared" ref="AO33:AO63" si="8">AK33-AP33</f>
        <v>0</v>
      </c>
      <c r="AP33" s="3">
        <v>1959014.55</v>
      </c>
      <c r="AQ33" s="3">
        <f t="shared" ref="AQ33:AQ63" si="9">AD33-AF33</f>
        <v>0</v>
      </c>
      <c r="AR33" s="3">
        <v>1959014.55</v>
      </c>
      <c r="AS33" s="3">
        <v>0</v>
      </c>
      <c r="AT33" s="3">
        <v>0</v>
      </c>
      <c r="AU33" s="3">
        <v>0</v>
      </c>
      <c r="AV33" s="3">
        <v>1959014.55</v>
      </c>
      <c r="AW33" s="4">
        <v>2037375.1320000002</v>
      </c>
      <c r="AX33" s="73">
        <f t="shared" ref="AX33:AX63" si="10">AW33-AL33</f>
        <v>0</v>
      </c>
    </row>
    <row r="34" spans="1:50" x14ac:dyDescent="0.25">
      <c r="A34" s="1" t="s">
        <v>471</v>
      </c>
      <c r="B34" s="1" t="s">
        <v>32</v>
      </c>
      <c r="C34" s="1" t="s">
        <v>33</v>
      </c>
      <c r="D34" s="1" t="s">
        <v>100</v>
      </c>
      <c r="E34" s="1" t="s">
        <v>101</v>
      </c>
      <c r="F34" s="1" t="s">
        <v>136</v>
      </c>
      <c r="G34" s="1">
        <v>6</v>
      </c>
      <c r="H34" s="1" t="s">
        <v>38</v>
      </c>
      <c r="I34" s="1">
        <v>24</v>
      </c>
      <c r="J34" s="1" t="s">
        <v>327</v>
      </c>
      <c r="K34" s="16" t="s">
        <v>139</v>
      </c>
      <c r="L34" s="16" t="s">
        <v>574</v>
      </c>
      <c r="M34" s="1" t="s">
        <v>472</v>
      </c>
      <c r="N34" s="1" t="s">
        <v>137</v>
      </c>
      <c r="O34" s="40" t="s">
        <v>656</v>
      </c>
      <c r="P34" s="1" t="s">
        <v>140</v>
      </c>
      <c r="Q34" s="1" t="s">
        <v>765</v>
      </c>
      <c r="R34" s="1" t="s">
        <v>137</v>
      </c>
      <c r="S34" s="1" t="s">
        <v>623</v>
      </c>
      <c r="T34" s="1" t="s">
        <v>327</v>
      </c>
      <c r="U34" s="1">
        <v>1000</v>
      </c>
      <c r="V34" s="1" t="s">
        <v>520</v>
      </c>
      <c r="W34" s="1" t="s">
        <v>520</v>
      </c>
      <c r="X34" s="1">
        <v>1411</v>
      </c>
      <c r="Y34" s="1" t="s">
        <v>339</v>
      </c>
      <c r="Z34" s="1">
        <v>14</v>
      </c>
      <c r="AA34" s="1" t="s">
        <v>333</v>
      </c>
      <c r="AB34" s="7">
        <v>0</v>
      </c>
      <c r="AC34" s="7">
        <v>0</v>
      </c>
      <c r="AD34" s="8">
        <v>4106411.08</v>
      </c>
      <c r="AE34" s="7">
        <v>0</v>
      </c>
      <c r="AF34" s="7">
        <v>3085568.55</v>
      </c>
      <c r="AG34" s="7">
        <v>3085568.55</v>
      </c>
      <c r="AH34" s="7">
        <f t="shared" si="6"/>
        <v>0</v>
      </c>
      <c r="AI34" s="7">
        <v>3085568.55</v>
      </c>
      <c r="AJ34" s="7">
        <f t="shared" si="7"/>
        <v>0</v>
      </c>
      <c r="AK34" s="7">
        <v>3085568.55</v>
      </c>
      <c r="AL34" s="7">
        <f t="shared" ref="AL34:AL61" si="11">AD34*1.04</f>
        <v>4270667.5232000006</v>
      </c>
      <c r="AM34" s="3" t="s">
        <v>580</v>
      </c>
      <c r="AN34" s="3"/>
      <c r="AO34" s="3">
        <f t="shared" si="8"/>
        <v>0</v>
      </c>
      <c r="AP34" s="3">
        <v>3085568.55</v>
      </c>
      <c r="AQ34" s="3">
        <f t="shared" si="9"/>
        <v>1020842.5300000003</v>
      </c>
      <c r="AR34" s="3">
        <v>3350953.81</v>
      </c>
      <c r="AS34" s="3">
        <v>755457.27</v>
      </c>
      <c r="AT34" s="3">
        <v>0</v>
      </c>
      <c r="AU34" s="3">
        <v>0</v>
      </c>
      <c r="AV34" s="3">
        <v>4106411.08</v>
      </c>
      <c r="AW34" s="4">
        <v>4270667.5232000006</v>
      </c>
      <c r="AX34" s="73">
        <f t="shared" si="10"/>
        <v>0</v>
      </c>
    </row>
    <row r="35" spans="1:50" x14ac:dyDescent="0.25">
      <c r="A35" s="1" t="s">
        <v>45</v>
      </c>
      <c r="B35" s="1" t="s">
        <v>32</v>
      </c>
      <c r="C35" s="1" t="s">
        <v>33</v>
      </c>
      <c r="D35" s="1" t="s">
        <v>100</v>
      </c>
      <c r="E35" s="1" t="s">
        <v>101</v>
      </c>
      <c r="F35" s="1" t="s">
        <v>136</v>
      </c>
      <c r="G35" s="1">
        <v>6</v>
      </c>
      <c r="H35" s="1" t="s">
        <v>38</v>
      </c>
      <c r="I35" s="1">
        <v>24</v>
      </c>
      <c r="J35" s="1" t="s">
        <v>327</v>
      </c>
      <c r="K35" s="16" t="s">
        <v>139</v>
      </c>
      <c r="L35" s="16" t="s">
        <v>574</v>
      </c>
      <c r="M35" s="1" t="s">
        <v>46</v>
      </c>
      <c r="N35" s="1" t="s">
        <v>137</v>
      </c>
      <c r="O35" s="40" t="s">
        <v>656</v>
      </c>
      <c r="P35" s="1" t="s">
        <v>140</v>
      </c>
      <c r="Q35" s="1" t="s">
        <v>765</v>
      </c>
      <c r="R35" s="1" t="s">
        <v>137</v>
      </c>
      <c r="S35" s="1" t="s">
        <v>623</v>
      </c>
      <c r="T35" s="1" t="s">
        <v>327</v>
      </c>
      <c r="U35" s="1">
        <v>1000</v>
      </c>
      <c r="V35" s="1" t="s">
        <v>520</v>
      </c>
      <c r="W35" s="1" t="s">
        <v>520</v>
      </c>
      <c r="X35" s="1">
        <v>1421</v>
      </c>
      <c r="Y35" s="1" t="s">
        <v>340</v>
      </c>
      <c r="Z35" s="1">
        <v>13</v>
      </c>
      <c r="AA35" s="1" t="s">
        <v>330</v>
      </c>
      <c r="AB35" s="7">
        <v>0</v>
      </c>
      <c r="AC35" s="7">
        <v>0</v>
      </c>
      <c r="AD35" s="8">
        <v>1647769.43</v>
      </c>
      <c r="AE35" s="7">
        <v>22715052.239999998</v>
      </c>
      <c r="AF35" s="7">
        <v>1647769.43</v>
      </c>
      <c r="AG35" s="7">
        <v>1647769.43</v>
      </c>
      <c r="AH35" s="7">
        <f t="shared" si="6"/>
        <v>0</v>
      </c>
      <c r="AI35" s="7">
        <v>1647769.43</v>
      </c>
      <c r="AJ35" s="7">
        <f t="shared" si="7"/>
        <v>0</v>
      </c>
      <c r="AK35" s="7">
        <v>1647769.43</v>
      </c>
      <c r="AL35" s="7">
        <f t="shared" si="11"/>
        <v>1713680.2072000001</v>
      </c>
      <c r="AM35" s="3" t="s">
        <v>580</v>
      </c>
      <c r="AN35" s="3"/>
      <c r="AO35" s="3">
        <f t="shared" si="8"/>
        <v>0</v>
      </c>
      <c r="AP35" s="3">
        <v>1647769.43</v>
      </c>
      <c r="AQ35" s="3">
        <f t="shared" si="9"/>
        <v>0</v>
      </c>
      <c r="AR35" s="3">
        <v>0</v>
      </c>
      <c r="AS35" s="3">
        <v>0</v>
      </c>
      <c r="AT35" s="3">
        <v>0</v>
      </c>
      <c r="AU35" s="3">
        <v>21067282.809999999</v>
      </c>
      <c r="AV35" s="3">
        <v>-21067282.809999999</v>
      </c>
      <c r="AW35" s="4">
        <v>1713680.2072000001</v>
      </c>
      <c r="AX35" s="73">
        <f t="shared" si="10"/>
        <v>0</v>
      </c>
    </row>
    <row r="36" spans="1:50" x14ac:dyDescent="0.25">
      <c r="A36" s="1" t="s">
        <v>45</v>
      </c>
      <c r="B36" s="1" t="s">
        <v>32</v>
      </c>
      <c r="C36" s="1" t="s">
        <v>33</v>
      </c>
      <c r="D36" s="1" t="s">
        <v>100</v>
      </c>
      <c r="E36" s="1" t="s">
        <v>101</v>
      </c>
      <c r="F36" s="1" t="s">
        <v>136</v>
      </c>
      <c r="G36" s="1">
        <v>6</v>
      </c>
      <c r="H36" s="1" t="s">
        <v>38</v>
      </c>
      <c r="I36" s="1">
        <v>24</v>
      </c>
      <c r="J36" s="1" t="s">
        <v>327</v>
      </c>
      <c r="K36" s="16" t="s">
        <v>139</v>
      </c>
      <c r="L36" s="16" t="s">
        <v>574</v>
      </c>
      <c r="M36" s="1" t="s">
        <v>46</v>
      </c>
      <c r="N36" s="1" t="s">
        <v>137</v>
      </c>
      <c r="O36" s="40" t="s">
        <v>656</v>
      </c>
      <c r="P36" s="1" t="s">
        <v>140</v>
      </c>
      <c r="Q36" s="1" t="s">
        <v>765</v>
      </c>
      <c r="R36" s="1" t="s">
        <v>137</v>
      </c>
      <c r="S36" s="1" t="s">
        <v>623</v>
      </c>
      <c r="T36" s="1" t="s">
        <v>327</v>
      </c>
      <c r="U36" s="1">
        <v>1000</v>
      </c>
      <c r="V36" s="1" t="s">
        <v>520</v>
      </c>
      <c r="W36" s="1" t="s">
        <v>520</v>
      </c>
      <c r="X36" s="1">
        <v>1421</v>
      </c>
      <c r="Y36" s="1" t="s">
        <v>340</v>
      </c>
      <c r="Z36" s="1">
        <v>14</v>
      </c>
      <c r="AA36" s="1" t="s">
        <v>333</v>
      </c>
      <c r="AB36" s="7">
        <v>0</v>
      </c>
      <c r="AC36" s="7">
        <v>0</v>
      </c>
      <c r="AD36" s="8">
        <v>462325.63</v>
      </c>
      <c r="AE36" s="7">
        <v>3266624.41</v>
      </c>
      <c r="AF36" s="7">
        <v>461419.27</v>
      </c>
      <c r="AG36" s="7">
        <v>461419.27</v>
      </c>
      <c r="AH36" s="7">
        <f t="shared" si="6"/>
        <v>0</v>
      </c>
      <c r="AI36" s="7">
        <v>461419.27</v>
      </c>
      <c r="AJ36" s="7">
        <f t="shared" si="7"/>
        <v>0</v>
      </c>
      <c r="AK36" s="7">
        <v>461419.27</v>
      </c>
      <c r="AL36" s="7">
        <f t="shared" si="11"/>
        <v>480818.65520000004</v>
      </c>
      <c r="AM36" s="3" t="s">
        <v>580</v>
      </c>
      <c r="AN36" s="3"/>
      <c r="AO36" s="3">
        <f t="shared" si="8"/>
        <v>0</v>
      </c>
      <c r="AP36" s="3">
        <v>461419.27</v>
      </c>
      <c r="AQ36" s="3">
        <f t="shared" si="9"/>
        <v>906.35999999998603</v>
      </c>
      <c r="AR36" s="3">
        <v>0</v>
      </c>
      <c r="AS36" s="3">
        <v>0.38</v>
      </c>
      <c r="AT36" s="3">
        <v>0</v>
      </c>
      <c r="AU36" s="3">
        <v>2804299.16</v>
      </c>
      <c r="AV36" s="3">
        <v>-2804298.78</v>
      </c>
      <c r="AW36" s="4">
        <v>480818.65520000004</v>
      </c>
      <c r="AX36" s="73">
        <f t="shared" si="10"/>
        <v>0</v>
      </c>
    </row>
    <row r="37" spans="1:50" x14ac:dyDescent="0.25">
      <c r="A37" s="1" t="s">
        <v>445</v>
      </c>
      <c r="B37" s="1" t="s">
        <v>32</v>
      </c>
      <c r="C37" s="1" t="s">
        <v>33</v>
      </c>
      <c r="D37" s="1" t="s">
        <v>100</v>
      </c>
      <c r="E37" s="1" t="s">
        <v>101</v>
      </c>
      <c r="F37" s="1" t="s">
        <v>136</v>
      </c>
      <c r="G37" s="1">
        <v>6</v>
      </c>
      <c r="H37" s="1" t="s">
        <v>38</v>
      </c>
      <c r="I37" s="1">
        <v>21</v>
      </c>
      <c r="J37" s="1" t="s">
        <v>327</v>
      </c>
      <c r="K37" s="16" t="s">
        <v>139</v>
      </c>
      <c r="L37" s="16" t="s">
        <v>574</v>
      </c>
      <c r="M37" s="1" t="s">
        <v>446</v>
      </c>
      <c r="N37" s="1" t="s">
        <v>137</v>
      </c>
      <c r="O37" s="40" t="s">
        <v>656</v>
      </c>
      <c r="P37" s="1" t="s">
        <v>140</v>
      </c>
      <c r="Q37" s="1" t="s">
        <v>765</v>
      </c>
      <c r="R37" s="1" t="s">
        <v>137</v>
      </c>
      <c r="S37" s="1" t="s">
        <v>623</v>
      </c>
      <c r="T37" s="1" t="s">
        <v>315</v>
      </c>
      <c r="U37" s="1">
        <v>1000</v>
      </c>
      <c r="V37" s="1" t="s">
        <v>520</v>
      </c>
      <c r="W37" s="1" t="s">
        <v>520</v>
      </c>
      <c r="X37" s="1">
        <v>1421</v>
      </c>
      <c r="Y37" s="1" t="s">
        <v>340</v>
      </c>
      <c r="Z37" s="1">
        <v>13</v>
      </c>
      <c r="AA37" s="1" t="s">
        <v>330</v>
      </c>
      <c r="AB37" s="7">
        <v>0</v>
      </c>
      <c r="AC37" s="7">
        <v>0</v>
      </c>
      <c r="AD37" s="8">
        <v>0</v>
      </c>
      <c r="AE37" s="7">
        <v>0</v>
      </c>
      <c r="AF37" s="7">
        <v>0</v>
      </c>
      <c r="AG37" s="7">
        <v>0</v>
      </c>
      <c r="AH37" s="7">
        <f t="shared" si="6"/>
        <v>0</v>
      </c>
      <c r="AI37" s="7">
        <v>0</v>
      </c>
      <c r="AJ37" s="7">
        <f t="shared" si="7"/>
        <v>0</v>
      </c>
      <c r="AK37" s="7">
        <v>0</v>
      </c>
      <c r="AL37" s="7">
        <f t="shared" si="11"/>
        <v>0</v>
      </c>
      <c r="AM37" s="3" t="s">
        <v>580</v>
      </c>
      <c r="AN37" s="3"/>
      <c r="AO37" s="3">
        <f t="shared" si="8"/>
        <v>0</v>
      </c>
      <c r="AP37" s="3">
        <v>0</v>
      </c>
      <c r="AQ37" s="3">
        <f t="shared" si="9"/>
        <v>0</v>
      </c>
      <c r="AR37" s="3">
        <v>0</v>
      </c>
      <c r="AS37" s="3">
        <v>0</v>
      </c>
      <c r="AT37" s="3">
        <v>0</v>
      </c>
      <c r="AU37" s="3">
        <v>0</v>
      </c>
      <c r="AV37" s="3">
        <v>0</v>
      </c>
      <c r="AW37" s="4">
        <v>0</v>
      </c>
      <c r="AX37" s="73">
        <f t="shared" si="10"/>
        <v>0</v>
      </c>
    </row>
    <row r="38" spans="1:50" x14ac:dyDescent="0.25">
      <c r="A38" s="1" t="s">
        <v>445</v>
      </c>
      <c r="B38" s="1" t="s">
        <v>32</v>
      </c>
      <c r="C38" s="1" t="s">
        <v>33</v>
      </c>
      <c r="D38" s="1" t="s">
        <v>100</v>
      </c>
      <c r="E38" s="1" t="s">
        <v>101</v>
      </c>
      <c r="F38" s="1" t="s">
        <v>136</v>
      </c>
      <c r="G38" s="1">
        <v>6</v>
      </c>
      <c r="H38" s="1" t="s">
        <v>38</v>
      </c>
      <c r="I38" s="1">
        <v>24</v>
      </c>
      <c r="J38" s="1" t="s">
        <v>327</v>
      </c>
      <c r="K38" s="16" t="s">
        <v>139</v>
      </c>
      <c r="L38" s="16" t="s">
        <v>574</v>
      </c>
      <c r="M38" s="1" t="s">
        <v>446</v>
      </c>
      <c r="N38" s="1" t="s">
        <v>137</v>
      </c>
      <c r="O38" s="40" t="s">
        <v>656</v>
      </c>
      <c r="P38" s="1" t="s">
        <v>140</v>
      </c>
      <c r="Q38" s="1" t="s">
        <v>765</v>
      </c>
      <c r="R38" s="1" t="s">
        <v>137</v>
      </c>
      <c r="S38" s="1" t="s">
        <v>623</v>
      </c>
      <c r="T38" s="1" t="s">
        <v>327</v>
      </c>
      <c r="U38" s="1">
        <v>1000</v>
      </c>
      <c r="V38" s="1" t="s">
        <v>520</v>
      </c>
      <c r="W38" s="1" t="s">
        <v>520</v>
      </c>
      <c r="X38" s="1">
        <v>1421</v>
      </c>
      <c r="Y38" s="1" t="s">
        <v>340</v>
      </c>
      <c r="Z38" s="1">
        <v>13</v>
      </c>
      <c r="AA38" s="1" t="s">
        <v>330</v>
      </c>
      <c r="AB38" s="6">
        <v>24377499.100000001</v>
      </c>
      <c r="AC38" s="6">
        <v>23773465.690000001</v>
      </c>
      <c r="AD38" s="8">
        <v>21639111</v>
      </c>
      <c r="AE38" s="7">
        <v>0</v>
      </c>
      <c r="AF38" s="7">
        <v>13147629.6</v>
      </c>
      <c r="AG38" s="7">
        <v>13147629.6</v>
      </c>
      <c r="AH38" s="7">
        <f t="shared" si="6"/>
        <v>0</v>
      </c>
      <c r="AI38" s="7">
        <v>13147629.6</v>
      </c>
      <c r="AJ38" s="7">
        <f t="shared" si="7"/>
        <v>0</v>
      </c>
      <c r="AK38" s="7">
        <v>13147629.6</v>
      </c>
      <c r="AL38" s="7">
        <f t="shared" si="11"/>
        <v>22504675.440000001</v>
      </c>
      <c r="AM38" s="3" t="s">
        <v>580</v>
      </c>
      <c r="AN38" s="3"/>
      <c r="AO38" s="3">
        <f t="shared" si="8"/>
        <v>0</v>
      </c>
      <c r="AP38" s="3">
        <v>13147629.6</v>
      </c>
      <c r="AQ38" s="3">
        <f t="shared" si="9"/>
        <v>8491481.4000000004</v>
      </c>
      <c r="AR38" s="3">
        <v>21639111</v>
      </c>
      <c r="AS38" s="3">
        <v>0</v>
      </c>
      <c r="AT38" s="3">
        <v>0</v>
      </c>
      <c r="AU38" s="3">
        <v>0</v>
      </c>
      <c r="AV38" s="3">
        <v>21639111</v>
      </c>
      <c r="AW38" s="4">
        <v>22504675.440000001</v>
      </c>
      <c r="AX38" s="73">
        <f t="shared" si="10"/>
        <v>0</v>
      </c>
    </row>
    <row r="39" spans="1:50" x14ac:dyDescent="0.25">
      <c r="A39" s="1" t="s">
        <v>445</v>
      </c>
      <c r="B39" s="1" t="s">
        <v>32</v>
      </c>
      <c r="C39" s="1" t="s">
        <v>33</v>
      </c>
      <c r="D39" s="1" t="s">
        <v>100</v>
      </c>
      <c r="E39" s="1" t="s">
        <v>101</v>
      </c>
      <c r="F39" s="1" t="s">
        <v>136</v>
      </c>
      <c r="G39" s="1">
        <v>6</v>
      </c>
      <c r="H39" s="1" t="s">
        <v>38</v>
      </c>
      <c r="I39" s="1">
        <v>24</v>
      </c>
      <c r="J39" s="1" t="s">
        <v>327</v>
      </c>
      <c r="K39" s="16" t="s">
        <v>139</v>
      </c>
      <c r="L39" s="16" t="s">
        <v>574</v>
      </c>
      <c r="M39" s="1" t="s">
        <v>446</v>
      </c>
      <c r="N39" s="1" t="s">
        <v>137</v>
      </c>
      <c r="O39" s="40" t="s">
        <v>656</v>
      </c>
      <c r="P39" s="1" t="s">
        <v>140</v>
      </c>
      <c r="Q39" s="1" t="s">
        <v>765</v>
      </c>
      <c r="R39" s="1" t="s">
        <v>137</v>
      </c>
      <c r="S39" s="1" t="s">
        <v>623</v>
      </c>
      <c r="T39" s="1" t="s">
        <v>327</v>
      </c>
      <c r="U39" s="1">
        <v>1000</v>
      </c>
      <c r="V39" s="1" t="s">
        <v>520</v>
      </c>
      <c r="W39" s="1" t="s">
        <v>520</v>
      </c>
      <c r="X39" s="1">
        <v>1421</v>
      </c>
      <c r="Y39" s="1" t="s">
        <v>340</v>
      </c>
      <c r="Z39" s="1">
        <v>14</v>
      </c>
      <c r="AA39" s="1" t="s">
        <v>333</v>
      </c>
      <c r="AB39" s="7">
        <v>0</v>
      </c>
      <c r="AC39" s="7">
        <v>0</v>
      </c>
      <c r="AD39" s="8">
        <v>0</v>
      </c>
      <c r="AE39" s="7">
        <v>0</v>
      </c>
      <c r="AF39" s="7">
        <v>0</v>
      </c>
      <c r="AG39" s="7">
        <v>0</v>
      </c>
      <c r="AH39" s="7">
        <f t="shared" si="6"/>
        <v>0</v>
      </c>
      <c r="AI39" s="7">
        <v>0</v>
      </c>
      <c r="AJ39" s="7">
        <f t="shared" si="7"/>
        <v>0</v>
      </c>
      <c r="AK39" s="7">
        <v>0</v>
      </c>
      <c r="AL39" s="7">
        <f t="shared" si="11"/>
        <v>0</v>
      </c>
      <c r="AM39" s="3" t="s">
        <v>580</v>
      </c>
      <c r="AN39" s="3"/>
      <c r="AO39" s="3">
        <f t="shared" si="8"/>
        <v>0</v>
      </c>
      <c r="AP39" s="3">
        <v>0</v>
      </c>
      <c r="AQ39" s="3">
        <f t="shared" si="9"/>
        <v>0</v>
      </c>
      <c r="AR39" s="3">
        <v>0</v>
      </c>
      <c r="AS39" s="3">
        <v>0</v>
      </c>
      <c r="AT39" s="3">
        <v>0</v>
      </c>
      <c r="AU39" s="3">
        <v>0</v>
      </c>
      <c r="AV39" s="3">
        <v>0</v>
      </c>
      <c r="AW39" s="4">
        <v>0</v>
      </c>
      <c r="AX39" s="73">
        <f t="shared" si="10"/>
        <v>0</v>
      </c>
    </row>
    <row r="40" spans="1:50" x14ac:dyDescent="0.25">
      <c r="A40" s="1" t="s">
        <v>471</v>
      </c>
      <c r="B40" s="1" t="s">
        <v>32</v>
      </c>
      <c r="C40" s="1" t="s">
        <v>33</v>
      </c>
      <c r="D40" s="1" t="s">
        <v>100</v>
      </c>
      <c r="E40" s="1" t="s">
        <v>101</v>
      </c>
      <c r="F40" s="1" t="s">
        <v>136</v>
      </c>
      <c r="G40" s="1">
        <v>6</v>
      </c>
      <c r="H40" s="1" t="s">
        <v>38</v>
      </c>
      <c r="I40" s="1">
        <v>21</v>
      </c>
      <c r="J40" s="1" t="s">
        <v>327</v>
      </c>
      <c r="K40" s="16" t="s">
        <v>139</v>
      </c>
      <c r="L40" s="16" t="s">
        <v>574</v>
      </c>
      <c r="M40" s="1" t="s">
        <v>472</v>
      </c>
      <c r="N40" s="1" t="s">
        <v>137</v>
      </c>
      <c r="O40" s="40" t="s">
        <v>656</v>
      </c>
      <c r="P40" s="1" t="s">
        <v>140</v>
      </c>
      <c r="Q40" s="1" t="s">
        <v>765</v>
      </c>
      <c r="R40" s="1" t="s">
        <v>137</v>
      </c>
      <c r="S40" s="1" t="s">
        <v>623</v>
      </c>
      <c r="T40" s="1" t="s">
        <v>315</v>
      </c>
      <c r="U40" s="1">
        <v>1000</v>
      </c>
      <c r="V40" s="1" t="s">
        <v>520</v>
      </c>
      <c r="W40" s="1" t="s">
        <v>520</v>
      </c>
      <c r="X40" s="1">
        <v>1421</v>
      </c>
      <c r="Y40" s="1" t="s">
        <v>340</v>
      </c>
      <c r="Z40" s="1">
        <v>14</v>
      </c>
      <c r="AA40" s="1" t="s">
        <v>333</v>
      </c>
      <c r="AB40" s="7">
        <v>0</v>
      </c>
      <c r="AC40" s="7">
        <v>0</v>
      </c>
      <c r="AD40" s="8">
        <v>0</v>
      </c>
      <c r="AE40" s="7">
        <v>0</v>
      </c>
      <c r="AF40" s="7">
        <v>0</v>
      </c>
      <c r="AG40" s="7">
        <v>0</v>
      </c>
      <c r="AH40" s="7">
        <f t="shared" si="6"/>
        <v>0</v>
      </c>
      <c r="AI40" s="7">
        <v>0</v>
      </c>
      <c r="AJ40" s="7">
        <f t="shared" si="7"/>
        <v>0</v>
      </c>
      <c r="AK40" s="7">
        <v>0</v>
      </c>
      <c r="AL40" s="7">
        <f t="shared" si="11"/>
        <v>0</v>
      </c>
      <c r="AM40" s="3" t="s">
        <v>580</v>
      </c>
      <c r="AN40" s="3"/>
      <c r="AO40" s="3">
        <f t="shared" si="8"/>
        <v>0</v>
      </c>
      <c r="AP40" s="3">
        <v>0</v>
      </c>
      <c r="AQ40" s="3">
        <f t="shared" si="9"/>
        <v>0</v>
      </c>
      <c r="AR40" s="3">
        <v>0</v>
      </c>
      <c r="AS40" s="3">
        <v>0</v>
      </c>
      <c r="AT40" s="3">
        <v>0</v>
      </c>
      <c r="AU40" s="3">
        <v>0</v>
      </c>
      <c r="AV40" s="3">
        <v>0</v>
      </c>
      <c r="AW40" s="4">
        <v>0</v>
      </c>
      <c r="AX40" s="73">
        <f t="shared" si="10"/>
        <v>0</v>
      </c>
    </row>
    <row r="41" spans="1:50" x14ac:dyDescent="0.25">
      <c r="A41" s="1" t="s">
        <v>471</v>
      </c>
      <c r="B41" s="1" t="s">
        <v>32</v>
      </c>
      <c r="C41" s="1" t="s">
        <v>33</v>
      </c>
      <c r="D41" s="1" t="s">
        <v>100</v>
      </c>
      <c r="E41" s="1" t="s">
        <v>101</v>
      </c>
      <c r="F41" s="1" t="s">
        <v>136</v>
      </c>
      <c r="G41" s="1">
        <v>6</v>
      </c>
      <c r="H41" s="1" t="s">
        <v>38</v>
      </c>
      <c r="I41" s="1">
        <v>24</v>
      </c>
      <c r="J41" s="1" t="s">
        <v>327</v>
      </c>
      <c r="K41" s="16" t="s">
        <v>139</v>
      </c>
      <c r="L41" s="16" t="s">
        <v>574</v>
      </c>
      <c r="M41" s="1" t="s">
        <v>472</v>
      </c>
      <c r="N41" s="1" t="s">
        <v>137</v>
      </c>
      <c r="O41" s="40" t="s">
        <v>656</v>
      </c>
      <c r="P41" s="1" t="s">
        <v>140</v>
      </c>
      <c r="Q41" s="1" t="s">
        <v>765</v>
      </c>
      <c r="R41" s="1" t="s">
        <v>137</v>
      </c>
      <c r="S41" s="1" t="s">
        <v>623</v>
      </c>
      <c r="T41" s="1" t="s">
        <v>327</v>
      </c>
      <c r="U41" s="1">
        <v>1000</v>
      </c>
      <c r="V41" s="1" t="s">
        <v>520</v>
      </c>
      <c r="W41" s="1" t="s">
        <v>520</v>
      </c>
      <c r="X41" s="1">
        <v>1421</v>
      </c>
      <c r="Y41" s="1" t="s">
        <v>340</v>
      </c>
      <c r="Z41" s="1">
        <v>14</v>
      </c>
      <c r="AA41" s="1" t="s">
        <v>333</v>
      </c>
      <c r="AB41" s="7">
        <v>0</v>
      </c>
      <c r="AC41" s="7">
        <v>0</v>
      </c>
      <c r="AD41" s="8">
        <v>3202848.53</v>
      </c>
      <c r="AE41" s="7">
        <v>0</v>
      </c>
      <c r="AF41" s="7">
        <v>2685560.27</v>
      </c>
      <c r="AG41" s="7">
        <v>2685560.27</v>
      </c>
      <c r="AH41" s="7">
        <f t="shared" si="6"/>
        <v>0</v>
      </c>
      <c r="AI41" s="7">
        <v>2685560.27</v>
      </c>
      <c r="AJ41" s="7">
        <f t="shared" si="7"/>
        <v>0</v>
      </c>
      <c r="AK41" s="7">
        <v>2685560.27</v>
      </c>
      <c r="AL41" s="7">
        <f t="shared" si="11"/>
        <v>3330962.4712</v>
      </c>
      <c r="AM41" s="3" t="s">
        <v>580</v>
      </c>
      <c r="AN41" s="3"/>
      <c r="AO41" s="3">
        <f t="shared" si="8"/>
        <v>0</v>
      </c>
      <c r="AP41" s="3">
        <v>2685560.27</v>
      </c>
      <c r="AQ41" s="3">
        <f t="shared" si="9"/>
        <v>517288.25999999978</v>
      </c>
      <c r="AR41" s="3">
        <v>3202848.53</v>
      </c>
      <c r="AS41" s="3">
        <v>0</v>
      </c>
      <c r="AT41" s="3">
        <v>0</v>
      </c>
      <c r="AU41" s="3">
        <v>0</v>
      </c>
      <c r="AV41" s="3">
        <v>3202848.53</v>
      </c>
      <c r="AW41" s="4">
        <v>3330962.4712</v>
      </c>
      <c r="AX41" s="73">
        <f t="shared" si="10"/>
        <v>0</v>
      </c>
    </row>
    <row r="42" spans="1:50" x14ac:dyDescent="0.25">
      <c r="A42" s="1" t="s">
        <v>45</v>
      </c>
      <c r="B42" s="1" t="s">
        <v>32</v>
      </c>
      <c r="C42" s="1" t="s">
        <v>33</v>
      </c>
      <c r="D42" s="1" t="s">
        <v>100</v>
      </c>
      <c r="E42" s="1" t="s">
        <v>101</v>
      </c>
      <c r="F42" s="1" t="s">
        <v>136</v>
      </c>
      <c r="G42" s="1">
        <v>6</v>
      </c>
      <c r="H42" s="1" t="s">
        <v>38</v>
      </c>
      <c r="I42" s="1">
        <v>24</v>
      </c>
      <c r="J42" s="1" t="s">
        <v>327</v>
      </c>
      <c r="K42" s="16" t="s">
        <v>139</v>
      </c>
      <c r="L42" s="16" t="s">
        <v>574</v>
      </c>
      <c r="M42" s="1" t="s">
        <v>46</v>
      </c>
      <c r="N42" s="1" t="s">
        <v>137</v>
      </c>
      <c r="O42" s="40" t="s">
        <v>656</v>
      </c>
      <c r="P42" s="1" t="s">
        <v>140</v>
      </c>
      <c r="Q42" s="1" t="s">
        <v>765</v>
      </c>
      <c r="R42" s="1" t="s">
        <v>137</v>
      </c>
      <c r="S42" s="1" t="s">
        <v>623</v>
      </c>
      <c r="T42" s="1" t="s">
        <v>327</v>
      </c>
      <c r="U42" s="1">
        <v>1000</v>
      </c>
      <c r="V42" s="1" t="s">
        <v>520</v>
      </c>
      <c r="W42" s="1" t="s">
        <v>520</v>
      </c>
      <c r="X42" s="1">
        <v>1431</v>
      </c>
      <c r="Y42" s="1" t="s">
        <v>341</v>
      </c>
      <c r="Z42" s="1">
        <v>13</v>
      </c>
      <c r="AA42" s="1" t="s">
        <v>330</v>
      </c>
      <c r="AB42" s="7">
        <v>0</v>
      </c>
      <c r="AC42" s="7">
        <v>0</v>
      </c>
      <c r="AD42" s="8">
        <v>1693329.93</v>
      </c>
      <c r="AE42" s="7">
        <v>15143370.32</v>
      </c>
      <c r="AF42" s="7">
        <v>1693329.93</v>
      </c>
      <c r="AG42" s="7">
        <v>1693329.93</v>
      </c>
      <c r="AH42" s="7">
        <f t="shared" si="6"/>
        <v>0</v>
      </c>
      <c r="AI42" s="7">
        <v>1693329.93</v>
      </c>
      <c r="AJ42" s="7">
        <f t="shared" si="7"/>
        <v>0</v>
      </c>
      <c r="AK42" s="7">
        <v>1693329.93</v>
      </c>
      <c r="AL42" s="7">
        <f t="shared" si="11"/>
        <v>1761063.1272</v>
      </c>
      <c r="AM42" s="3" t="s">
        <v>580</v>
      </c>
      <c r="AN42" s="3"/>
      <c r="AO42" s="3">
        <f t="shared" si="8"/>
        <v>0</v>
      </c>
      <c r="AP42" s="3">
        <v>1693329.93</v>
      </c>
      <c r="AQ42" s="3">
        <f t="shared" si="9"/>
        <v>0</v>
      </c>
      <c r="AR42" s="3">
        <v>0</v>
      </c>
      <c r="AS42" s="3">
        <v>45.18</v>
      </c>
      <c r="AT42" s="3">
        <v>0</v>
      </c>
      <c r="AU42" s="3">
        <v>13450085.57</v>
      </c>
      <c r="AV42" s="3">
        <v>-13450040.390000001</v>
      </c>
      <c r="AW42" s="4">
        <v>1761063.1272</v>
      </c>
      <c r="AX42" s="73">
        <f t="shared" si="10"/>
        <v>0</v>
      </c>
    </row>
    <row r="43" spans="1:50" x14ac:dyDescent="0.25">
      <c r="A43" s="1" t="s">
        <v>45</v>
      </c>
      <c r="B43" s="1" t="s">
        <v>32</v>
      </c>
      <c r="C43" s="1" t="s">
        <v>33</v>
      </c>
      <c r="D43" s="1" t="s">
        <v>100</v>
      </c>
      <c r="E43" s="1" t="s">
        <v>101</v>
      </c>
      <c r="F43" s="1" t="s">
        <v>136</v>
      </c>
      <c r="G43" s="1">
        <v>6</v>
      </c>
      <c r="H43" s="1" t="s">
        <v>38</v>
      </c>
      <c r="I43" s="1">
        <v>24</v>
      </c>
      <c r="J43" s="1" t="s">
        <v>327</v>
      </c>
      <c r="K43" s="16" t="s">
        <v>139</v>
      </c>
      <c r="L43" s="16" t="s">
        <v>574</v>
      </c>
      <c r="M43" s="1" t="s">
        <v>46</v>
      </c>
      <c r="N43" s="1" t="s">
        <v>137</v>
      </c>
      <c r="O43" s="40" t="s">
        <v>656</v>
      </c>
      <c r="P43" s="1" t="s">
        <v>140</v>
      </c>
      <c r="Q43" s="1" t="s">
        <v>765</v>
      </c>
      <c r="R43" s="1" t="s">
        <v>137</v>
      </c>
      <c r="S43" s="1" t="s">
        <v>623</v>
      </c>
      <c r="T43" s="1" t="s">
        <v>327</v>
      </c>
      <c r="U43" s="1">
        <v>1000</v>
      </c>
      <c r="V43" s="1" t="s">
        <v>520</v>
      </c>
      <c r="W43" s="1" t="s">
        <v>520</v>
      </c>
      <c r="X43" s="1">
        <v>1431</v>
      </c>
      <c r="Y43" s="1" t="s">
        <v>341</v>
      </c>
      <c r="Z43" s="1">
        <v>14</v>
      </c>
      <c r="AA43" s="1" t="s">
        <v>333</v>
      </c>
      <c r="AB43" s="7">
        <v>0</v>
      </c>
      <c r="AC43" s="7">
        <v>0</v>
      </c>
      <c r="AD43" s="8">
        <v>514513.31</v>
      </c>
      <c r="AE43" s="7">
        <v>2177747.44</v>
      </c>
      <c r="AF43" s="7">
        <v>514513.31</v>
      </c>
      <c r="AG43" s="7">
        <v>514513.31</v>
      </c>
      <c r="AH43" s="7">
        <f t="shared" si="6"/>
        <v>0</v>
      </c>
      <c r="AI43" s="7">
        <v>514513.31</v>
      </c>
      <c r="AJ43" s="7">
        <f t="shared" si="7"/>
        <v>0</v>
      </c>
      <c r="AK43" s="7">
        <v>514513.31</v>
      </c>
      <c r="AL43" s="7">
        <f t="shared" si="11"/>
        <v>535093.84239999996</v>
      </c>
      <c r="AM43" s="3" t="s">
        <v>580</v>
      </c>
      <c r="AN43" s="3"/>
      <c r="AO43" s="3">
        <f t="shared" si="8"/>
        <v>0</v>
      </c>
      <c r="AP43" s="3">
        <v>514513.31</v>
      </c>
      <c r="AQ43" s="3">
        <f t="shared" si="9"/>
        <v>0</v>
      </c>
      <c r="AR43" s="3">
        <v>0</v>
      </c>
      <c r="AS43" s="3">
        <v>265702</v>
      </c>
      <c r="AT43" s="3">
        <v>0</v>
      </c>
      <c r="AU43" s="3">
        <v>1928936.13</v>
      </c>
      <c r="AV43" s="3">
        <v>-1663234.13</v>
      </c>
      <c r="AW43" s="4">
        <v>535093.84239999996</v>
      </c>
      <c r="AX43" s="73">
        <f t="shared" si="10"/>
        <v>0</v>
      </c>
    </row>
    <row r="44" spans="1:50" x14ac:dyDescent="0.25">
      <c r="A44" s="1" t="s">
        <v>445</v>
      </c>
      <c r="B44" s="1" t="s">
        <v>32</v>
      </c>
      <c r="C44" s="1" t="s">
        <v>33</v>
      </c>
      <c r="D44" s="1" t="s">
        <v>100</v>
      </c>
      <c r="E44" s="1" t="s">
        <v>101</v>
      </c>
      <c r="F44" s="1" t="s">
        <v>136</v>
      </c>
      <c r="G44" s="1">
        <v>6</v>
      </c>
      <c r="H44" s="1" t="s">
        <v>38</v>
      </c>
      <c r="I44" s="1">
        <v>24</v>
      </c>
      <c r="J44" s="1" t="s">
        <v>327</v>
      </c>
      <c r="K44" s="16" t="s">
        <v>139</v>
      </c>
      <c r="L44" s="16" t="s">
        <v>574</v>
      </c>
      <c r="M44" s="1" t="s">
        <v>446</v>
      </c>
      <c r="N44" s="1" t="s">
        <v>137</v>
      </c>
      <c r="O44" s="40" t="s">
        <v>656</v>
      </c>
      <c r="P44" s="1" t="s">
        <v>140</v>
      </c>
      <c r="Q44" s="1" t="s">
        <v>765</v>
      </c>
      <c r="R44" s="1" t="s">
        <v>137</v>
      </c>
      <c r="S44" s="1" t="s">
        <v>623</v>
      </c>
      <c r="T44" s="1" t="s">
        <v>327</v>
      </c>
      <c r="U44" s="1">
        <v>1000</v>
      </c>
      <c r="V44" s="1" t="s">
        <v>520</v>
      </c>
      <c r="W44" s="1" t="s">
        <v>520</v>
      </c>
      <c r="X44" s="1">
        <v>1431</v>
      </c>
      <c r="Y44" s="1" t="s">
        <v>341</v>
      </c>
      <c r="Z44" s="1">
        <v>13</v>
      </c>
      <c r="AA44" s="1" t="s">
        <v>330</v>
      </c>
      <c r="AB44" s="6">
        <v>16251666.07</v>
      </c>
      <c r="AC44" s="6">
        <v>15001786.550000001</v>
      </c>
      <c r="AD44" s="8">
        <v>13831257.02</v>
      </c>
      <c r="AE44" s="7">
        <v>0</v>
      </c>
      <c r="AF44" s="7">
        <v>8116519.4299999997</v>
      </c>
      <c r="AG44" s="7">
        <v>8116519.4299999997</v>
      </c>
      <c r="AH44" s="7">
        <f t="shared" si="6"/>
        <v>0</v>
      </c>
      <c r="AI44" s="7">
        <v>8116519.4299999997</v>
      </c>
      <c r="AJ44" s="7">
        <f t="shared" si="7"/>
        <v>0</v>
      </c>
      <c r="AK44" s="7">
        <v>8116519.4299999997</v>
      </c>
      <c r="AL44" s="7">
        <f t="shared" si="11"/>
        <v>14384507.300799999</v>
      </c>
      <c r="AM44" s="3" t="s">
        <v>580</v>
      </c>
      <c r="AN44" s="3"/>
      <c r="AO44" s="3">
        <f t="shared" si="8"/>
        <v>0</v>
      </c>
      <c r="AP44" s="3">
        <v>8116519.4299999997</v>
      </c>
      <c r="AQ44" s="3">
        <f t="shared" si="9"/>
        <v>5714737.5899999999</v>
      </c>
      <c r="AR44" s="3">
        <v>13831302.199999999</v>
      </c>
      <c r="AS44" s="3">
        <v>0</v>
      </c>
      <c r="AT44" s="3">
        <v>0</v>
      </c>
      <c r="AU44" s="3">
        <v>45.18</v>
      </c>
      <c r="AV44" s="3">
        <v>13831257.02</v>
      </c>
      <c r="AW44" s="4">
        <v>14384507.300799999</v>
      </c>
      <c r="AX44" s="73">
        <f t="shared" si="10"/>
        <v>0</v>
      </c>
    </row>
    <row r="45" spans="1:50" x14ac:dyDescent="0.25">
      <c r="A45" s="1" t="s">
        <v>445</v>
      </c>
      <c r="B45" s="1" t="s">
        <v>32</v>
      </c>
      <c r="C45" s="1" t="s">
        <v>33</v>
      </c>
      <c r="D45" s="1" t="s">
        <v>100</v>
      </c>
      <c r="E45" s="1" t="s">
        <v>101</v>
      </c>
      <c r="F45" s="1" t="s">
        <v>136</v>
      </c>
      <c r="G45" s="1">
        <v>6</v>
      </c>
      <c r="H45" s="1" t="s">
        <v>38</v>
      </c>
      <c r="I45" s="1">
        <v>24</v>
      </c>
      <c r="J45" s="1" t="s">
        <v>327</v>
      </c>
      <c r="K45" s="16" t="s">
        <v>139</v>
      </c>
      <c r="L45" s="16" t="s">
        <v>574</v>
      </c>
      <c r="M45" s="1" t="s">
        <v>446</v>
      </c>
      <c r="N45" s="1" t="s">
        <v>137</v>
      </c>
      <c r="O45" s="40" t="s">
        <v>656</v>
      </c>
      <c r="P45" s="1" t="s">
        <v>140</v>
      </c>
      <c r="Q45" s="1" t="s">
        <v>765</v>
      </c>
      <c r="R45" s="1" t="s">
        <v>137</v>
      </c>
      <c r="S45" s="1" t="s">
        <v>623</v>
      </c>
      <c r="T45" s="1" t="s">
        <v>327</v>
      </c>
      <c r="U45" s="1">
        <v>1000</v>
      </c>
      <c r="V45" s="1" t="s">
        <v>520</v>
      </c>
      <c r="W45" s="1" t="s">
        <v>520</v>
      </c>
      <c r="X45" s="1">
        <v>1431</v>
      </c>
      <c r="Y45" s="1" t="s">
        <v>341</v>
      </c>
      <c r="Z45" s="1">
        <v>14</v>
      </c>
      <c r="AA45" s="1" t="s">
        <v>333</v>
      </c>
      <c r="AB45" s="7">
        <v>0</v>
      </c>
      <c r="AC45" s="7">
        <v>0</v>
      </c>
      <c r="AD45" s="8">
        <v>697726.57</v>
      </c>
      <c r="AE45" s="7">
        <v>0</v>
      </c>
      <c r="AF45" s="7">
        <v>697726.57</v>
      </c>
      <c r="AG45" s="7">
        <v>697726.57</v>
      </c>
      <c r="AH45" s="7">
        <f t="shared" si="6"/>
        <v>0</v>
      </c>
      <c r="AI45" s="7">
        <v>697726.57</v>
      </c>
      <c r="AJ45" s="7">
        <f t="shared" si="7"/>
        <v>0</v>
      </c>
      <c r="AK45" s="7">
        <v>697726.57</v>
      </c>
      <c r="AL45" s="7">
        <f t="shared" si="11"/>
        <v>725635.63280000002</v>
      </c>
      <c r="AM45" s="3" t="s">
        <v>580</v>
      </c>
      <c r="AN45" s="3"/>
      <c r="AO45" s="3">
        <f t="shared" si="8"/>
        <v>0</v>
      </c>
      <c r="AP45" s="3">
        <v>697726.57</v>
      </c>
      <c r="AQ45" s="3">
        <f t="shared" si="9"/>
        <v>0</v>
      </c>
      <c r="AR45" s="3">
        <v>697726.57</v>
      </c>
      <c r="AS45" s="3">
        <v>0</v>
      </c>
      <c r="AT45" s="3">
        <v>0</v>
      </c>
      <c r="AU45" s="3">
        <v>0</v>
      </c>
      <c r="AV45" s="3">
        <v>697726.57</v>
      </c>
      <c r="AW45" s="4">
        <v>725635.63280000002</v>
      </c>
      <c r="AX45" s="73">
        <f t="shared" si="10"/>
        <v>0</v>
      </c>
    </row>
    <row r="46" spans="1:50" x14ac:dyDescent="0.25">
      <c r="A46" s="1" t="s">
        <v>471</v>
      </c>
      <c r="B46" s="1" t="s">
        <v>32</v>
      </c>
      <c r="C46" s="1" t="s">
        <v>33</v>
      </c>
      <c r="D46" s="1" t="s">
        <v>100</v>
      </c>
      <c r="E46" s="1" t="s">
        <v>101</v>
      </c>
      <c r="F46" s="1" t="s">
        <v>136</v>
      </c>
      <c r="G46" s="1">
        <v>6</v>
      </c>
      <c r="H46" s="1" t="s">
        <v>38</v>
      </c>
      <c r="I46" s="1">
        <v>24</v>
      </c>
      <c r="J46" s="1" t="s">
        <v>327</v>
      </c>
      <c r="K46" s="16" t="s">
        <v>139</v>
      </c>
      <c r="L46" s="16" t="s">
        <v>574</v>
      </c>
      <c r="M46" s="1" t="s">
        <v>472</v>
      </c>
      <c r="N46" s="1" t="s">
        <v>137</v>
      </c>
      <c r="O46" s="40" t="s">
        <v>656</v>
      </c>
      <c r="P46" s="1" t="s">
        <v>140</v>
      </c>
      <c r="Q46" s="1" t="s">
        <v>765</v>
      </c>
      <c r="R46" s="1" t="s">
        <v>137</v>
      </c>
      <c r="S46" s="1" t="s">
        <v>623</v>
      </c>
      <c r="T46" s="1" t="s">
        <v>327</v>
      </c>
      <c r="U46" s="1">
        <v>1000</v>
      </c>
      <c r="V46" s="1" t="s">
        <v>520</v>
      </c>
      <c r="W46" s="1" t="s">
        <v>520</v>
      </c>
      <c r="X46" s="1">
        <v>1431</v>
      </c>
      <c r="Y46" s="1" t="s">
        <v>341</v>
      </c>
      <c r="Z46" s="1">
        <v>14</v>
      </c>
      <c r="AA46" s="1" t="s">
        <v>333</v>
      </c>
      <c r="AB46" s="7">
        <v>0</v>
      </c>
      <c r="AC46" s="7">
        <v>0</v>
      </c>
      <c r="AD46" s="8">
        <v>1231209.56</v>
      </c>
      <c r="AE46" s="7">
        <v>0</v>
      </c>
      <c r="AF46" s="7">
        <v>753288.13</v>
      </c>
      <c r="AG46" s="7">
        <v>753288.13</v>
      </c>
      <c r="AH46" s="7">
        <f t="shared" si="6"/>
        <v>0</v>
      </c>
      <c r="AI46" s="7">
        <v>753288.13</v>
      </c>
      <c r="AJ46" s="7">
        <f t="shared" si="7"/>
        <v>0</v>
      </c>
      <c r="AK46" s="7">
        <v>753288.13</v>
      </c>
      <c r="AL46" s="7">
        <f t="shared" si="11"/>
        <v>1280457.9424000001</v>
      </c>
      <c r="AM46" s="3" t="s">
        <v>580</v>
      </c>
      <c r="AN46" s="3"/>
      <c r="AO46" s="3">
        <f t="shared" si="8"/>
        <v>0</v>
      </c>
      <c r="AP46" s="3">
        <v>753288.13</v>
      </c>
      <c r="AQ46" s="3">
        <f t="shared" si="9"/>
        <v>477921.43000000005</v>
      </c>
      <c r="AR46" s="3">
        <v>980439.15</v>
      </c>
      <c r="AS46" s="3">
        <v>250770.41</v>
      </c>
      <c r="AT46" s="3">
        <v>0</v>
      </c>
      <c r="AU46" s="3">
        <v>0</v>
      </c>
      <c r="AV46" s="3">
        <v>1231209.56</v>
      </c>
      <c r="AW46" s="4">
        <v>1280457.9424000001</v>
      </c>
      <c r="AX46" s="73">
        <f t="shared" si="10"/>
        <v>0</v>
      </c>
    </row>
    <row r="47" spans="1:50" x14ac:dyDescent="0.25">
      <c r="A47" s="1" t="s">
        <v>45</v>
      </c>
      <c r="B47" s="1" t="s">
        <v>32</v>
      </c>
      <c r="C47" s="1" t="s">
        <v>33</v>
      </c>
      <c r="D47" s="1" t="s">
        <v>100</v>
      </c>
      <c r="E47" s="1" t="s">
        <v>101</v>
      </c>
      <c r="F47" s="1" t="s">
        <v>136</v>
      </c>
      <c r="G47" s="1">
        <v>6</v>
      </c>
      <c r="H47" s="1" t="s">
        <v>38</v>
      </c>
      <c r="I47" s="1">
        <v>24</v>
      </c>
      <c r="J47" s="1" t="s">
        <v>327</v>
      </c>
      <c r="K47" s="16" t="s">
        <v>139</v>
      </c>
      <c r="L47" s="16" t="s">
        <v>574</v>
      </c>
      <c r="M47" s="1" t="s">
        <v>46</v>
      </c>
      <c r="N47" s="1" t="s">
        <v>137</v>
      </c>
      <c r="O47" s="40" t="s">
        <v>656</v>
      </c>
      <c r="P47" s="1" t="s">
        <v>140</v>
      </c>
      <c r="Q47" s="1" t="s">
        <v>765</v>
      </c>
      <c r="R47" s="1" t="s">
        <v>137</v>
      </c>
      <c r="S47" s="1" t="s">
        <v>623</v>
      </c>
      <c r="T47" s="1" t="s">
        <v>327</v>
      </c>
      <c r="U47" s="1">
        <v>1000</v>
      </c>
      <c r="V47" s="1" t="s">
        <v>520</v>
      </c>
      <c r="W47" s="1" t="s">
        <v>520</v>
      </c>
      <c r="X47" s="1">
        <v>1432</v>
      </c>
      <c r="Y47" s="1" t="s">
        <v>342</v>
      </c>
      <c r="Z47" s="1">
        <v>13</v>
      </c>
      <c r="AA47" s="1" t="s">
        <v>330</v>
      </c>
      <c r="AB47" s="6">
        <v>106026219.72</v>
      </c>
      <c r="AC47" s="6">
        <v>106026219.72</v>
      </c>
      <c r="AD47" s="8">
        <v>9611981.8100000005</v>
      </c>
      <c r="AE47" s="7">
        <v>132504454.87</v>
      </c>
      <c r="AF47" s="7">
        <v>9611981.8100000005</v>
      </c>
      <c r="AG47" s="7">
        <v>9611981.8100000005</v>
      </c>
      <c r="AH47" s="7">
        <f t="shared" si="6"/>
        <v>0</v>
      </c>
      <c r="AI47" s="7">
        <v>9611981.8100000005</v>
      </c>
      <c r="AJ47" s="7">
        <f t="shared" si="7"/>
        <v>0</v>
      </c>
      <c r="AK47" s="7">
        <v>9611981.8100000005</v>
      </c>
      <c r="AL47" s="7">
        <f t="shared" si="11"/>
        <v>9996461.0824000016</v>
      </c>
      <c r="AM47" s="3" t="s">
        <v>580</v>
      </c>
      <c r="AN47" s="3"/>
      <c r="AO47" s="3">
        <f t="shared" si="8"/>
        <v>0</v>
      </c>
      <c r="AP47" s="3">
        <v>9611981.8100000005</v>
      </c>
      <c r="AQ47" s="3">
        <f t="shared" si="9"/>
        <v>0</v>
      </c>
      <c r="AR47" s="3">
        <v>0</v>
      </c>
      <c r="AS47" s="3">
        <v>14.3</v>
      </c>
      <c r="AT47" s="3">
        <v>0</v>
      </c>
      <c r="AU47" s="3">
        <v>122892487.36</v>
      </c>
      <c r="AV47" s="3">
        <v>-122892473.06</v>
      </c>
      <c r="AW47" s="4">
        <v>9996461.0824000016</v>
      </c>
      <c r="AX47" s="73">
        <f t="shared" si="10"/>
        <v>0</v>
      </c>
    </row>
    <row r="48" spans="1:50" x14ac:dyDescent="0.25">
      <c r="A48" s="1" t="s">
        <v>45</v>
      </c>
      <c r="B48" s="1" t="s">
        <v>32</v>
      </c>
      <c r="C48" s="1" t="s">
        <v>33</v>
      </c>
      <c r="D48" s="1" t="s">
        <v>100</v>
      </c>
      <c r="E48" s="1" t="s">
        <v>101</v>
      </c>
      <c r="F48" s="1" t="s">
        <v>136</v>
      </c>
      <c r="G48" s="1">
        <v>6</v>
      </c>
      <c r="H48" s="1" t="s">
        <v>38</v>
      </c>
      <c r="I48" s="1">
        <v>24</v>
      </c>
      <c r="J48" s="1" t="s">
        <v>327</v>
      </c>
      <c r="K48" s="16" t="s">
        <v>139</v>
      </c>
      <c r="L48" s="16" t="s">
        <v>574</v>
      </c>
      <c r="M48" s="1" t="s">
        <v>46</v>
      </c>
      <c r="N48" s="1" t="s">
        <v>137</v>
      </c>
      <c r="O48" s="40" t="s">
        <v>656</v>
      </c>
      <c r="P48" s="1" t="s">
        <v>140</v>
      </c>
      <c r="Q48" s="1" t="s">
        <v>765</v>
      </c>
      <c r="R48" s="1" t="s">
        <v>137</v>
      </c>
      <c r="S48" s="1" t="s">
        <v>623</v>
      </c>
      <c r="T48" s="1" t="s">
        <v>327</v>
      </c>
      <c r="U48" s="1">
        <v>1000</v>
      </c>
      <c r="V48" s="1" t="s">
        <v>520</v>
      </c>
      <c r="W48" s="1" t="s">
        <v>520</v>
      </c>
      <c r="X48" s="1">
        <v>1432</v>
      </c>
      <c r="Y48" s="1" t="s">
        <v>342</v>
      </c>
      <c r="Z48" s="1">
        <v>14</v>
      </c>
      <c r="AA48" s="1" t="s">
        <v>333</v>
      </c>
      <c r="AB48" s="7">
        <v>0</v>
      </c>
      <c r="AC48" s="7">
        <v>0</v>
      </c>
      <c r="AD48" s="8">
        <v>4551856.1900000004</v>
      </c>
      <c r="AE48" s="7">
        <v>19055325.550000001</v>
      </c>
      <c r="AF48" s="7">
        <v>4546569.07</v>
      </c>
      <c r="AG48" s="7">
        <v>4546569.07</v>
      </c>
      <c r="AH48" s="7">
        <f t="shared" si="6"/>
        <v>0</v>
      </c>
      <c r="AI48" s="7">
        <v>4546569.07</v>
      </c>
      <c r="AJ48" s="7">
        <f t="shared" si="7"/>
        <v>0</v>
      </c>
      <c r="AK48" s="7">
        <v>4546569.07</v>
      </c>
      <c r="AL48" s="7">
        <f t="shared" si="11"/>
        <v>4733930.4376000008</v>
      </c>
      <c r="AM48" s="3" t="s">
        <v>580</v>
      </c>
      <c r="AN48" s="3"/>
      <c r="AO48" s="3">
        <f t="shared" si="8"/>
        <v>0</v>
      </c>
      <c r="AP48" s="3">
        <v>4546569.07</v>
      </c>
      <c r="AQ48" s="3">
        <f t="shared" si="9"/>
        <v>5287.1200000001118</v>
      </c>
      <c r="AR48" s="3">
        <v>0</v>
      </c>
      <c r="AS48" s="3">
        <v>0</v>
      </c>
      <c r="AT48" s="3">
        <v>0</v>
      </c>
      <c r="AU48" s="3">
        <v>14503469.359999999</v>
      </c>
      <c r="AV48" s="3">
        <v>-14503469.359999999</v>
      </c>
      <c r="AW48" s="4">
        <v>4733930.4376000008</v>
      </c>
      <c r="AX48" s="73">
        <f t="shared" si="10"/>
        <v>0</v>
      </c>
    </row>
    <row r="49" spans="1:50" x14ac:dyDescent="0.25">
      <c r="A49" s="1" t="s">
        <v>445</v>
      </c>
      <c r="B49" s="1" t="s">
        <v>32</v>
      </c>
      <c r="C49" s="1" t="s">
        <v>33</v>
      </c>
      <c r="D49" s="1" t="s">
        <v>100</v>
      </c>
      <c r="E49" s="1" t="s">
        <v>101</v>
      </c>
      <c r="F49" s="1" t="s">
        <v>136</v>
      </c>
      <c r="G49" s="1">
        <v>6</v>
      </c>
      <c r="H49" s="1" t="s">
        <v>38</v>
      </c>
      <c r="I49" s="1">
        <v>21</v>
      </c>
      <c r="J49" s="1" t="s">
        <v>327</v>
      </c>
      <c r="K49" s="16" t="s">
        <v>139</v>
      </c>
      <c r="L49" s="16" t="s">
        <v>574</v>
      </c>
      <c r="M49" s="1" t="s">
        <v>446</v>
      </c>
      <c r="N49" s="1" t="s">
        <v>137</v>
      </c>
      <c r="O49" s="40" t="s">
        <v>656</v>
      </c>
      <c r="P49" s="1" t="s">
        <v>140</v>
      </c>
      <c r="Q49" s="1" t="s">
        <v>765</v>
      </c>
      <c r="R49" s="1" t="s">
        <v>137</v>
      </c>
      <c r="S49" s="1" t="s">
        <v>623</v>
      </c>
      <c r="T49" s="1" t="s">
        <v>315</v>
      </c>
      <c r="U49" s="1">
        <v>1000</v>
      </c>
      <c r="V49" s="1" t="s">
        <v>520</v>
      </c>
      <c r="W49" s="1" t="s">
        <v>520</v>
      </c>
      <c r="X49" s="1">
        <v>1432</v>
      </c>
      <c r="Y49" s="1" t="s">
        <v>342</v>
      </c>
      <c r="Z49" s="1">
        <v>13</v>
      </c>
      <c r="AA49" s="1" t="s">
        <v>330</v>
      </c>
      <c r="AB49" s="7">
        <v>0</v>
      </c>
      <c r="AC49" s="7">
        <v>0</v>
      </c>
      <c r="AD49" s="8">
        <v>0</v>
      </c>
      <c r="AE49" s="7">
        <v>0</v>
      </c>
      <c r="AF49" s="7">
        <v>0</v>
      </c>
      <c r="AG49" s="7">
        <v>0</v>
      </c>
      <c r="AH49" s="7">
        <f t="shared" si="6"/>
        <v>0</v>
      </c>
      <c r="AI49" s="7">
        <v>0</v>
      </c>
      <c r="AJ49" s="7">
        <f t="shared" si="7"/>
        <v>0</v>
      </c>
      <c r="AK49" s="7">
        <v>0</v>
      </c>
      <c r="AL49" s="7">
        <f t="shared" si="11"/>
        <v>0</v>
      </c>
      <c r="AM49" s="3" t="s">
        <v>580</v>
      </c>
      <c r="AN49" s="3"/>
      <c r="AO49" s="3">
        <f t="shared" si="8"/>
        <v>0</v>
      </c>
      <c r="AP49" s="3">
        <v>0</v>
      </c>
      <c r="AQ49" s="3">
        <f t="shared" si="9"/>
        <v>0</v>
      </c>
      <c r="AR49" s="3">
        <v>0</v>
      </c>
      <c r="AS49" s="3">
        <v>0</v>
      </c>
      <c r="AT49" s="3">
        <v>0</v>
      </c>
      <c r="AU49" s="3">
        <v>0</v>
      </c>
      <c r="AV49" s="3">
        <v>0</v>
      </c>
      <c r="AW49" s="4">
        <v>0</v>
      </c>
      <c r="AX49" s="73">
        <f t="shared" si="10"/>
        <v>0</v>
      </c>
    </row>
    <row r="50" spans="1:50" x14ac:dyDescent="0.25">
      <c r="A50" s="1" t="s">
        <v>445</v>
      </c>
      <c r="B50" s="1" t="s">
        <v>32</v>
      </c>
      <c r="C50" s="1" t="s">
        <v>33</v>
      </c>
      <c r="D50" s="1" t="s">
        <v>100</v>
      </c>
      <c r="E50" s="1" t="s">
        <v>101</v>
      </c>
      <c r="F50" s="1" t="s">
        <v>136</v>
      </c>
      <c r="G50" s="1">
        <v>6</v>
      </c>
      <c r="H50" s="1" t="s">
        <v>38</v>
      </c>
      <c r="I50" s="1">
        <v>24</v>
      </c>
      <c r="J50" s="1" t="s">
        <v>327</v>
      </c>
      <c r="K50" s="16" t="s">
        <v>139</v>
      </c>
      <c r="L50" s="16" t="s">
        <v>574</v>
      </c>
      <c r="M50" s="1" t="s">
        <v>446</v>
      </c>
      <c r="N50" s="1" t="s">
        <v>137</v>
      </c>
      <c r="O50" s="40" t="s">
        <v>656</v>
      </c>
      <c r="P50" s="1" t="s">
        <v>140</v>
      </c>
      <c r="Q50" s="1" t="s">
        <v>765</v>
      </c>
      <c r="R50" s="1" t="s">
        <v>137</v>
      </c>
      <c r="S50" s="1" t="s">
        <v>623</v>
      </c>
      <c r="T50" s="1" t="s">
        <v>327</v>
      </c>
      <c r="U50" s="1">
        <v>1000</v>
      </c>
      <c r="V50" s="1" t="s">
        <v>520</v>
      </c>
      <c r="W50" s="1" t="s">
        <v>520</v>
      </c>
      <c r="X50" s="1">
        <v>1432</v>
      </c>
      <c r="Y50" s="1" t="s">
        <v>342</v>
      </c>
      <c r="Z50" s="1">
        <v>13</v>
      </c>
      <c r="AA50" s="1" t="s">
        <v>330</v>
      </c>
      <c r="AB50" s="6">
        <v>126334223.59999999</v>
      </c>
      <c r="AC50" s="6">
        <v>126334223.59999999</v>
      </c>
      <c r="AD50" s="8">
        <v>124228154.03</v>
      </c>
      <c r="AE50" s="7">
        <v>0</v>
      </c>
      <c r="AF50" s="7">
        <v>78031402.079999998</v>
      </c>
      <c r="AG50" s="7">
        <v>78031402.079999998</v>
      </c>
      <c r="AH50" s="7">
        <f t="shared" si="6"/>
        <v>0</v>
      </c>
      <c r="AI50" s="7">
        <v>78031402.079999998</v>
      </c>
      <c r="AJ50" s="7">
        <f t="shared" si="7"/>
        <v>0</v>
      </c>
      <c r="AK50" s="7">
        <v>78031402.079999998</v>
      </c>
      <c r="AL50" s="7">
        <f t="shared" si="11"/>
        <v>129197280.1912</v>
      </c>
      <c r="AM50" s="3" t="s">
        <v>580</v>
      </c>
      <c r="AN50" s="3"/>
      <c r="AO50" s="3">
        <f t="shared" si="8"/>
        <v>0</v>
      </c>
      <c r="AP50" s="3">
        <v>78031402.079999998</v>
      </c>
      <c r="AQ50" s="3">
        <f t="shared" si="9"/>
        <v>46196751.950000003</v>
      </c>
      <c r="AR50" s="3">
        <v>126228154.03</v>
      </c>
      <c r="AS50" s="3">
        <v>0</v>
      </c>
      <c r="AT50" s="3">
        <v>0</v>
      </c>
      <c r="AU50" s="3">
        <v>2000000</v>
      </c>
      <c r="AV50" s="3">
        <v>124228154.03</v>
      </c>
      <c r="AW50" s="4">
        <v>129197280.1912</v>
      </c>
      <c r="AX50" s="73">
        <f t="shared" si="10"/>
        <v>0</v>
      </c>
    </row>
    <row r="51" spans="1:50" x14ac:dyDescent="0.25">
      <c r="A51" s="1" t="s">
        <v>445</v>
      </c>
      <c r="B51" s="1" t="s">
        <v>32</v>
      </c>
      <c r="C51" s="1" t="s">
        <v>33</v>
      </c>
      <c r="D51" s="1" t="s">
        <v>100</v>
      </c>
      <c r="E51" s="1" t="s">
        <v>101</v>
      </c>
      <c r="F51" s="1" t="s">
        <v>136</v>
      </c>
      <c r="G51" s="1">
        <v>6</v>
      </c>
      <c r="H51" s="1" t="s">
        <v>38</v>
      </c>
      <c r="I51" s="1">
        <v>24</v>
      </c>
      <c r="J51" s="1" t="s">
        <v>327</v>
      </c>
      <c r="K51" s="16" t="s">
        <v>139</v>
      </c>
      <c r="L51" s="16" t="s">
        <v>574</v>
      </c>
      <c r="M51" s="1" t="s">
        <v>446</v>
      </c>
      <c r="N51" s="1" t="s">
        <v>137</v>
      </c>
      <c r="O51" s="40" t="s">
        <v>656</v>
      </c>
      <c r="P51" s="1" t="s">
        <v>140</v>
      </c>
      <c r="Q51" s="1" t="s">
        <v>765</v>
      </c>
      <c r="R51" s="1" t="s">
        <v>137</v>
      </c>
      <c r="S51" s="1" t="s">
        <v>623</v>
      </c>
      <c r="T51" s="1" t="s">
        <v>327</v>
      </c>
      <c r="U51" s="1">
        <v>1000</v>
      </c>
      <c r="V51" s="1" t="s">
        <v>520</v>
      </c>
      <c r="W51" s="1" t="s">
        <v>520</v>
      </c>
      <c r="X51" s="1">
        <v>1432</v>
      </c>
      <c r="Y51" s="1" t="s">
        <v>342</v>
      </c>
      <c r="Z51" s="1">
        <v>14</v>
      </c>
      <c r="AA51" s="1" t="s">
        <v>333</v>
      </c>
      <c r="AB51" s="7">
        <v>0</v>
      </c>
      <c r="AC51" s="7">
        <v>0</v>
      </c>
      <c r="AD51" s="8">
        <v>0</v>
      </c>
      <c r="AE51" s="7">
        <v>0</v>
      </c>
      <c r="AF51" s="7">
        <v>0</v>
      </c>
      <c r="AG51" s="7">
        <v>0</v>
      </c>
      <c r="AH51" s="7">
        <f t="shared" si="6"/>
        <v>0</v>
      </c>
      <c r="AI51" s="7">
        <v>0</v>
      </c>
      <c r="AJ51" s="7">
        <f t="shared" si="7"/>
        <v>0</v>
      </c>
      <c r="AK51" s="7">
        <v>0</v>
      </c>
      <c r="AL51" s="7">
        <f t="shared" si="11"/>
        <v>0</v>
      </c>
      <c r="AM51" s="3" t="s">
        <v>580</v>
      </c>
      <c r="AN51" s="3"/>
      <c r="AO51" s="3">
        <f t="shared" si="8"/>
        <v>0</v>
      </c>
      <c r="AP51" s="3">
        <v>0</v>
      </c>
      <c r="AQ51" s="3">
        <f t="shared" si="9"/>
        <v>0</v>
      </c>
      <c r="AR51" s="3">
        <v>0</v>
      </c>
      <c r="AS51" s="3">
        <v>0</v>
      </c>
      <c r="AT51" s="3">
        <v>0</v>
      </c>
      <c r="AU51" s="3">
        <v>0</v>
      </c>
      <c r="AV51" s="3">
        <v>0</v>
      </c>
      <c r="AW51" s="4">
        <v>0</v>
      </c>
      <c r="AX51" s="73">
        <f t="shared" si="10"/>
        <v>0</v>
      </c>
    </row>
    <row r="52" spans="1:50" x14ac:dyDescent="0.25">
      <c r="A52" s="1" t="s">
        <v>471</v>
      </c>
      <c r="B52" s="1" t="s">
        <v>32</v>
      </c>
      <c r="C52" s="1" t="s">
        <v>33</v>
      </c>
      <c r="D52" s="1" t="s">
        <v>100</v>
      </c>
      <c r="E52" s="1" t="s">
        <v>101</v>
      </c>
      <c r="F52" s="1" t="s">
        <v>136</v>
      </c>
      <c r="G52" s="1">
        <v>6</v>
      </c>
      <c r="H52" s="1" t="s">
        <v>38</v>
      </c>
      <c r="I52" s="1">
        <v>21</v>
      </c>
      <c r="J52" s="1" t="s">
        <v>327</v>
      </c>
      <c r="K52" s="16" t="s">
        <v>139</v>
      </c>
      <c r="L52" s="16" t="s">
        <v>574</v>
      </c>
      <c r="M52" s="1" t="s">
        <v>472</v>
      </c>
      <c r="N52" s="1" t="s">
        <v>137</v>
      </c>
      <c r="O52" s="40" t="s">
        <v>656</v>
      </c>
      <c r="P52" s="1" t="s">
        <v>140</v>
      </c>
      <c r="Q52" s="1" t="s">
        <v>765</v>
      </c>
      <c r="R52" s="1" t="s">
        <v>137</v>
      </c>
      <c r="S52" s="1" t="s">
        <v>623</v>
      </c>
      <c r="T52" s="1" t="s">
        <v>315</v>
      </c>
      <c r="U52" s="1">
        <v>1000</v>
      </c>
      <c r="V52" s="1" t="s">
        <v>520</v>
      </c>
      <c r="W52" s="1" t="s">
        <v>520</v>
      </c>
      <c r="X52" s="1">
        <v>1432</v>
      </c>
      <c r="Y52" s="1" t="s">
        <v>342</v>
      </c>
      <c r="Z52" s="1">
        <v>14</v>
      </c>
      <c r="AA52" s="1" t="s">
        <v>333</v>
      </c>
      <c r="AB52" s="7">
        <v>0</v>
      </c>
      <c r="AC52" s="7">
        <v>0</v>
      </c>
      <c r="AD52" s="8">
        <v>0</v>
      </c>
      <c r="AE52" s="7">
        <v>0</v>
      </c>
      <c r="AF52" s="7">
        <v>0</v>
      </c>
      <c r="AG52" s="7">
        <v>0</v>
      </c>
      <c r="AH52" s="7">
        <f t="shared" si="6"/>
        <v>0</v>
      </c>
      <c r="AI52" s="7">
        <v>0</v>
      </c>
      <c r="AJ52" s="7">
        <f t="shared" si="7"/>
        <v>0</v>
      </c>
      <c r="AK52" s="7">
        <v>0</v>
      </c>
      <c r="AL52" s="7">
        <f t="shared" si="11"/>
        <v>0</v>
      </c>
      <c r="AM52" s="3" t="s">
        <v>580</v>
      </c>
      <c r="AN52" s="3"/>
      <c r="AO52" s="3">
        <f t="shared" si="8"/>
        <v>0</v>
      </c>
      <c r="AP52" s="3">
        <v>0</v>
      </c>
      <c r="AQ52" s="3">
        <f t="shared" si="9"/>
        <v>0</v>
      </c>
      <c r="AR52" s="3">
        <v>0</v>
      </c>
      <c r="AS52" s="3">
        <v>0</v>
      </c>
      <c r="AT52" s="3">
        <v>0</v>
      </c>
      <c r="AU52" s="3">
        <v>0</v>
      </c>
      <c r="AV52" s="3">
        <v>0</v>
      </c>
      <c r="AW52" s="4">
        <v>0</v>
      </c>
      <c r="AX52" s="73">
        <f t="shared" si="10"/>
        <v>0</v>
      </c>
    </row>
    <row r="53" spans="1:50" x14ac:dyDescent="0.25">
      <c r="A53" s="1" t="s">
        <v>471</v>
      </c>
      <c r="B53" s="1" t="s">
        <v>32</v>
      </c>
      <c r="C53" s="1" t="s">
        <v>33</v>
      </c>
      <c r="D53" s="1" t="s">
        <v>100</v>
      </c>
      <c r="E53" s="1" t="s">
        <v>101</v>
      </c>
      <c r="F53" s="1" t="s">
        <v>136</v>
      </c>
      <c r="G53" s="1">
        <v>6</v>
      </c>
      <c r="H53" s="1" t="s">
        <v>38</v>
      </c>
      <c r="I53" s="1">
        <v>24</v>
      </c>
      <c r="J53" s="1" t="s">
        <v>327</v>
      </c>
      <c r="K53" s="16" t="s">
        <v>139</v>
      </c>
      <c r="L53" s="16" t="s">
        <v>574</v>
      </c>
      <c r="M53" s="1" t="s">
        <v>472</v>
      </c>
      <c r="N53" s="1" t="s">
        <v>137</v>
      </c>
      <c r="O53" s="40" t="s">
        <v>656</v>
      </c>
      <c r="P53" s="1" t="s">
        <v>140</v>
      </c>
      <c r="Q53" s="1" t="s">
        <v>765</v>
      </c>
      <c r="R53" s="1" t="s">
        <v>137</v>
      </c>
      <c r="S53" s="1" t="s">
        <v>623</v>
      </c>
      <c r="T53" s="1" t="s">
        <v>327</v>
      </c>
      <c r="U53" s="1">
        <v>1000</v>
      </c>
      <c r="V53" s="1" t="s">
        <v>520</v>
      </c>
      <c r="W53" s="1" t="s">
        <v>520</v>
      </c>
      <c r="X53" s="1">
        <v>1432</v>
      </c>
      <c r="Y53" s="1" t="s">
        <v>342</v>
      </c>
      <c r="Z53" s="1">
        <v>14</v>
      </c>
      <c r="AA53" s="1" t="s">
        <v>333</v>
      </c>
      <c r="AB53" s="7">
        <v>0</v>
      </c>
      <c r="AC53" s="7">
        <v>0</v>
      </c>
      <c r="AD53" s="8">
        <v>17828326.399999999</v>
      </c>
      <c r="AE53" s="7">
        <v>0</v>
      </c>
      <c r="AF53" s="7">
        <v>16005137.279999999</v>
      </c>
      <c r="AG53" s="7">
        <v>16005137.279999999</v>
      </c>
      <c r="AH53" s="7">
        <f t="shared" si="6"/>
        <v>0</v>
      </c>
      <c r="AI53" s="7">
        <v>16005137.279999999</v>
      </c>
      <c r="AJ53" s="7">
        <f t="shared" si="7"/>
        <v>0</v>
      </c>
      <c r="AK53" s="7">
        <v>16005137.279999999</v>
      </c>
      <c r="AL53" s="7">
        <f t="shared" si="11"/>
        <v>18541459.456</v>
      </c>
      <c r="AM53" s="3" t="s">
        <v>580</v>
      </c>
      <c r="AN53" s="3"/>
      <c r="AO53" s="3">
        <f t="shared" si="8"/>
        <v>0</v>
      </c>
      <c r="AP53" s="3">
        <v>16005137.279999999</v>
      </c>
      <c r="AQ53" s="3">
        <f t="shared" si="9"/>
        <v>1823189.1199999992</v>
      </c>
      <c r="AR53" s="3">
        <v>16828326.399999999</v>
      </c>
      <c r="AS53" s="3">
        <v>1000000</v>
      </c>
      <c r="AT53" s="3">
        <v>0</v>
      </c>
      <c r="AU53" s="3">
        <v>0</v>
      </c>
      <c r="AV53" s="3">
        <v>17828326.399999999</v>
      </c>
      <c r="AW53" s="4">
        <v>18541459.456</v>
      </c>
      <c r="AX53" s="73">
        <f t="shared" si="10"/>
        <v>0</v>
      </c>
    </row>
    <row r="54" spans="1:50" x14ac:dyDescent="0.25">
      <c r="A54" s="1" t="s">
        <v>45</v>
      </c>
      <c r="B54" s="1" t="s">
        <v>32</v>
      </c>
      <c r="C54" s="1" t="s">
        <v>33</v>
      </c>
      <c r="D54" s="1" t="s">
        <v>100</v>
      </c>
      <c r="E54" s="1" t="s">
        <v>101</v>
      </c>
      <c r="F54" s="1" t="s">
        <v>136</v>
      </c>
      <c r="G54" s="1">
        <v>6</v>
      </c>
      <c r="H54" s="1" t="s">
        <v>38</v>
      </c>
      <c r="I54" s="1">
        <v>24</v>
      </c>
      <c r="J54" s="1" t="s">
        <v>327</v>
      </c>
      <c r="K54" s="16" t="s">
        <v>139</v>
      </c>
      <c r="L54" s="16" t="s">
        <v>574</v>
      </c>
      <c r="M54" s="1" t="s">
        <v>46</v>
      </c>
      <c r="N54" s="1" t="s">
        <v>137</v>
      </c>
      <c r="O54" s="40" t="s">
        <v>656</v>
      </c>
      <c r="P54" s="1" t="s">
        <v>140</v>
      </c>
      <c r="Q54" s="1" t="s">
        <v>765</v>
      </c>
      <c r="R54" s="1" t="s">
        <v>137</v>
      </c>
      <c r="S54" s="1" t="s">
        <v>623</v>
      </c>
      <c r="T54" s="1" t="s">
        <v>327</v>
      </c>
      <c r="U54" s="1">
        <v>1000</v>
      </c>
      <c r="V54" s="1" t="s">
        <v>520</v>
      </c>
      <c r="W54" s="1" t="s">
        <v>520</v>
      </c>
      <c r="X54" s="1">
        <v>1441</v>
      </c>
      <c r="Y54" s="1" t="s">
        <v>343</v>
      </c>
      <c r="Z54" s="1">
        <v>0</v>
      </c>
      <c r="AA54" s="1" t="s">
        <v>44</v>
      </c>
      <c r="AB54" s="6">
        <v>13616211</v>
      </c>
      <c r="AC54" s="6">
        <v>13606210.52</v>
      </c>
      <c r="AD54" s="8">
        <v>11088589.48</v>
      </c>
      <c r="AE54" s="7">
        <v>13616211</v>
      </c>
      <c r="AF54" s="7">
        <v>11088589.48</v>
      </c>
      <c r="AG54" s="7">
        <v>11088589.48</v>
      </c>
      <c r="AH54" s="7">
        <f t="shared" si="6"/>
        <v>0</v>
      </c>
      <c r="AI54" s="7">
        <v>11088589.48</v>
      </c>
      <c r="AJ54" s="7">
        <f t="shared" si="7"/>
        <v>0</v>
      </c>
      <c r="AK54" s="7">
        <v>11088589.48</v>
      </c>
      <c r="AL54" s="7">
        <f t="shared" si="11"/>
        <v>11532133.0592</v>
      </c>
      <c r="AM54" s="3" t="s">
        <v>580</v>
      </c>
      <c r="AN54" s="3"/>
      <c r="AO54" s="3">
        <f t="shared" si="8"/>
        <v>0</v>
      </c>
      <c r="AP54" s="3">
        <v>11088589.48</v>
      </c>
      <c r="AQ54" s="3">
        <f t="shared" si="9"/>
        <v>0</v>
      </c>
      <c r="AR54" s="3">
        <v>0</v>
      </c>
      <c r="AS54" s="3">
        <v>0</v>
      </c>
      <c r="AT54" s="3">
        <v>0</v>
      </c>
      <c r="AU54" s="3">
        <v>2527621.52</v>
      </c>
      <c r="AV54" s="3">
        <v>-2527621.52</v>
      </c>
      <c r="AW54" s="4">
        <v>11532133.0592</v>
      </c>
      <c r="AX54" s="73">
        <f t="shared" si="10"/>
        <v>0</v>
      </c>
    </row>
    <row r="55" spans="1:50" x14ac:dyDescent="0.25">
      <c r="A55" s="1" t="s">
        <v>445</v>
      </c>
      <c r="B55" s="1" t="s">
        <v>32</v>
      </c>
      <c r="C55" s="1" t="s">
        <v>33</v>
      </c>
      <c r="D55" s="1" t="s">
        <v>100</v>
      </c>
      <c r="E55" s="1" t="s">
        <v>101</v>
      </c>
      <c r="F55" s="1" t="s">
        <v>136</v>
      </c>
      <c r="G55" s="1">
        <v>6</v>
      </c>
      <c r="H55" s="1" t="s">
        <v>38</v>
      </c>
      <c r="I55" s="1">
        <v>24</v>
      </c>
      <c r="J55" s="1" t="s">
        <v>327</v>
      </c>
      <c r="K55" s="16" t="s">
        <v>139</v>
      </c>
      <c r="L55" s="16" t="s">
        <v>574</v>
      </c>
      <c r="M55" s="1" t="s">
        <v>446</v>
      </c>
      <c r="N55" s="1" t="s">
        <v>137</v>
      </c>
      <c r="O55" s="40" t="s">
        <v>656</v>
      </c>
      <c r="P55" s="1" t="s">
        <v>140</v>
      </c>
      <c r="Q55" s="1" t="s">
        <v>765</v>
      </c>
      <c r="R55" s="1" t="s">
        <v>137</v>
      </c>
      <c r="S55" s="1" t="s">
        <v>623</v>
      </c>
      <c r="T55" s="1" t="s">
        <v>327</v>
      </c>
      <c r="U55" s="1">
        <v>1000</v>
      </c>
      <c r="V55" s="1" t="s">
        <v>520</v>
      </c>
      <c r="W55" s="1" t="s">
        <v>520</v>
      </c>
      <c r="X55" s="1">
        <v>1441</v>
      </c>
      <c r="Y55" s="1" t="s">
        <v>343</v>
      </c>
      <c r="Z55" s="1">
        <v>0</v>
      </c>
      <c r="AA55" s="1" t="s">
        <v>44</v>
      </c>
      <c r="AB55" s="7">
        <v>0</v>
      </c>
      <c r="AC55" s="7">
        <v>0</v>
      </c>
      <c r="AD55" s="8">
        <v>2527621.52</v>
      </c>
      <c r="AE55" s="7">
        <v>0</v>
      </c>
      <c r="AF55" s="7">
        <v>0</v>
      </c>
      <c r="AG55" s="7">
        <v>0</v>
      </c>
      <c r="AH55" s="7">
        <f t="shared" si="6"/>
        <v>0</v>
      </c>
      <c r="AI55" s="7">
        <v>0</v>
      </c>
      <c r="AJ55" s="7">
        <f t="shared" si="7"/>
        <v>0</v>
      </c>
      <c r="AK55" s="7">
        <v>0</v>
      </c>
      <c r="AL55" s="7">
        <f t="shared" si="11"/>
        <v>2628726.3807999999</v>
      </c>
      <c r="AM55" s="3" t="s">
        <v>580</v>
      </c>
      <c r="AN55" s="3"/>
      <c r="AO55" s="3">
        <f t="shared" si="8"/>
        <v>0</v>
      </c>
      <c r="AP55" s="3">
        <v>0</v>
      </c>
      <c r="AQ55" s="3">
        <f t="shared" si="9"/>
        <v>2527621.52</v>
      </c>
      <c r="AR55" s="3">
        <v>2527621.52</v>
      </c>
      <c r="AS55" s="3">
        <v>0</v>
      </c>
      <c r="AT55" s="3">
        <v>0</v>
      </c>
      <c r="AU55" s="3">
        <v>0</v>
      </c>
      <c r="AV55" s="3">
        <v>2527621.52</v>
      </c>
      <c r="AW55" s="4">
        <v>2628726.3807999999</v>
      </c>
      <c r="AX55" s="73">
        <f t="shared" si="10"/>
        <v>0</v>
      </c>
    </row>
    <row r="56" spans="1:50" x14ac:dyDescent="0.25">
      <c r="A56" s="1" t="s">
        <v>45</v>
      </c>
      <c r="B56" s="1" t="s">
        <v>32</v>
      </c>
      <c r="C56" s="1" t="s">
        <v>33</v>
      </c>
      <c r="D56" s="1" t="s">
        <v>100</v>
      </c>
      <c r="E56" s="1" t="s">
        <v>101</v>
      </c>
      <c r="F56" s="1" t="s">
        <v>136</v>
      </c>
      <c r="G56" s="1">
        <v>6</v>
      </c>
      <c r="H56" s="1" t="s">
        <v>38</v>
      </c>
      <c r="I56" s="1">
        <v>24</v>
      </c>
      <c r="J56" s="1" t="s">
        <v>327</v>
      </c>
      <c r="K56" s="16" t="s">
        <v>139</v>
      </c>
      <c r="L56" s="16" t="s">
        <v>574</v>
      </c>
      <c r="M56" s="1" t="s">
        <v>46</v>
      </c>
      <c r="N56" s="1" t="s">
        <v>137</v>
      </c>
      <c r="O56" s="40" t="s">
        <v>656</v>
      </c>
      <c r="P56" s="1" t="s">
        <v>140</v>
      </c>
      <c r="Q56" s="1" t="s">
        <v>765</v>
      </c>
      <c r="R56" s="1" t="s">
        <v>137</v>
      </c>
      <c r="S56" s="1" t="s">
        <v>623</v>
      </c>
      <c r="T56" s="1" t="s">
        <v>327</v>
      </c>
      <c r="U56" s="1">
        <v>1000</v>
      </c>
      <c r="V56" s="1" t="s">
        <v>520</v>
      </c>
      <c r="W56" s="1" t="s">
        <v>520</v>
      </c>
      <c r="X56" s="1">
        <v>1521</v>
      </c>
      <c r="Y56" s="1" t="s">
        <v>344</v>
      </c>
      <c r="Z56" s="1">
        <v>0</v>
      </c>
      <c r="AA56" s="1" t="s">
        <v>44</v>
      </c>
      <c r="AB56" s="7">
        <v>0</v>
      </c>
      <c r="AC56" s="7">
        <v>0</v>
      </c>
      <c r="AD56" s="8">
        <v>1119343.1200000001</v>
      </c>
      <c r="AE56" s="7">
        <v>5373789</v>
      </c>
      <c r="AF56" s="7">
        <v>1119343.1200000001</v>
      </c>
      <c r="AG56" s="7">
        <v>1119343.1200000001</v>
      </c>
      <c r="AH56" s="7">
        <f t="shared" si="6"/>
        <v>0</v>
      </c>
      <c r="AI56" s="7">
        <v>1119343.1200000001</v>
      </c>
      <c r="AJ56" s="7">
        <f t="shared" si="7"/>
        <v>0</v>
      </c>
      <c r="AK56" s="7">
        <v>1119343.1200000001</v>
      </c>
      <c r="AL56" s="7">
        <f t="shared" si="11"/>
        <v>1164116.8448000001</v>
      </c>
      <c r="AM56" s="3" t="s">
        <v>580</v>
      </c>
      <c r="AN56" s="3"/>
      <c r="AO56" s="3">
        <f t="shared" si="8"/>
        <v>0</v>
      </c>
      <c r="AP56" s="3">
        <v>1119343.1200000001</v>
      </c>
      <c r="AQ56" s="3">
        <f t="shared" si="9"/>
        <v>0</v>
      </c>
      <c r="AR56" s="3">
        <v>0</v>
      </c>
      <c r="AS56" s="3">
        <v>0</v>
      </c>
      <c r="AT56" s="3">
        <v>0</v>
      </c>
      <c r="AU56" s="3">
        <v>4254445.88</v>
      </c>
      <c r="AV56" s="3">
        <v>-4254445.88</v>
      </c>
      <c r="AW56" s="4">
        <v>1164116.8448000001</v>
      </c>
      <c r="AX56" s="73">
        <f t="shared" si="10"/>
        <v>0</v>
      </c>
    </row>
    <row r="57" spans="1:50" x14ac:dyDescent="0.25">
      <c r="A57" s="1" t="s">
        <v>445</v>
      </c>
      <c r="B57" s="1" t="s">
        <v>32</v>
      </c>
      <c r="C57" s="1" t="s">
        <v>33</v>
      </c>
      <c r="D57" s="1" t="s">
        <v>100</v>
      </c>
      <c r="E57" s="1" t="s">
        <v>101</v>
      </c>
      <c r="F57" s="1" t="s">
        <v>136</v>
      </c>
      <c r="G57" s="1">
        <v>6</v>
      </c>
      <c r="H57" s="1" t="s">
        <v>38</v>
      </c>
      <c r="I57" s="1">
        <v>24</v>
      </c>
      <c r="J57" s="1" t="s">
        <v>327</v>
      </c>
      <c r="K57" s="16" t="s">
        <v>139</v>
      </c>
      <c r="L57" s="16" t="s">
        <v>574</v>
      </c>
      <c r="M57" s="1" t="s">
        <v>446</v>
      </c>
      <c r="N57" s="1" t="s">
        <v>137</v>
      </c>
      <c r="O57" s="40" t="s">
        <v>656</v>
      </c>
      <c r="P57" s="1" t="s">
        <v>140</v>
      </c>
      <c r="Q57" s="1" t="s">
        <v>765</v>
      </c>
      <c r="R57" s="1" t="s">
        <v>137</v>
      </c>
      <c r="S57" s="1" t="s">
        <v>623</v>
      </c>
      <c r="T57" s="1" t="s">
        <v>327</v>
      </c>
      <c r="U57" s="1">
        <v>1000</v>
      </c>
      <c r="V57" s="1" t="s">
        <v>520</v>
      </c>
      <c r="W57" s="1" t="s">
        <v>520</v>
      </c>
      <c r="X57" s="1">
        <v>1521</v>
      </c>
      <c r="Y57" s="1" t="s">
        <v>344</v>
      </c>
      <c r="Z57" s="1">
        <v>0</v>
      </c>
      <c r="AA57" s="1" t="s">
        <v>44</v>
      </c>
      <c r="AB57" s="7">
        <v>0</v>
      </c>
      <c r="AC57" s="7">
        <v>0</v>
      </c>
      <c r="AD57" s="8">
        <v>4254445.88</v>
      </c>
      <c r="AE57" s="7">
        <v>0</v>
      </c>
      <c r="AF57" s="7">
        <v>0</v>
      </c>
      <c r="AG57" s="7">
        <v>0</v>
      </c>
      <c r="AH57" s="7">
        <f t="shared" si="6"/>
        <v>0</v>
      </c>
      <c r="AI57" s="7">
        <v>0</v>
      </c>
      <c r="AJ57" s="7">
        <f t="shared" si="7"/>
        <v>0</v>
      </c>
      <c r="AK57" s="7">
        <v>0</v>
      </c>
      <c r="AL57" s="7">
        <f t="shared" si="11"/>
        <v>4424623.7152000004</v>
      </c>
      <c r="AM57" s="3" t="s">
        <v>580</v>
      </c>
      <c r="AN57" s="3"/>
      <c r="AO57" s="3">
        <f t="shared" si="8"/>
        <v>0</v>
      </c>
      <c r="AP57" s="3">
        <v>0</v>
      </c>
      <c r="AQ57" s="3">
        <f t="shared" si="9"/>
        <v>4254445.88</v>
      </c>
      <c r="AR57" s="3">
        <v>4254445.88</v>
      </c>
      <c r="AS57" s="3">
        <v>0</v>
      </c>
      <c r="AT57" s="3">
        <v>0</v>
      </c>
      <c r="AU57" s="3">
        <v>0</v>
      </c>
      <c r="AV57" s="3">
        <v>4254445.88</v>
      </c>
      <c r="AW57" s="4">
        <v>4424623.7152000004</v>
      </c>
      <c r="AX57" s="73">
        <f t="shared" si="10"/>
        <v>0</v>
      </c>
    </row>
    <row r="58" spans="1:50" x14ac:dyDescent="0.25">
      <c r="A58" s="1" t="s">
        <v>45</v>
      </c>
      <c r="B58" s="1" t="s">
        <v>32</v>
      </c>
      <c r="C58" s="1" t="s">
        <v>33</v>
      </c>
      <c r="D58" s="1" t="s">
        <v>100</v>
      </c>
      <c r="E58" s="1" t="s">
        <v>101</v>
      </c>
      <c r="F58" s="1" t="s">
        <v>136</v>
      </c>
      <c r="G58" s="1">
        <v>6</v>
      </c>
      <c r="H58" s="1" t="s">
        <v>38</v>
      </c>
      <c r="I58" s="1">
        <v>24</v>
      </c>
      <c r="J58" s="1" t="s">
        <v>327</v>
      </c>
      <c r="K58" s="16" t="s">
        <v>139</v>
      </c>
      <c r="L58" s="16" t="s">
        <v>574</v>
      </c>
      <c r="M58" s="1" t="s">
        <v>46</v>
      </c>
      <c r="N58" s="1" t="s">
        <v>137</v>
      </c>
      <c r="O58" s="40" t="s">
        <v>656</v>
      </c>
      <c r="P58" s="1" t="s">
        <v>140</v>
      </c>
      <c r="Q58" s="1" t="s">
        <v>765</v>
      </c>
      <c r="R58" s="1" t="s">
        <v>137</v>
      </c>
      <c r="S58" s="1" t="s">
        <v>623</v>
      </c>
      <c r="T58" s="1" t="s">
        <v>327</v>
      </c>
      <c r="U58" s="1">
        <v>1000</v>
      </c>
      <c r="V58" s="1" t="s">
        <v>520</v>
      </c>
      <c r="W58" s="1" t="s">
        <v>520</v>
      </c>
      <c r="X58" s="1">
        <v>1591</v>
      </c>
      <c r="Y58" s="1" t="s">
        <v>345</v>
      </c>
      <c r="Z58" s="1">
        <v>0</v>
      </c>
      <c r="AA58" s="1" t="s">
        <v>44</v>
      </c>
      <c r="AB58" s="7">
        <v>0</v>
      </c>
      <c r="AC58" s="7">
        <v>0</v>
      </c>
      <c r="AD58" s="8">
        <v>7894713.7000000002</v>
      </c>
      <c r="AE58" s="7">
        <v>38357222.049999997</v>
      </c>
      <c r="AF58" s="7">
        <v>7894713.7000000002</v>
      </c>
      <c r="AG58" s="7">
        <v>7894713.7000000002</v>
      </c>
      <c r="AH58" s="7">
        <f t="shared" si="6"/>
        <v>0</v>
      </c>
      <c r="AI58" s="7">
        <v>7894713.7000000002</v>
      </c>
      <c r="AJ58" s="7">
        <f t="shared" si="7"/>
        <v>0</v>
      </c>
      <c r="AK58" s="7">
        <v>7894713.7000000002</v>
      </c>
      <c r="AL58" s="7">
        <f t="shared" si="11"/>
        <v>8210502.2480000006</v>
      </c>
      <c r="AM58" s="3" t="s">
        <v>580</v>
      </c>
      <c r="AN58" s="3"/>
      <c r="AO58" s="3">
        <f t="shared" si="8"/>
        <v>0</v>
      </c>
      <c r="AP58" s="3">
        <v>7894713.7000000002</v>
      </c>
      <c r="AQ58" s="3">
        <f t="shared" si="9"/>
        <v>0</v>
      </c>
      <c r="AR58" s="3">
        <v>0</v>
      </c>
      <c r="AS58" s="3">
        <v>0.16</v>
      </c>
      <c r="AT58" s="3">
        <v>0</v>
      </c>
      <c r="AU58" s="3">
        <v>30462508.510000002</v>
      </c>
      <c r="AV58" s="3">
        <v>-30462508.350000001</v>
      </c>
      <c r="AW58" s="4">
        <v>8210502.2480000006</v>
      </c>
      <c r="AX58" s="73">
        <f t="shared" si="10"/>
        <v>0</v>
      </c>
    </row>
    <row r="59" spans="1:50" x14ac:dyDescent="0.25">
      <c r="A59" s="1" t="s">
        <v>445</v>
      </c>
      <c r="B59" s="1" t="s">
        <v>32</v>
      </c>
      <c r="C59" s="1" t="s">
        <v>33</v>
      </c>
      <c r="D59" s="1" t="s">
        <v>100</v>
      </c>
      <c r="E59" s="1" t="s">
        <v>101</v>
      </c>
      <c r="F59" s="1" t="s">
        <v>136</v>
      </c>
      <c r="G59" s="1">
        <v>6</v>
      </c>
      <c r="H59" s="1" t="s">
        <v>38</v>
      </c>
      <c r="I59" s="1">
        <v>21</v>
      </c>
      <c r="J59" s="1" t="s">
        <v>327</v>
      </c>
      <c r="K59" s="16" t="s">
        <v>139</v>
      </c>
      <c r="L59" s="16" t="s">
        <v>574</v>
      </c>
      <c r="M59" s="1" t="s">
        <v>446</v>
      </c>
      <c r="N59" s="1" t="s">
        <v>137</v>
      </c>
      <c r="O59" s="40" t="s">
        <v>656</v>
      </c>
      <c r="P59" s="1" t="s">
        <v>140</v>
      </c>
      <c r="Q59" s="1" t="s">
        <v>765</v>
      </c>
      <c r="R59" s="1" t="s">
        <v>137</v>
      </c>
      <c r="S59" s="1" t="s">
        <v>623</v>
      </c>
      <c r="T59" s="1" t="s">
        <v>315</v>
      </c>
      <c r="U59" s="1">
        <v>1000</v>
      </c>
      <c r="V59" s="1" t="s">
        <v>520</v>
      </c>
      <c r="W59" s="1" t="s">
        <v>520</v>
      </c>
      <c r="X59" s="1">
        <v>1591</v>
      </c>
      <c r="Y59" s="1" t="s">
        <v>345</v>
      </c>
      <c r="Z59" s="1">
        <v>0</v>
      </c>
      <c r="AA59" s="1" t="s">
        <v>44</v>
      </c>
      <c r="AB59" s="7">
        <v>0</v>
      </c>
      <c r="AC59" s="7">
        <v>0</v>
      </c>
      <c r="AD59" s="8">
        <v>0</v>
      </c>
      <c r="AE59" s="7">
        <v>0</v>
      </c>
      <c r="AF59" s="7">
        <v>0</v>
      </c>
      <c r="AG59" s="7">
        <v>0</v>
      </c>
      <c r="AH59" s="7">
        <f t="shared" si="6"/>
        <v>0</v>
      </c>
      <c r="AI59" s="7">
        <v>0</v>
      </c>
      <c r="AJ59" s="7">
        <f t="shared" si="7"/>
        <v>0</v>
      </c>
      <c r="AK59" s="7">
        <v>0</v>
      </c>
      <c r="AL59" s="7">
        <f t="shared" si="11"/>
        <v>0</v>
      </c>
      <c r="AM59" s="3" t="s">
        <v>580</v>
      </c>
      <c r="AN59" s="3"/>
      <c r="AO59" s="3">
        <f t="shared" si="8"/>
        <v>0</v>
      </c>
      <c r="AP59" s="3">
        <v>0</v>
      </c>
      <c r="AQ59" s="3">
        <f t="shared" si="9"/>
        <v>0</v>
      </c>
      <c r="AR59" s="3">
        <v>0</v>
      </c>
      <c r="AS59" s="3">
        <v>0</v>
      </c>
      <c r="AT59" s="3">
        <v>0</v>
      </c>
      <c r="AU59" s="3">
        <v>0</v>
      </c>
      <c r="AV59" s="3">
        <v>0</v>
      </c>
      <c r="AW59" s="4">
        <v>0</v>
      </c>
      <c r="AX59" s="73">
        <f t="shared" si="10"/>
        <v>0</v>
      </c>
    </row>
    <row r="60" spans="1:50" x14ac:dyDescent="0.25">
      <c r="A60" s="1" t="s">
        <v>445</v>
      </c>
      <c r="B60" s="1" t="s">
        <v>32</v>
      </c>
      <c r="C60" s="1" t="s">
        <v>33</v>
      </c>
      <c r="D60" s="1" t="s">
        <v>100</v>
      </c>
      <c r="E60" s="1" t="s">
        <v>101</v>
      </c>
      <c r="F60" s="1" t="s">
        <v>136</v>
      </c>
      <c r="G60" s="1">
        <v>6</v>
      </c>
      <c r="H60" s="1" t="s">
        <v>38</v>
      </c>
      <c r="I60" s="1">
        <v>24</v>
      </c>
      <c r="J60" s="1" t="s">
        <v>327</v>
      </c>
      <c r="K60" s="16" t="s">
        <v>139</v>
      </c>
      <c r="L60" s="16" t="s">
        <v>574</v>
      </c>
      <c r="M60" s="1" t="s">
        <v>446</v>
      </c>
      <c r="N60" s="1" t="s">
        <v>137</v>
      </c>
      <c r="O60" s="40" t="s">
        <v>656</v>
      </c>
      <c r="P60" s="1" t="s">
        <v>140</v>
      </c>
      <c r="Q60" s="1" t="s">
        <v>765</v>
      </c>
      <c r="R60" s="1" t="s">
        <v>137</v>
      </c>
      <c r="S60" s="1" t="s">
        <v>623</v>
      </c>
      <c r="T60" s="1" t="s">
        <v>327</v>
      </c>
      <c r="U60" s="1">
        <v>1000</v>
      </c>
      <c r="V60" s="1" t="s">
        <v>520</v>
      </c>
      <c r="W60" s="1" t="s">
        <v>520</v>
      </c>
      <c r="X60" s="1">
        <v>1591</v>
      </c>
      <c r="Y60" s="1" t="s">
        <v>345</v>
      </c>
      <c r="Z60" s="1">
        <v>0</v>
      </c>
      <c r="AA60" s="1" t="s">
        <v>44</v>
      </c>
      <c r="AB60" s="7">
        <v>0</v>
      </c>
      <c r="AC60" s="7">
        <v>0</v>
      </c>
      <c r="AD60" s="8">
        <v>42784458.119999997</v>
      </c>
      <c r="AE60" s="7">
        <v>0</v>
      </c>
      <c r="AF60" s="7">
        <v>30364723.190000001</v>
      </c>
      <c r="AG60" s="7">
        <v>30364723.190000001</v>
      </c>
      <c r="AH60" s="7">
        <f t="shared" si="6"/>
        <v>42770.860000003129</v>
      </c>
      <c r="AI60" s="7">
        <v>30321952.329999998</v>
      </c>
      <c r="AJ60" s="7">
        <f t="shared" si="7"/>
        <v>5994262.0699999966</v>
      </c>
      <c r="AK60" s="7">
        <v>24327690.260000002</v>
      </c>
      <c r="AL60" s="7">
        <f t="shared" si="11"/>
        <v>44495836.444799997</v>
      </c>
      <c r="AM60" s="3" t="s">
        <v>580</v>
      </c>
      <c r="AN60" s="3"/>
      <c r="AO60" s="3">
        <f t="shared" si="8"/>
        <v>0</v>
      </c>
      <c r="AP60" s="3">
        <v>24327690.260000002</v>
      </c>
      <c r="AQ60" s="3">
        <f t="shared" si="9"/>
        <v>12419734.929999996</v>
      </c>
      <c r="AR60" s="3">
        <v>32784458.120000001</v>
      </c>
      <c r="AS60" s="3">
        <v>10000000</v>
      </c>
      <c r="AT60" s="3">
        <v>0</v>
      </c>
      <c r="AU60" s="3">
        <v>0</v>
      </c>
      <c r="AV60" s="3">
        <v>42784458.119999997</v>
      </c>
      <c r="AW60" s="4">
        <v>44495836.444799997</v>
      </c>
      <c r="AX60" s="73">
        <f t="shared" si="10"/>
        <v>0</v>
      </c>
    </row>
    <row r="61" spans="1:50" x14ac:dyDescent="0.25">
      <c r="A61" s="1" t="s">
        <v>471</v>
      </c>
      <c r="B61" s="1" t="s">
        <v>32</v>
      </c>
      <c r="C61" s="1" t="s">
        <v>33</v>
      </c>
      <c r="D61" s="1" t="s">
        <v>100</v>
      </c>
      <c r="E61" s="1" t="s">
        <v>101</v>
      </c>
      <c r="F61" s="1" t="s">
        <v>136</v>
      </c>
      <c r="G61" s="1">
        <v>6</v>
      </c>
      <c r="H61" s="1" t="s">
        <v>38</v>
      </c>
      <c r="I61" s="1">
        <v>24</v>
      </c>
      <c r="J61" s="1" t="s">
        <v>327</v>
      </c>
      <c r="K61" s="16" t="s">
        <v>139</v>
      </c>
      <c r="L61" s="16" t="s">
        <v>574</v>
      </c>
      <c r="M61" s="1" t="s">
        <v>472</v>
      </c>
      <c r="N61" s="1" t="s">
        <v>137</v>
      </c>
      <c r="O61" s="40" t="s">
        <v>656</v>
      </c>
      <c r="P61" s="1" t="s">
        <v>140</v>
      </c>
      <c r="Q61" s="1" t="s">
        <v>765</v>
      </c>
      <c r="R61" s="1" t="s">
        <v>137</v>
      </c>
      <c r="S61" s="1" t="s">
        <v>623</v>
      </c>
      <c r="T61" s="1" t="s">
        <v>327</v>
      </c>
      <c r="U61" s="1">
        <v>1000</v>
      </c>
      <c r="V61" s="1" t="s">
        <v>520</v>
      </c>
      <c r="W61" s="1" t="s">
        <v>520</v>
      </c>
      <c r="X61" s="1">
        <v>1591</v>
      </c>
      <c r="Y61" s="1" t="s">
        <v>345</v>
      </c>
      <c r="Z61" s="1">
        <v>0</v>
      </c>
      <c r="AA61" s="1" t="s">
        <v>44</v>
      </c>
      <c r="AB61" s="6">
        <v>106413993.95999999</v>
      </c>
      <c r="AC61" s="6">
        <v>103095827.09999999</v>
      </c>
      <c r="AD61" s="8">
        <v>63756599.289999999</v>
      </c>
      <c r="AE61" s="7">
        <v>73756599.450000003</v>
      </c>
      <c r="AF61" s="7">
        <v>51102041</v>
      </c>
      <c r="AG61" s="7">
        <v>51102041</v>
      </c>
      <c r="AH61" s="7">
        <f t="shared" si="6"/>
        <v>5164234.8800000027</v>
      </c>
      <c r="AI61" s="7">
        <v>45937806.119999997</v>
      </c>
      <c r="AJ61" s="7">
        <f t="shared" si="7"/>
        <v>126506.47999999672</v>
      </c>
      <c r="AK61" s="7">
        <v>45811299.640000001</v>
      </c>
      <c r="AL61" s="7">
        <f t="shared" si="11"/>
        <v>66306863.261600003</v>
      </c>
      <c r="AM61" s="3" t="s">
        <v>580</v>
      </c>
      <c r="AN61" s="3"/>
      <c r="AO61" s="3">
        <f t="shared" si="8"/>
        <v>0</v>
      </c>
      <c r="AP61" s="3">
        <v>45811299.640000001</v>
      </c>
      <c r="AQ61" s="3">
        <f t="shared" si="9"/>
        <v>12654558.289999999</v>
      </c>
      <c r="AR61" s="3">
        <v>0</v>
      </c>
      <c r="AS61" s="3">
        <v>0</v>
      </c>
      <c r="AT61" s="3">
        <v>0</v>
      </c>
      <c r="AU61" s="3">
        <v>10000000.16</v>
      </c>
      <c r="AV61" s="3">
        <v>-10000000.16</v>
      </c>
      <c r="AW61" s="4">
        <v>66306863.261600003</v>
      </c>
      <c r="AX61" s="73">
        <f t="shared" si="10"/>
        <v>0</v>
      </c>
    </row>
    <row r="62" spans="1:50" x14ac:dyDescent="0.25">
      <c r="A62" s="1" t="s">
        <v>450</v>
      </c>
      <c r="B62" s="1" t="s">
        <v>32</v>
      </c>
      <c r="C62" s="1" t="s">
        <v>33</v>
      </c>
      <c r="D62" s="1" t="s">
        <v>100</v>
      </c>
      <c r="E62" s="1" t="s">
        <v>101</v>
      </c>
      <c r="F62" s="1" t="s">
        <v>136</v>
      </c>
      <c r="G62" s="1">
        <v>6</v>
      </c>
      <c r="H62" s="1" t="s">
        <v>38</v>
      </c>
      <c r="I62" s="1">
        <v>24</v>
      </c>
      <c r="J62" s="1" t="s">
        <v>327</v>
      </c>
      <c r="K62" s="1" t="s">
        <v>139</v>
      </c>
      <c r="L62" s="1"/>
      <c r="M62" s="1" t="s">
        <v>451</v>
      </c>
      <c r="N62" s="1" t="s">
        <v>137</v>
      </c>
      <c r="O62" s="40" t="s">
        <v>656</v>
      </c>
      <c r="P62" s="1" t="s">
        <v>140</v>
      </c>
      <c r="Q62" s="1" t="s">
        <v>765</v>
      </c>
      <c r="R62" s="1" t="s">
        <v>137</v>
      </c>
      <c r="S62" s="1" t="s">
        <v>623</v>
      </c>
      <c r="T62" s="1" t="s">
        <v>327</v>
      </c>
      <c r="U62" s="1">
        <v>1000</v>
      </c>
      <c r="V62" s="1" t="s">
        <v>520</v>
      </c>
      <c r="W62" s="1" t="s">
        <v>520</v>
      </c>
      <c r="X62" s="1">
        <v>1711</v>
      </c>
      <c r="Y62" s="1" t="s">
        <v>452</v>
      </c>
      <c r="Z62" s="1">
        <v>0</v>
      </c>
      <c r="AA62" s="1" t="s">
        <v>44</v>
      </c>
      <c r="AB62" s="7">
        <v>0</v>
      </c>
      <c r="AC62" s="7">
        <v>0</v>
      </c>
      <c r="AD62" s="8">
        <v>22000000</v>
      </c>
      <c r="AE62" s="7">
        <v>0</v>
      </c>
      <c r="AF62" s="7">
        <v>14413779.9</v>
      </c>
      <c r="AG62" s="7">
        <v>14413779.9</v>
      </c>
      <c r="AH62" s="7">
        <f t="shared" si="6"/>
        <v>0</v>
      </c>
      <c r="AI62" s="7">
        <v>14413779.9</v>
      </c>
      <c r="AJ62" s="7">
        <f t="shared" si="7"/>
        <v>0</v>
      </c>
      <c r="AK62" s="7">
        <v>14413779.9</v>
      </c>
      <c r="AL62" s="7"/>
      <c r="AM62" s="3"/>
      <c r="AN62" s="3"/>
      <c r="AO62" s="3">
        <f t="shared" si="8"/>
        <v>0</v>
      </c>
      <c r="AP62" s="3">
        <v>14413779.9</v>
      </c>
      <c r="AQ62" s="3">
        <f t="shared" si="9"/>
        <v>7586220.0999999996</v>
      </c>
      <c r="AR62" s="3">
        <v>22000000</v>
      </c>
      <c r="AS62" s="3">
        <v>0</v>
      </c>
      <c r="AT62" s="3">
        <v>0</v>
      </c>
      <c r="AU62" s="3">
        <v>0</v>
      </c>
      <c r="AV62" s="3">
        <v>22000000</v>
      </c>
      <c r="AX62" s="73">
        <f t="shared" si="10"/>
        <v>0</v>
      </c>
    </row>
    <row r="63" spans="1:50" x14ac:dyDescent="0.25">
      <c r="A63" s="1" t="s">
        <v>45</v>
      </c>
      <c r="B63" s="1" t="s">
        <v>74</v>
      </c>
      <c r="C63" s="1" t="s">
        <v>75</v>
      </c>
      <c r="D63" s="1" t="s">
        <v>76</v>
      </c>
      <c r="E63" s="1" t="s">
        <v>77</v>
      </c>
      <c r="F63" s="1" t="s">
        <v>78</v>
      </c>
      <c r="G63" s="1">
        <v>1</v>
      </c>
      <c r="H63" s="1" t="s">
        <v>80</v>
      </c>
      <c r="I63" s="1">
        <v>16</v>
      </c>
      <c r="J63" s="1" t="s">
        <v>57</v>
      </c>
      <c r="K63" s="16" t="s">
        <v>90</v>
      </c>
      <c r="L63" s="16" t="s">
        <v>574</v>
      </c>
      <c r="M63" s="1" t="s">
        <v>46</v>
      </c>
      <c r="N63" s="1" t="s">
        <v>79</v>
      </c>
      <c r="O63" s="40" t="s">
        <v>659</v>
      </c>
      <c r="P63" s="1" t="s">
        <v>91</v>
      </c>
      <c r="Q63" s="1" t="s">
        <v>771</v>
      </c>
      <c r="R63" s="1" t="s">
        <v>634</v>
      </c>
      <c r="S63" s="1" t="s">
        <v>737</v>
      </c>
      <c r="T63" s="1" t="s">
        <v>89</v>
      </c>
      <c r="U63" s="1">
        <v>2000</v>
      </c>
      <c r="V63" s="1" t="s">
        <v>519</v>
      </c>
      <c r="W63" s="1" t="s">
        <v>520</v>
      </c>
      <c r="X63" s="1">
        <v>2111</v>
      </c>
      <c r="Y63" s="1" t="s">
        <v>92</v>
      </c>
      <c r="Z63" s="1">
        <v>0</v>
      </c>
      <c r="AA63" s="1" t="s">
        <v>44</v>
      </c>
      <c r="AB63" s="6">
        <v>13600.53</v>
      </c>
      <c r="AC63" s="6">
        <v>13600.53</v>
      </c>
      <c r="AD63" s="8">
        <v>27000</v>
      </c>
      <c r="AE63" s="7">
        <v>0</v>
      </c>
      <c r="AF63" s="7">
        <v>11226.93</v>
      </c>
      <c r="AG63" s="7">
        <v>11226.93</v>
      </c>
      <c r="AH63" s="7">
        <f t="shared" si="6"/>
        <v>0</v>
      </c>
      <c r="AI63" s="7">
        <v>11226.93</v>
      </c>
      <c r="AJ63" s="7">
        <f t="shared" si="7"/>
        <v>0</v>
      </c>
      <c r="AK63" s="7">
        <v>11226.93</v>
      </c>
      <c r="AL63" s="7">
        <v>0</v>
      </c>
      <c r="AM63" s="3"/>
      <c r="AN63" s="3"/>
      <c r="AO63" s="3">
        <f t="shared" si="8"/>
        <v>0</v>
      </c>
      <c r="AP63" s="3">
        <v>11226.93</v>
      </c>
      <c r="AQ63" s="3">
        <f t="shared" si="9"/>
        <v>15773.07</v>
      </c>
      <c r="AR63" s="3">
        <v>0</v>
      </c>
      <c r="AS63" s="3">
        <v>27000</v>
      </c>
      <c r="AT63" s="3">
        <v>0</v>
      </c>
      <c r="AU63" s="3">
        <v>0</v>
      </c>
      <c r="AV63" s="3">
        <v>27000</v>
      </c>
      <c r="AW63" s="4">
        <v>0</v>
      </c>
      <c r="AX63" s="73">
        <f t="shared" si="10"/>
        <v>0</v>
      </c>
    </row>
    <row r="64" spans="1:50" x14ac:dyDescent="0.25">
      <c r="A64" s="1" t="s">
        <v>45</v>
      </c>
      <c r="B64" s="1" t="s">
        <v>32</v>
      </c>
      <c r="C64" s="1" t="s">
        <v>33</v>
      </c>
      <c r="D64" s="1" t="s">
        <v>34</v>
      </c>
      <c r="E64" s="1" t="s">
        <v>35</v>
      </c>
      <c r="F64" s="1" t="s">
        <v>36</v>
      </c>
      <c r="G64" s="1">
        <v>6</v>
      </c>
      <c r="H64" s="1" t="s">
        <v>38</v>
      </c>
      <c r="I64" s="1">
        <v>18</v>
      </c>
      <c r="J64" s="1" t="s">
        <v>57</v>
      </c>
      <c r="K64" s="16" t="s">
        <v>253</v>
      </c>
      <c r="L64" s="16" t="s">
        <v>574</v>
      </c>
      <c r="M64" s="1" t="s">
        <v>46</v>
      </c>
      <c r="N64" s="1" t="s">
        <v>37</v>
      </c>
      <c r="O64" s="40" t="s">
        <v>584</v>
      </c>
      <c r="P64" s="1" t="s">
        <v>254</v>
      </c>
      <c r="Q64" s="1" t="s">
        <v>764</v>
      </c>
      <c r="R64" s="1" t="s">
        <v>631</v>
      </c>
      <c r="S64" s="1" t="s">
        <v>636</v>
      </c>
      <c r="T64" s="1" t="s">
        <v>252</v>
      </c>
      <c r="U64" s="1">
        <v>2000</v>
      </c>
      <c r="V64" s="1" t="s">
        <v>519</v>
      </c>
      <c r="W64" s="1" t="s">
        <v>520</v>
      </c>
      <c r="X64" s="1">
        <v>2111</v>
      </c>
      <c r="Y64" s="1" t="s">
        <v>92</v>
      </c>
      <c r="Z64" s="1">
        <v>0</v>
      </c>
      <c r="AA64" s="1" t="s">
        <v>44</v>
      </c>
      <c r="AB64" s="6">
        <v>64771.5</v>
      </c>
      <c r="AC64" s="6">
        <v>42771.5</v>
      </c>
      <c r="AD64" s="8">
        <v>75914</v>
      </c>
      <c r="AE64" s="7">
        <v>0</v>
      </c>
      <c r="AF64" s="7">
        <v>74286.559999999998</v>
      </c>
      <c r="AG64" s="7">
        <v>74286.559999999998</v>
      </c>
      <c r="AH64" s="7">
        <f>AG64-AI64</f>
        <v>0</v>
      </c>
      <c r="AI64" s="7">
        <v>74286.559999999998</v>
      </c>
      <c r="AJ64" s="7">
        <f>AI64-AK64</f>
        <v>0</v>
      </c>
      <c r="AK64" s="7">
        <v>74286.559999999998</v>
      </c>
      <c r="AL64" s="7">
        <v>80000</v>
      </c>
      <c r="AM64" s="3"/>
      <c r="AN64" s="3"/>
      <c r="AO64" s="3">
        <f>AK64-AP64</f>
        <v>0</v>
      </c>
      <c r="AP64" s="3">
        <v>74286.559999999998</v>
      </c>
      <c r="AQ64" s="3">
        <f>AD64-AF64</f>
        <v>1627.4400000000023</v>
      </c>
      <c r="AR64" s="3">
        <v>62000</v>
      </c>
      <c r="AS64" s="3">
        <v>15011</v>
      </c>
      <c r="AT64" s="3">
        <v>0</v>
      </c>
      <c r="AU64" s="3">
        <v>1097</v>
      </c>
      <c r="AV64" s="3">
        <v>75914</v>
      </c>
      <c r="AW64" s="4">
        <v>50000</v>
      </c>
      <c r="AX64" s="73">
        <f t="shared" ref="AX64:AX95" si="12">AW64-AL64</f>
        <v>-30000</v>
      </c>
    </row>
    <row r="65" spans="1:50" x14ac:dyDescent="0.25">
      <c r="A65" s="1" t="s">
        <v>45</v>
      </c>
      <c r="B65" s="1" t="s">
        <v>32</v>
      </c>
      <c r="C65" s="1" t="s">
        <v>33</v>
      </c>
      <c r="D65" s="1" t="s">
        <v>76</v>
      </c>
      <c r="E65" s="1" t="s">
        <v>77</v>
      </c>
      <c r="F65" s="1" t="s">
        <v>78</v>
      </c>
      <c r="G65" s="1">
        <v>1</v>
      </c>
      <c r="H65" s="1" t="s">
        <v>80</v>
      </c>
      <c r="I65" s="1">
        <v>14</v>
      </c>
      <c r="J65" s="1" t="s">
        <v>57</v>
      </c>
      <c r="K65" s="16" t="s">
        <v>90</v>
      </c>
      <c r="L65" s="16" t="s">
        <v>574</v>
      </c>
      <c r="M65" s="1" t="s">
        <v>46</v>
      </c>
      <c r="N65" s="1" t="s">
        <v>79</v>
      </c>
      <c r="O65" s="40" t="s">
        <v>659</v>
      </c>
      <c r="P65" s="1" t="s">
        <v>91</v>
      </c>
      <c r="Q65" s="1" t="s">
        <v>771</v>
      </c>
      <c r="R65" s="1" t="s">
        <v>634</v>
      </c>
      <c r="S65" s="1" t="s">
        <v>602</v>
      </c>
      <c r="T65" s="1" t="s">
        <v>280</v>
      </c>
      <c r="U65" s="1">
        <v>2000</v>
      </c>
      <c r="V65" s="1" t="s">
        <v>519</v>
      </c>
      <c r="W65" s="1" t="s">
        <v>520</v>
      </c>
      <c r="X65" s="1">
        <v>2111</v>
      </c>
      <c r="Y65" s="1" t="s">
        <v>92</v>
      </c>
      <c r="Z65" s="1">
        <v>0</v>
      </c>
      <c r="AA65" s="1" t="s">
        <v>44</v>
      </c>
      <c r="AB65" s="7">
        <v>0</v>
      </c>
      <c r="AC65" s="7">
        <v>0</v>
      </c>
      <c r="AD65" s="8">
        <v>50000</v>
      </c>
      <c r="AE65" s="7">
        <v>0</v>
      </c>
      <c r="AF65" s="7">
        <v>26953.54</v>
      </c>
      <c r="AG65" s="7">
        <v>23055.94</v>
      </c>
      <c r="AH65" s="7">
        <f>AG65-AI65</f>
        <v>0</v>
      </c>
      <c r="AI65" s="7">
        <v>23055.94</v>
      </c>
      <c r="AJ65" s="7">
        <f>AI65-AK65</f>
        <v>0</v>
      </c>
      <c r="AK65" s="7">
        <v>23055.94</v>
      </c>
      <c r="AL65" s="7">
        <v>0</v>
      </c>
      <c r="AM65" s="3"/>
      <c r="AN65" s="3"/>
      <c r="AO65" s="3">
        <f>AK65-AP65</f>
        <v>8039.9599999999991</v>
      </c>
      <c r="AP65" s="3">
        <v>15015.98</v>
      </c>
      <c r="AQ65" s="3">
        <f>AD65-AF65</f>
        <v>23046.46</v>
      </c>
      <c r="AR65" s="3">
        <v>21000</v>
      </c>
      <c r="AS65" s="3">
        <v>29000</v>
      </c>
      <c r="AT65" s="3">
        <v>0</v>
      </c>
      <c r="AU65" s="3">
        <v>0</v>
      </c>
      <c r="AV65" s="3">
        <v>50000</v>
      </c>
      <c r="AW65" s="4">
        <v>0</v>
      </c>
      <c r="AX65" s="73">
        <f t="shared" si="12"/>
        <v>0</v>
      </c>
    </row>
    <row r="66" spans="1:50" x14ac:dyDescent="0.25">
      <c r="A66" s="1" t="s">
        <v>45</v>
      </c>
      <c r="B66" s="1" t="s">
        <v>32</v>
      </c>
      <c r="C66" s="1" t="s">
        <v>33</v>
      </c>
      <c r="D66" s="1" t="s">
        <v>100</v>
      </c>
      <c r="E66" s="1" t="s">
        <v>101</v>
      </c>
      <c r="F66" s="1" t="s">
        <v>136</v>
      </c>
      <c r="G66" s="1">
        <v>6</v>
      </c>
      <c r="H66" s="1" t="s">
        <v>38</v>
      </c>
      <c r="I66" s="1">
        <v>21</v>
      </c>
      <c r="J66" s="1" t="s">
        <v>57</v>
      </c>
      <c r="K66" s="16" t="s">
        <v>139</v>
      </c>
      <c r="L66" s="16" t="s">
        <v>574</v>
      </c>
      <c r="M66" s="1" t="s">
        <v>46</v>
      </c>
      <c r="N66" s="1" t="s">
        <v>137</v>
      </c>
      <c r="O66" s="40" t="s">
        <v>656</v>
      </c>
      <c r="P66" s="1" t="s">
        <v>140</v>
      </c>
      <c r="Q66" s="1" t="s">
        <v>765</v>
      </c>
      <c r="R66" s="1" t="s">
        <v>137</v>
      </c>
      <c r="S66" s="1" t="s">
        <v>623</v>
      </c>
      <c r="T66" s="1" t="s">
        <v>315</v>
      </c>
      <c r="U66" s="1">
        <v>2000</v>
      </c>
      <c r="V66" s="1" t="s">
        <v>519</v>
      </c>
      <c r="W66" s="1" t="s">
        <v>520</v>
      </c>
      <c r="X66" s="1">
        <v>2111</v>
      </c>
      <c r="Y66" s="1" t="s">
        <v>92</v>
      </c>
      <c r="Z66" s="1">
        <v>0</v>
      </c>
      <c r="AA66" s="1" t="s">
        <v>44</v>
      </c>
      <c r="AB66" s="6">
        <v>2339820.2599999998</v>
      </c>
      <c r="AC66" s="6">
        <v>2331721.58</v>
      </c>
      <c r="AD66" s="8">
        <v>3463213.18</v>
      </c>
      <c r="AE66" s="7">
        <v>3474000</v>
      </c>
      <c r="AF66" s="7">
        <v>2250498.1</v>
      </c>
      <c r="AG66" s="7">
        <v>2248468.1</v>
      </c>
      <c r="AH66" s="7">
        <f>AG66-AI66</f>
        <v>20000.010000000242</v>
      </c>
      <c r="AI66" s="7">
        <v>2228468.09</v>
      </c>
      <c r="AJ66" s="7">
        <f>AI66-AK66</f>
        <v>0</v>
      </c>
      <c r="AK66" s="7">
        <v>2228468.09</v>
      </c>
      <c r="AL66" s="7">
        <v>2500000</v>
      </c>
      <c r="AM66" s="3"/>
      <c r="AN66" s="3"/>
      <c r="AO66" s="3">
        <f>AK66-AP66</f>
        <v>291696.49999999977</v>
      </c>
      <c r="AP66" s="3">
        <v>1936771.59</v>
      </c>
      <c r="AQ66" s="3">
        <f>AD66-AF66</f>
        <v>1212715.08</v>
      </c>
      <c r="AR66" s="3">
        <v>0</v>
      </c>
      <c r="AS66" s="3">
        <v>11000</v>
      </c>
      <c r="AT66" s="3">
        <v>0</v>
      </c>
      <c r="AU66" s="3">
        <v>21786.82</v>
      </c>
      <c r="AV66" s="3">
        <v>-10786.82</v>
      </c>
      <c r="AW66" s="4">
        <v>2500000</v>
      </c>
      <c r="AX66" s="73">
        <f t="shared" si="12"/>
        <v>0</v>
      </c>
    </row>
    <row r="67" spans="1:50" x14ac:dyDescent="0.25">
      <c r="A67" s="1" t="s">
        <v>45</v>
      </c>
      <c r="B67" s="1" t="s">
        <v>219</v>
      </c>
      <c r="C67" s="1" t="s">
        <v>220</v>
      </c>
      <c r="D67" s="1" t="s">
        <v>49</v>
      </c>
      <c r="E67" s="1" t="s">
        <v>50</v>
      </c>
      <c r="F67" s="1" t="s">
        <v>221</v>
      </c>
      <c r="G67" s="1">
        <v>7</v>
      </c>
      <c r="H67" s="1" t="s">
        <v>223</v>
      </c>
      <c r="I67" s="1">
        <v>41</v>
      </c>
      <c r="J67" s="1" t="s">
        <v>57</v>
      </c>
      <c r="K67" s="16" t="s">
        <v>225</v>
      </c>
      <c r="L67" s="16" t="s">
        <v>574</v>
      </c>
      <c r="M67" s="1" t="s">
        <v>46</v>
      </c>
      <c r="N67" s="1" t="s">
        <v>222</v>
      </c>
      <c r="O67" s="40" t="s">
        <v>663</v>
      </c>
      <c r="P67" s="1" t="s">
        <v>226</v>
      </c>
      <c r="Q67" s="1" t="s">
        <v>769</v>
      </c>
      <c r="R67" s="1" t="s">
        <v>622</v>
      </c>
      <c r="S67" s="1" t="s">
        <v>599</v>
      </c>
      <c r="T67" s="1" t="s">
        <v>229</v>
      </c>
      <c r="U67" s="1">
        <v>2000</v>
      </c>
      <c r="V67" s="1" t="s">
        <v>519</v>
      </c>
      <c r="W67" s="1" t="s">
        <v>520</v>
      </c>
      <c r="X67" s="1">
        <v>2111</v>
      </c>
      <c r="Y67" s="1" t="s">
        <v>92</v>
      </c>
      <c r="Z67" s="1">
        <v>0</v>
      </c>
      <c r="AA67" s="1" t="s">
        <v>44</v>
      </c>
      <c r="AB67" s="8">
        <v>2158.6</v>
      </c>
      <c r="AC67" s="8">
        <v>2126.6</v>
      </c>
      <c r="AD67" s="8">
        <v>0</v>
      </c>
      <c r="AE67" s="8">
        <v>0</v>
      </c>
      <c r="AF67" s="8">
        <v>0</v>
      </c>
      <c r="AG67" s="8">
        <v>0</v>
      </c>
      <c r="AH67" s="8">
        <v>0</v>
      </c>
      <c r="AI67" s="8">
        <v>0</v>
      </c>
      <c r="AJ67" s="8">
        <v>0</v>
      </c>
      <c r="AK67" s="8">
        <v>0</v>
      </c>
      <c r="AL67" s="8">
        <v>0</v>
      </c>
      <c r="AM67" s="11"/>
      <c r="AN67" s="11"/>
      <c r="AO67" s="11">
        <v>0</v>
      </c>
      <c r="AP67" s="11">
        <v>0</v>
      </c>
      <c r="AQ67" s="11">
        <v>0</v>
      </c>
      <c r="AR67" s="11">
        <v>0</v>
      </c>
      <c r="AS67" s="11">
        <v>0</v>
      </c>
      <c r="AT67" s="11">
        <v>0</v>
      </c>
      <c r="AU67" s="11">
        <v>0</v>
      </c>
      <c r="AV67" s="11">
        <v>0</v>
      </c>
      <c r="AW67" s="4">
        <v>0</v>
      </c>
      <c r="AX67" s="73">
        <f t="shared" si="12"/>
        <v>0</v>
      </c>
    </row>
    <row r="68" spans="1:50" x14ac:dyDescent="0.25">
      <c r="A68" s="1" t="s">
        <v>453</v>
      </c>
      <c r="B68" s="1" t="s">
        <v>219</v>
      </c>
      <c r="C68" s="1" t="s">
        <v>220</v>
      </c>
      <c r="D68" s="1" t="s">
        <v>49</v>
      </c>
      <c r="E68" s="1" t="s">
        <v>50</v>
      </c>
      <c r="F68" s="1" t="s">
        <v>221</v>
      </c>
      <c r="G68" s="1">
        <v>7</v>
      </c>
      <c r="H68" s="1" t="s">
        <v>223</v>
      </c>
      <c r="I68" s="1">
        <v>41</v>
      </c>
      <c r="J68" s="1" t="s">
        <v>57</v>
      </c>
      <c r="K68" s="16" t="s">
        <v>225</v>
      </c>
      <c r="L68" s="16" t="s">
        <v>574</v>
      </c>
      <c r="M68" s="1" t="s">
        <v>454</v>
      </c>
      <c r="N68" s="1" t="s">
        <v>222</v>
      </c>
      <c r="O68" s="40" t="s">
        <v>663</v>
      </c>
      <c r="P68" s="1" t="s">
        <v>226</v>
      </c>
      <c r="Q68" s="1" t="s">
        <v>769</v>
      </c>
      <c r="R68" s="1" t="s">
        <v>622</v>
      </c>
      <c r="S68" s="1" t="s">
        <v>599</v>
      </c>
      <c r="T68" s="1" t="s">
        <v>229</v>
      </c>
      <c r="U68" s="1">
        <v>2000</v>
      </c>
      <c r="V68" s="1" t="s">
        <v>519</v>
      </c>
      <c r="W68" s="1" t="s">
        <v>520</v>
      </c>
      <c r="X68" s="1">
        <v>2111</v>
      </c>
      <c r="Y68" t="s">
        <v>92</v>
      </c>
      <c r="Z68" s="1">
        <v>0</v>
      </c>
      <c r="AA68" s="1" t="s">
        <v>44</v>
      </c>
      <c r="AB68" s="8">
        <v>20300</v>
      </c>
      <c r="AC68" s="8">
        <v>20300</v>
      </c>
      <c r="AD68" s="8">
        <v>0</v>
      </c>
      <c r="AE68" s="8">
        <v>0</v>
      </c>
      <c r="AF68" s="8">
        <v>0</v>
      </c>
      <c r="AG68" s="8">
        <v>0</v>
      </c>
      <c r="AH68" s="8">
        <v>0</v>
      </c>
      <c r="AI68" s="8">
        <v>0</v>
      </c>
      <c r="AJ68" s="8">
        <v>0</v>
      </c>
      <c r="AK68" s="8">
        <v>0</v>
      </c>
      <c r="AL68" s="8">
        <v>0</v>
      </c>
      <c r="AM68" s="11"/>
      <c r="AN68" s="11"/>
      <c r="AO68" s="11">
        <v>0</v>
      </c>
      <c r="AP68" s="11">
        <v>0</v>
      </c>
      <c r="AQ68" s="11">
        <v>0</v>
      </c>
      <c r="AR68" s="11">
        <v>0</v>
      </c>
      <c r="AS68" s="11">
        <v>0</v>
      </c>
      <c r="AT68" s="11">
        <v>0</v>
      </c>
      <c r="AU68" s="11">
        <v>0</v>
      </c>
      <c r="AV68" s="11">
        <v>0</v>
      </c>
      <c r="AW68" s="4">
        <v>0</v>
      </c>
      <c r="AX68" s="73">
        <f t="shared" si="12"/>
        <v>0</v>
      </c>
    </row>
    <row r="69" spans="1:50" x14ac:dyDescent="0.25">
      <c r="A69" s="1" t="s">
        <v>45</v>
      </c>
      <c r="B69" s="1" t="s">
        <v>74</v>
      </c>
      <c r="C69" s="1" t="s">
        <v>75</v>
      </c>
      <c r="D69" s="1" t="s">
        <v>76</v>
      </c>
      <c r="E69" s="1" t="s">
        <v>77</v>
      </c>
      <c r="F69" s="1" t="s">
        <v>78</v>
      </c>
      <c r="G69" s="1">
        <v>1</v>
      </c>
      <c r="H69" s="1" t="s">
        <v>80</v>
      </c>
      <c r="I69" s="1">
        <v>16</v>
      </c>
      <c r="J69" s="1" t="s">
        <v>57</v>
      </c>
      <c r="K69" s="16" t="s">
        <v>90</v>
      </c>
      <c r="L69" s="16" t="s">
        <v>574</v>
      </c>
      <c r="M69" s="1" t="s">
        <v>46</v>
      </c>
      <c r="N69" s="1" t="s">
        <v>79</v>
      </c>
      <c r="O69" s="40" t="s">
        <v>659</v>
      </c>
      <c r="P69" s="1" t="s">
        <v>91</v>
      </c>
      <c r="Q69" s="1" t="s">
        <v>771</v>
      </c>
      <c r="R69" s="1" t="s">
        <v>634</v>
      </c>
      <c r="S69" s="1" t="s">
        <v>737</v>
      </c>
      <c r="T69" s="1" t="s">
        <v>89</v>
      </c>
      <c r="U69" s="1">
        <v>2000</v>
      </c>
      <c r="V69" s="1" t="s">
        <v>520</v>
      </c>
      <c r="W69" s="1" t="s">
        <v>520</v>
      </c>
      <c r="X69" s="1">
        <v>2121</v>
      </c>
      <c r="Y69" s="1" t="s">
        <v>93</v>
      </c>
      <c r="Z69" s="1">
        <v>0</v>
      </c>
      <c r="AA69" s="1" t="s">
        <v>44</v>
      </c>
      <c r="AB69" s="7">
        <v>0</v>
      </c>
      <c r="AC69" s="7">
        <v>0</v>
      </c>
      <c r="AD69" s="8">
        <v>0</v>
      </c>
      <c r="AE69" s="7">
        <v>0</v>
      </c>
      <c r="AF69" s="7">
        <v>0</v>
      </c>
      <c r="AG69" s="7">
        <v>0</v>
      </c>
      <c r="AH69" s="7">
        <f t="shared" ref="AH69:AH74" si="13">AG69-AI69</f>
        <v>0</v>
      </c>
      <c r="AI69" s="7">
        <v>0</v>
      </c>
      <c r="AJ69" s="7">
        <f t="shared" ref="AJ69:AJ74" si="14">AI69-AK69</f>
        <v>0</v>
      </c>
      <c r="AK69" s="7">
        <v>0</v>
      </c>
      <c r="AL69" s="7">
        <v>0</v>
      </c>
      <c r="AM69" s="3"/>
      <c r="AN69" s="3"/>
      <c r="AO69" s="3">
        <f t="shared" ref="AO69:AO74" si="15">AK69-AP69</f>
        <v>0</v>
      </c>
      <c r="AP69" s="3">
        <v>0</v>
      </c>
      <c r="AQ69" s="3">
        <f t="shared" ref="AQ69:AQ74" si="16">AD69-AF69</f>
        <v>0</v>
      </c>
      <c r="AR69" s="3">
        <v>0</v>
      </c>
      <c r="AS69" s="3">
        <v>13000</v>
      </c>
      <c r="AT69" s="3">
        <v>0</v>
      </c>
      <c r="AU69" s="3">
        <v>13000</v>
      </c>
      <c r="AV69" s="3">
        <v>0</v>
      </c>
      <c r="AW69" s="4">
        <v>0</v>
      </c>
      <c r="AX69" s="73">
        <f t="shared" si="12"/>
        <v>0</v>
      </c>
    </row>
    <row r="70" spans="1:50" x14ac:dyDescent="0.25">
      <c r="A70" s="1" t="s">
        <v>45</v>
      </c>
      <c r="B70" s="1" t="s">
        <v>32</v>
      </c>
      <c r="C70" s="1" t="s">
        <v>33</v>
      </c>
      <c r="D70" s="1" t="s">
        <v>76</v>
      </c>
      <c r="E70" s="1" t="s">
        <v>77</v>
      </c>
      <c r="F70" s="1" t="s">
        <v>78</v>
      </c>
      <c r="G70" s="1">
        <v>1</v>
      </c>
      <c r="H70" s="1" t="s">
        <v>80</v>
      </c>
      <c r="I70" s="1">
        <v>14</v>
      </c>
      <c r="J70" s="1" t="s">
        <v>57</v>
      </c>
      <c r="K70" s="16" t="s">
        <v>90</v>
      </c>
      <c r="L70" s="16" t="s">
        <v>574</v>
      </c>
      <c r="M70" s="1" t="s">
        <v>46</v>
      </c>
      <c r="N70" s="1" t="s">
        <v>79</v>
      </c>
      <c r="O70" s="40" t="s">
        <v>659</v>
      </c>
      <c r="P70" s="1" t="s">
        <v>91</v>
      </c>
      <c r="Q70" s="1" t="s">
        <v>771</v>
      </c>
      <c r="R70" s="1" t="s">
        <v>634</v>
      </c>
      <c r="S70" s="1" t="s">
        <v>602</v>
      </c>
      <c r="T70" s="1" t="s">
        <v>280</v>
      </c>
      <c r="U70" s="1">
        <v>2000</v>
      </c>
      <c r="V70" s="1" t="s">
        <v>520</v>
      </c>
      <c r="W70" s="1" t="s">
        <v>520</v>
      </c>
      <c r="X70" s="1">
        <v>2121</v>
      </c>
      <c r="Y70" s="1" t="s">
        <v>93</v>
      </c>
      <c r="Z70" s="1">
        <v>0</v>
      </c>
      <c r="AA70" s="1" t="s">
        <v>44</v>
      </c>
      <c r="AB70" s="7">
        <v>0</v>
      </c>
      <c r="AC70" s="7">
        <v>0</v>
      </c>
      <c r="AD70" s="8">
        <v>0</v>
      </c>
      <c r="AE70" s="7">
        <v>70000</v>
      </c>
      <c r="AF70" s="7">
        <v>0</v>
      </c>
      <c r="AG70" s="7">
        <v>0</v>
      </c>
      <c r="AH70" s="7">
        <f t="shared" si="13"/>
        <v>0</v>
      </c>
      <c r="AI70" s="7">
        <v>0</v>
      </c>
      <c r="AJ70" s="7">
        <f t="shared" si="14"/>
        <v>0</v>
      </c>
      <c r="AK70" s="7">
        <v>0</v>
      </c>
      <c r="AL70" s="7">
        <v>0</v>
      </c>
      <c r="AM70" s="3"/>
      <c r="AN70" s="3"/>
      <c r="AO70" s="3">
        <f t="shared" si="15"/>
        <v>0</v>
      </c>
      <c r="AP70" s="3">
        <v>0</v>
      </c>
      <c r="AQ70" s="3">
        <f t="shared" si="16"/>
        <v>0</v>
      </c>
      <c r="AR70" s="3">
        <v>0</v>
      </c>
      <c r="AS70" s="3">
        <v>0</v>
      </c>
      <c r="AT70" s="3">
        <v>0</v>
      </c>
      <c r="AU70" s="3">
        <v>70000</v>
      </c>
      <c r="AV70" s="3">
        <v>-70000</v>
      </c>
      <c r="AW70" s="4">
        <v>0</v>
      </c>
      <c r="AX70" s="73">
        <f t="shared" si="12"/>
        <v>0</v>
      </c>
    </row>
    <row r="71" spans="1:50" x14ac:dyDescent="0.25">
      <c r="A71" s="1" t="s">
        <v>45</v>
      </c>
      <c r="B71" s="1" t="s">
        <v>123</v>
      </c>
      <c r="C71" s="1" t="s">
        <v>124</v>
      </c>
      <c r="D71" s="1" t="s">
        <v>100</v>
      </c>
      <c r="E71" s="1" t="s">
        <v>101</v>
      </c>
      <c r="F71" s="1" t="s">
        <v>78</v>
      </c>
      <c r="G71" s="1">
        <v>3</v>
      </c>
      <c r="H71" s="1" t="s">
        <v>125</v>
      </c>
      <c r="I71" s="1">
        <v>11</v>
      </c>
      <c r="J71" s="1" t="s">
        <v>57</v>
      </c>
      <c r="K71" s="16" t="s">
        <v>127</v>
      </c>
      <c r="L71" s="16" t="s">
        <v>574</v>
      </c>
      <c r="M71" s="1" t="s">
        <v>46</v>
      </c>
      <c r="N71" s="1" t="s">
        <v>79</v>
      </c>
      <c r="O71" s="40" t="s">
        <v>663</v>
      </c>
      <c r="P71" s="1" t="s">
        <v>128</v>
      </c>
      <c r="Q71" s="1" t="s">
        <v>769</v>
      </c>
      <c r="R71" s="1" t="s">
        <v>622</v>
      </c>
      <c r="S71" s="1" t="s">
        <v>627</v>
      </c>
      <c r="T71" s="1" t="s">
        <v>126</v>
      </c>
      <c r="U71" s="1">
        <v>2000</v>
      </c>
      <c r="V71" s="1" t="s">
        <v>520</v>
      </c>
      <c r="W71" s="1" t="s">
        <v>520</v>
      </c>
      <c r="X71" s="1">
        <v>2131</v>
      </c>
      <c r="Y71" s="1" t="s">
        <v>129</v>
      </c>
      <c r="Z71" s="1">
        <v>0</v>
      </c>
      <c r="AA71" s="1" t="s">
        <v>44</v>
      </c>
      <c r="AB71" s="7">
        <v>0</v>
      </c>
      <c r="AC71" s="7">
        <v>0</v>
      </c>
      <c r="AD71" s="8">
        <v>2000000</v>
      </c>
      <c r="AE71" s="7">
        <v>1000000</v>
      </c>
      <c r="AF71" s="7">
        <v>20000</v>
      </c>
      <c r="AG71" s="7">
        <v>20000</v>
      </c>
      <c r="AH71" s="7">
        <f t="shared" si="13"/>
        <v>20000</v>
      </c>
      <c r="AI71" s="7">
        <v>0</v>
      </c>
      <c r="AJ71" s="7">
        <f t="shared" si="14"/>
        <v>0</v>
      </c>
      <c r="AK71" s="7">
        <v>0</v>
      </c>
      <c r="AL71" s="7">
        <v>2200000</v>
      </c>
      <c r="AM71" s="3" t="s">
        <v>569</v>
      </c>
      <c r="AN71" s="3"/>
      <c r="AO71" s="3">
        <f t="shared" si="15"/>
        <v>0</v>
      </c>
      <c r="AP71" s="3">
        <v>0</v>
      </c>
      <c r="AQ71" s="3">
        <f t="shared" si="16"/>
        <v>1980000</v>
      </c>
      <c r="AR71" s="3">
        <v>0</v>
      </c>
      <c r="AS71" s="3">
        <v>1000000</v>
      </c>
      <c r="AT71" s="3">
        <v>0</v>
      </c>
      <c r="AU71" s="3">
        <v>0</v>
      </c>
      <c r="AV71" s="3">
        <v>1000000</v>
      </c>
      <c r="AW71" s="4">
        <v>2200000</v>
      </c>
      <c r="AX71" s="73">
        <f t="shared" si="12"/>
        <v>0</v>
      </c>
    </row>
    <row r="72" spans="1:50" x14ac:dyDescent="0.25">
      <c r="A72" s="1" t="s">
        <v>45</v>
      </c>
      <c r="B72" s="1" t="s">
        <v>142</v>
      </c>
      <c r="C72" s="1" t="s">
        <v>143</v>
      </c>
      <c r="D72" s="1" t="s">
        <v>100</v>
      </c>
      <c r="E72" s="1" t="s">
        <v>101</v>
      </c>
      <c r="F72" s="1" t="s">
        <v>144</v>
      </c>
      <c r="G72" s="1">
        <v>6</v>
      </c>
      <c r="H72" s="1" t="s">
        <v>38</v>
      </c>
      <c r="I72" s="1">
        <v>49</v>
      </c>
      <c r="J72" s="1" t="s">
        <v>57</v>
      </c>
      <c r="K72" s="16" t="s">
        <v>147</v>
      </c>
      <c r="L72" s="16" t="s">
        <v>574</v>
      </c>
      <c r="M72" s="1" t="s">
        <v>46</v>
      </c>
      <c r="N72" s="1" t="s">
        <v>145</v>
      </c>
      <c r="O72" s="40" t="s">
        <v>662</v>
      </c>
      <c r="P72" s="1" t="s">
        <v>148</v>
      </c>
      <c r="Q72" s="1" t="s">
        <v>775</v>
      </c>
      <c r="R72" s="1" t="s">
        <v>617</v>
      </c>
      <c r="S72" s="1" t="s">
        <v>618</v>
      </c>
      <c r="T72" s="1" t="s">
        <v>146</v>
      </c>
      <c r="U72" s="1">
        <v>2000</v>
      </c>
      <c r="V72" s="1" t="s">
        <v>519</v>
      </c>
      <c r="W72" s="1" t="s">
        <v>520</v>
      </c>
      <c r="X72" s="1">
        <v>2141</v>
      </c>
      <c r="Y72" s="1" t="s">
        <v>149</v>
      </c>
      <c r="Z72" s="1">
        <v>0</v>
      </c>
      <c r="AA72" s="1" t="s">
        <v>44</v>
      </c>
      <c r="AB72" s="6">
        <v>173659.26</v>
      </c>
      <c r="AC72" s="6">
        <v>74859.27</v>
      </c>
      <c r="AD72" s="8">
        <v>169000</v>
      </c>
      <c r="AE72" s="7">
        <v>0</v>
      </c>
      <c r="AF72" s="7">
        <v>25705.48</v>
      </c>
      <c r="AG72" s="7">
        <v>25705.48</v>
      </c>
      <c r="AH72" s="7">
        <f t="shared" si="13"/>
        <v>0</v>
      </c>
      <c r="AI72" s="7">
        <v>25705.48</v>
      </c>
      <c r="AJ72" s="7">
        <f t="shared" si="14"/>
        <v>0</v>
      </c>
      <c r="AK72" s="7">
        <v>25705.48</v>
      </c>
      <c r="AL72" s="7">
        <v>40000</v>
      </c>
      <c r="AM72" s="3"/>
      <c r="AN72" s="3"/>
      <c r="AO72" s="3">
        <f t="shared" si="15"/>
        <v>10841.359999999999</v>
      </c>
      <c r="AP72" s="3">
        <v>14864.12</v>
      </c>
      <c r="AQ72" s="3">
        <f t="shared" si="16"/>
        <v>143294.51999999999</v>
      </c>
      <c r="AR72" s="3">
        <v>0</v>
      </c>
      <c r="AS72" s="3">
        <v>180000</v>
      </c>
      <c r="AT72" s="3">
        <v>0</v>
      </c>
      <c r="AU72" s="3">
        <v>11000</v>
      </c>
      <c r="AV72" s="3">
        <v>169000</v>
      </c>
      <c r="AW72" s="4">
        <v>40000</v>
      </c>
      <c r="AX72" s="73">
        <f t="shared" si="12"/>
        <v>0</v>
      </c>
    </row>
    <row r="73" spans="1:50" x14ac:dyDescent="0.25">
      <c r="A73" s="1" t="s">
        <v>45</v>
      </c>
      <c r="B73" s="1" t="s">
        <v>32</v>
      </c>
      <c r="C73" s="1" t="s">
        <v>33</v>
      </c>
      <c r="D73" s="1" t="s">
        <v>34</v>
      </c>
      <c r="E73" s="1" t="s">
        <v>35</v>
      </c>
      <c r="F73" s="1" t="s">
        <v>36</v>
      </c>
      <c r="G73" s="1">
        <v>6</v>
      </c>
      <c r="H73" s="1" t="s">
        <v>38</v>
      </c>
      <c r="I73" s="1">
        <v>18</v>
      </c>
      <c r="J73" s="1" t="s">
        <v>57</v>
      </c>
      <c r="K73" s="16" t="s">
        <v>253</v>
      </c>
      <c r="L73" s="16" t="s">
        <v>574</v>
      </c>
      <c r="M73" s="1" t="s">
        <v>46</v>
      </c>
      <c r="N73" s="1" t="s">
        <v>37</v>
      </c>
      <c r="O73" s="40" t="s">
        <v>584</v>
      </c>
      <c r="P73" s="1" t="s">
        <v>254</v>
      </c>
      <c r="Q73" s="1" t="s">
        <v>764</v>
      </c>
      <c r="R73" s="1" t="s">
        <v>631</v>
      </c>
      <c r="S73" s="1" t="s">
        <v>636</v>
      </c>
      <c r="T73" s="1" t="s">
        <v>252</v>
      </c>
      <c r="U73" s="1">
        <v>2000</v>
      </c>
      <c r="V73" s="1" t="s">
        <v>519</v>
      </c>
      <c r="W73" s="1" t="s">
        <v>520</v>
      </c>
      <c r="X73" s="1">
        <v>2141</v>
      </c>
      <c r="Y73" s="1" t="s">
        <v>149</v>
      </c>
      <c r="Z73" s="1">
        <v>0</v>
      </c>
      <c r="AA73" s="1" t="s">
        <v>44</v>
      </c>
      <c r="AB73" s="7">
        <v>0</v>
      </c>
      <c r="AC73" s="7">
        <v>0</v>
      </c>
      <c r="AD73" s="8">
        <v>251</v>
      </c>
      <c r="AE73" s="7">
        <v>0</v>
      </c>
      <c r="AF73" s="7">
        <v>250.23</v>
      </c>
      <c r="AG73" s="7">
        <v>250.23</v>
      </c>
      <c r="AH73" s="7">
        <f t="shared" si="13"/>
        <v>0</v>
      </c>
      <c r="AI73" s="7">
        <v>250.23</v>
      </c>
      <c r="AJ73" s="7">
        <f t="shared" si="14"/>
        <v>0</v>
      </c>
      <c r="AK73" s="7">
        <v>250.23</v>
      </c>
      <c r="AL73" s="7">
        <v>10000</v>
      </c>
      <c r="AM73" s="3"/>
      <c r="AN73" s="3"/>
      <c r="AO73" s="3">
        <f t="shared" si="15"/>
        <v>0</v>
      </c>
      <c r="AP73" s="3">
        <v>250.23</v>
      </c>
      <c r="AQ73" s="3">
        <f t="shared" si="16"/>
        <v>0.77000000000001023</v>
      </c>
      <c r="AR73" s="3">
        <v>0</v>
      </c>
      <c r="AS73" s="3">
        <v>1000</v>
      </c>
      <c r="AT73" s="3">
        <v>0</v>
      </c>
      <c r="AU73" s="3">
        <v>749</v>
      </c>
      <c r="AV73" s="3">
        <v>251</v>
      </c>
      <c r="AW73" s="4">
        <v>1000</v>
      </c>
      <c r="AX73" s="73">
        <f t="shared" si="12"/>
        <v>-9000</v>
      </c>
    </row>
    <row r="74" spans="1:50" x14ac:dyDescent="0.25">
      <c r="A74" s="1" t="s">
        <v>45</v>
      </c>
      <c r="B74" s="1" t="s">
        <v>32</v>
      </c>
      <c r="C74" s="1" t="s">
        <v>33</v>
      </c>
      <c r="D74" s="1" t="s">
        <v>100</v>
      </c>
      <c r="E74" s="1" t="s">
        <v>101</v>
      </c>
      <c r="F74" s="1" t="s">
        <v>136</v>
      </c>
      <c r="G74" s="1">
        <v>6</v>
      </c>
      <c r="H74" s="1" t="s">
        <v>38</v>
      </c>
      <c r="I74" s="1">
        <v>21</v>
      </c>
      <c r="J74" s="1" t="s">
        <v>57</v>
      </c>
      <c r="K74" s="16" t="s">
        <v>139</v>
      </c>
      <c r="L74" s="16" t="s">
        <v>574</v>
      </c>
      <c r="M74" s="1" t="s">
        <v>46</v>
      </c>
      <c r="N74" s="1" t="s">
        <v>137</v>
      </c>
      <c r="O74" s="40" t="s">
        <v>656</v>
      </c>
      <c r="P74" s="1" t="s">
        <v>140</v>
      </c>
      <c r="Q74" s="1" t="s">
        <v>765</v>
      </c>
      <c r="R74" s="1" t="s">
        <v>137</v>
      </c>
      <c r="S74" s="1" t="s">
        <v>623</v>
      </c>
      <c r="T74" s="1" t="s">
        <v>315</v>
      </c>
      <c r="U74" s="1">
        <v>2000</v>
      </c>
      <c r="V74" s="1" t="s">
        <v>519</v>
      </c>
      <c r="W74" s="1" t="s">
        <v>520</v>
      </c>
      <c r="X74" s="1">
        <v>2141</v>
      </c>
      <c r="Y74" s="1" t="s">
        <v>149</v>
      </c>
      <c r="Z74" s="1">
        <v>0</v>
      </c>
      <c r="AA74" s="1" t="s">
        <v>44</v>
      </c>
      <c r="AB74" s="6">
        <v>24759.15</v>
      </c>
      <c r="AC74" s="6">
        <v>24759.15</v>
      </c>
      <c r="AD74" s="8">
        <v>31553.78</v>
      </c>
      <c r="AE74" s="7">
        <v>23000</v>
      </c>
      <c r="AF74" s="7">
        <v>8942.7999999999993</v>
      </c>
      <c r="AG74" s="7">
        <v>8942.7999999999993</v>
      </c>
      <c r="AH74" s="7">
        <f t="shared" si="13"/>
        <v>0</v>
      </c>
      <c r="AI74" s="7">
        <v>8942.7999999999993</v>
      </c>
      <c r="AJ74" s="7">
        <f t="shared" si="14"/>
        <v>0</v>
      </c>
      <c r="AK74" s="7">
        <v>8942.7999999999993</v>
      </c>
      <c r="AL74" s="7">
        <v>0</v>
      </c>
      <c r="AM74" s="3"/>
      <c r="AN74" s="3"/>
      <c r="AO74" s="3">
        <f t="shared" si="15"/>
        <v>0</v>
      </c>
      <c r="AP74" s="3">
        <v>8942.7999999999993</v>
      </c>
      <c r="AQ74" s="3">
        <f t="shared" si="16"/>
        <v>22610.98</v>
      </c>
      <c r="AR74" s="3">
        <v>0</v>
      </c>
      <c r="AS74" s="3">
        <v>8553.7800000000007</v>
      </c>
      <c r="AT74" s="3">
        <v>0</v>
      </c>
      <c r="AU74" s="3">
        <v>0</v>
      </c>
      <c r="AV74" s="3">
        <v>8553.7800000000007</v>
      </c>
      <c r="AW74" s="4">
        <v>0</v>
      </c>
      <c r="AX74" s="73">
        <f t="shared" si="12"/>
        <v>0</v>
      </c>
    </row>
    <row r="75" spans="1:50" x14ac:dyDescent="0.25">
      <c r="A75" s="1" t="s">
        <v>45</v>
      </c>
      <c r="B75" s="1" t="s">
        <v>219</v>
      </c>
      <c r="C75" s="1" t="s">
        <v>220</v>
      </c>
      <c r="D75" s="1" t="s">
        <v>49</v>
      </c>
      <c r="E75" s="1" t="s">
        <v>50</v>
      </c>
      <c r="F75" s="1" t="s">
        <v>221</v>
      </c>
      <c r="G75" s="1">
        <v>7</v>
      </c>
      <c r="H75" s="1" t="s">
        <v>223</v>
      </c>
      <c r="I75" s="1">
        <v>41</v>
      </c>
      <c r="J75" s="1" t="s">
        <v>57</v>
      </c>
      <c r="K75" s="16" t="s">
        <v>225</v>
      </c>
      <c r="L75" s="16" t="s">
        <v>574</v>
      </c>
      <c r="M75" s="1" t="s">
        <v>46</v>
      </c>
      <c r="N75" s="1" t="s">
        <v>222</v>
      </c>
      <c r="O75" s="40" t="s">
        <v>663</v>
      </c>
      <c r="P75" s="1" t="s">
        <v>226</v>
      </c>
      <c r="Q75" s="1" t="s">
        <v>769</v>
      </c>
      <c r="R75" s="1" t="s">
        <v>622</v>
      </c>
      <c r="S75" s="1" t="s">
        <v>599</v>
      </c>
      <c r="T75" s="1" t="s">
        <v>229</v>
      </c>
      <c r="U75" s="1">
        <v>2000</v>
      </c>
      <c r="V75" s="1" t="s">
        <v>519</v>
      </c>
      <c r="W75" s="1" t="s">
        <v>520</v>
      </c>
      <c r="X75" s="1">
        <v>2141</v>
      </c>
      <c r="Y75" s="1" t="s">
        <v>149</v>
      </c>
      <c r="Z75" s="1">
        <v>0</v>
      </c>
      <c r="AA75" s="1" t="s">
        <v>44</v>
      </c>
      <c r="AB75" s="8">
        <v>17440.36</v>
      </c>
      <c r="AC75" s="8">
        <v>4720.3599999999997</v>
      </c>
      <c r="AD75" s="8">
        <v>0</v>
      </c>
      <c r="AE75" s="8">
        <v>0</v>
      </c>
      <c r="AF75" s="8">
        <v>0</v>
      </c>
      <c r="AG75" s="8">
        <v>0</v>
      </c>
      <c r="AH75" s="8">
        <v>0</v>
      </c>
      <c r="AI75" s="8">
        <v>0</v>
      </c>
      <c r="AJ75" s="8">
        <v>0</v>
      </c>
      <c r="AK75" s="8">
        <v>0</v>
      </c>
      <c r="AL75" s="8">
        <v>0</v>
      </c>
      <c r="AM75" s="11"/>
      <c r="AN75" s="11"/>
      <c r="AO75" s="11">
        <v>0</v>
      </c>
      <c r="AP75" s="11">
        <v>0</v>
      </c>
      <c r="AQ75" s="11">
        <v>0</v>
      </c>
      <c r="AR75" s="11">
        <v>0</v>
      </c>
      <c r="AS75" s="11">
        <v>0</v>
      </c>
      <c r="AT75" s="11">
        <v>0</v>
      </c>
      <c r="AU75" s="11">
        <v>0</v>
      </c>
      <c r="AV75" s="11">
        <v>0</v>
      </c>
      <c r="AW75" s="4">
        <v>0</v>
      </c>
      <c r="AX75" s="73">
        <f t="shared" si="12"/>
        <v>0</v>
      </c>
    </row>
    <row r="76" spans="1:50" x14ac:dyDescent="0.25">
      <c r="A76" s="1" t="s">
        <v>45</v>
      </c>
      <c r="B76" s="1" t="s">
        <v>32</v>
      </c>
      <c r="C76" s="1" t="s">
        <v>33</v>
      </c>
      <c r="D76" s="1" t="s">
        <v>100</v>
      </c>
      <c r="E76" s="1" t="s">
        <v>101</v>
      </c>
      <c r="F76" s="1" t="s">
        <v>136</v>
      </c>
      <c r="G76" s="1">
        <v>6</v>
      </c>
      <c r="H76" s="1" t="s">
        <v>38</v>
      </c>
      <c r="I76" s="1">
        <v>21</v>
      </c>
      <c r="J76" s="1" t="s">
        <v>57</v>
      </c>
      <c r="K76" s="16" t="s">
        <v>139</v>
      </c>
      <c r="L76" s="16" t="s">
        <v>574</v>
      </c>
      <c r="M76" s="1" t="s">
        <v>46</v>
      </c>
      <c r="N76" s="1" t="s">
        <v>137</v>
      </c>
      <c r="O76" s="40" t="s">
        <v>656</v>
      </c>
      <c r="P76" s="1" t="s">
        <v>140</v>
      </c>
      <c r="Q76" s="1" t="s">
        <v>765</v>
      </c>
      <c r="R76" s="1" t="s">
        <v>137</v>
      </c>
      <c r="S76" s="1" t="s">
        <v>623</v>
      </c>
      <c r="T76" s="1" t="s">
        <v>315</v>
      </c>
      <c r="U76" s="1">
        <v>2000</v>
      </c>
      <c r="V76" s="1" t="s">
        <v>520</v>
      </c>
      <c r="W76" s="1" t="s">
        <v>520</v>
      </c>
      <c r="X76" s="1">
        <v>2151</v>
      </c>
      <c r="Y76" s="1" t="s">
        <v>316</v>
      </c>
      <c r="Z76" s="1">
        <v>0</v>
      </c>
      <c r="AA76" s="1" t="s">
        <v>44</v>
      </c>
      <c r="AB76" s="6">
        <v>420</v>
      </c>
      <c r="AC76" s="6">
        <v>420</v>
      </c>
      <c r="AD76" s="8">
        <v>420</v>
      </c>
      <c r="AE76" s="7">
        <v>420</v>
      </c>
      <c r="AF76" s="7">
        <v>0</v>
      </c>
      <c r="AG76" s="7">
        <v>0</v>
      </c>
      <c r="AH76" s="7">
        <f>AG76-AI76</f>
        <v>0</v>
      </c>
      <c r="AI76" s="7">
        <v>0</v>
      </c>
      <c r="AJ76" s="7">
        <f>AI76-AK76</f>
        <v>0</v>
      </c>
      <c r="AK76" s="7">
        <v>0</v>
      </c>
      <c r="AL76" s="7">
        <v>0</v>
      </c>
      <c r="AM76" s="3"/>
      <c r="AN76" s="3"/>
      <c r="AO76" s="3">
        <f>AK76-AP76</f>
        <v>0</v>
      </c>
      <c r="AP76" s="3">
        <v>0</v>
      </c>
      <c r="AQ76" s="3">
        <f>AD76-AF76</f>
        <v>420</v>
      </c>
      <c r="AR76" s="3">
        <v>0</v>
      </c>
      <c r="AS76" s="3">
        <v>0</v>
      </c>
      <c r="AT76" s="3">
        <v>0</v>
      </c>
      <c r="AU76" s="3">
        <v>0</v>
      </c>
      <c r="AV76" s="3">
        <v>0</v>
      </c>
      <c r="AW76" s="4">
        <v>0</v>
      </c>
      <c r="AX76" s="73">
        <f t="shared" si="12"/>
        <v>0</v>
      </c>
    </row>
    <row r="77" spans="1:50" x14ac:dyDescent="0.25">
      <c r="A77" s="1" t="s">
        <v>45</v>
      </c>
      <c r="B77" s="1" t="s">
        <v>32</v>
      </c>
      <c r="C77" s="1" t="s">
        <v>33</v>
      </c>
      <c r="D77" s="1" t="s">
        <v>100</v>
      </c>
      <c r="E77" s="1" t="s">
        <v>101</v>
      </c>
      <c r="F77" s="1" t="s">
        <v>102</v>
      </c>
      <c r="G77" s="1">
        <v>3</v>
      </c>
      <c r="H77" s="1" t="s">
        <v>125</v>
      </c>
      <c r="I77" s="1">
        <v>33</v>
      </c>
      <c r="J77" s="1" t="s">
        <v>57</v>
      </c>
      <c r="K77" s="16" t="s">
        <v>347</v>
      </c>
      <c r="L77" s="16" t="s">
        <v>574</v>
      </c>
      <c r="M77" s="1" t="s">
        <v>46</v>
      </c>
      <c r="N77" s="1" t="s">
        <v>103</v>
      </c>
      <c r="O77" s="40" t="s">
        <v>660</v>
      </c>
      <c r="P77" s="1" t="s">
        <v>348</v>
      </c>
      <c r="Q77" s="1" t="s">
        <v>770</v>
      </c>
      <c r="R77" s="1" t="s">
        <v>611</v>
      </c>
      <c r="S77" s="1" t="s">
        <v>619</v>
      </c>
      <c r="T77" s="1" t="s">
        <v>346</v>
      </c>
      <c r="U77" s="1">
        <v>2000</v>
      </c>
      <c r="V77" s="1" t="s">
        <v>519</v>
      </c>
      <c r="W77" s="1" t="s">
        <v>520</v>
      </c>
      <c r="X77" s="1">
        <v>2161</v>
      </c>
      <c r="Y77" s="1" t="s">
        <v>94</v>
      </c>
      <c r="Z77" s="1">
        <v>0</v>
      </c>
      <c r="AA77" s="1" t="s">
        <v>44</v>
      </c>
      <c r="AB77" s="6">
        <v>580450.68000000005</v>
      </c>
      <c r="AC77" s="6">
        <v>580450.68000000005</v>
      </c>
      <c r="AD77" s="8">
        <v>1249162.48</v>
      </c>
      <c r="AE77" s="7">
        <v>1250000</v>
      </c>
      <c r="AF77" s="7">
        <v>1235398.48</v>
      </c>
      <c r="AG77" s="7">
        <v>1220782.48</v>
      </c>
      <c r="AH77" s="7">
        <f>AG77-AI77</f>
        <v>0</v>
      </c>
      <c r="AI77" s="7">
        <v>1220782.48</v>
      </c>
      <c r="AJ77" s="7">
        <f>AI77-AK77</f>
        <v>0</v>
      </c>
      <c r="AK77" s="7">
        <v>1220782.48</v>
      </c>
      <c r="AL77" s="7">
        <v>1000000</v>
      </c>
      <c r="AM77" s="3"/>
      <c r="AN77" s="3"/>
      <c r="AO77" s="3">
        <f>AK77-AP77</f>
        <v>0</v>
      </c>
      <c r="AP77" s="3">
        <v>1220782.48</v>
      </c>
      <c r="AQ77" s="3">
        <f>AD77-AF77</f>
        <v>13764</v>
      </c>
      <c r="AR77" s="3">
        <v>0</v>
      </c>
      <c r="AS77" s="3">
        <v>0</v>
      </c>
      <c r="AT77" s="3">
        <v>0</v>
      </c>
      <c r="AU77" s="3">
        <v>837.52</v>
      </c>
      <c r="AV77" s="3">
        <v>-837.52</v>
      </c>
      <c r="AW77" s="4">
        <v>600000</v>
      </c>
      <c r="AX77" s="73">
        <f t="shared" si="12"/>
        <v>-400000</v>
      </c>
    </row>
    <row r="78" spans="1:50" x14ac:dyDescent="0.25">
      <c r="A78" s="1" t="s">
        <v>45</v>
      </c>
      <c r="B78" s="1" t="s">
        <v>32</v>
      </c>
      <c r="C78" s="1" t="s">
        <v>33</v>
      </c>
      <c r="D78" s="1" t="s">
        <v>100</v>
      </c>
      <c r="E78" s="1" t="s">
        <v>101</v>
      </c>
      <c r="F78" s="1" t="s">
        <v>350</v>
      </c>
      <c r="G78" s="1">
        <v>3</v>
      </c>
      <c r="H78" s="1" t="s">
        <v>125</v>
      </c>
      <c r="I78" s="1">
        <v>43</v>
      </c>
      <c r="J78" s="1" t="s">
        <v>57</v>
      </c>
      <c r="K78" s="16" t="s">
        <v>353</v>
      </c>
      <c r="L78" s="16" t="s">
        <v>574</v>
      </c>
      <c r="M78" s="1" t="s">
        <v>46</v>
      </c>
      <c r="N78" s="1" t="s">
        <v>351</v>
      </c>
      <c r="O78" s="40" t="s">
        <v>660</v>
      </c>
      <c r="P78" s="1" t="s">
        <v>354</v>
      </c>
      <c r="Q78" s="1" t="s">
        <v>770</v>
      </c>
      <c r="R78" s="1" t="s">
        <v>611</v>
      </c>
      <c r="S78" s="1" t="s">
        <v>610</v>
      </c>
      <c r="T78" s="1"/>
      <c r="U78" s="1">
        <v>2000</v>
      </c>
      <c r="V78" s="1"/>
      <c r="W78" s="1"/>
      <c r="X78" s="1">
        <v>2161</v>
      </c>
      <c r="Y78" s="1" t="s">
        <v>94</v>
      </c>
      <c r="Z78" s="1"/>
      <c r="AA78" s="1"/>
      <c r="AB78" s="6"/>
      <c r="AC78" s="6"/>
      <c r="AD78" s="8"/>
      <c r="AE78" s="8"/>
      <c r="AF78" s="8"/>
      <c r="AG78" s="8"/>
      <c r="AH78" s="8"/>
      <c r="AI78" s="8"/>
      <c r="AJ78" s="8"/>
      <c r="AK78" s="8"/>
      <c r="AL78" s="8">
        <v>50000</v>
      </c>
      <c r="AM78" s="11"/>
      <c r="AN78" s="11"/>
      <c r="AO78" s="11"/>
      <c r="AP78" s="11"/>
      <c r="AQ78" s="11"/>
      <c r="AR78" s="11"/>
      <c r="AS78" s="11"/>
      <c r="AT78" s="11"/>
      <c r="AU78" s="11"/>
      <c r="AV78" s="3"/>
      <c r="AX78" s="73">
        <f t="shared" si="12"/>
        <v>-50000</v>
      </c>
    </row>
    <row r="79" spans="1:50" x14ac:dyDescent="0.25">
      <c r="A79" s="1" t="s">
        <v>45</v>
      </c>
      <c r="B79" s="1" t="s">
        <v>74</v>
      </c>
      <c r="C79" s="1" t="s">
        <v>75</v>
      </c>
      <c r="D79" s="1" t="s">
        <v>76</v>
      </c>
      <c r="E79" s="1" t="s">
        <v>77</v>
      </c>
      <c r="F79" s="1" t="s">
        <v>78</v>
      </c>
      <c r="G79" s="1">
        <v>1</v>
      </c>
      <c r="H79" s="1" t="s">
        <v>80</v>
      </c>
      <c r="I79" s="1">
        <v>16</v>
      </c>
      <c r="J79" s="1" t="s">
        <v>57</v>
      </c>
      <c r="K79" s="16" t="s">
        <v>90</v>
      </c>
      <c r="L79" s="16" t="s">
        <v>574</v>
      </c>
      <c r="M79" s="1" t="s">
        <v>46</v>
      </c>
      <c r="N79" s="1" t="s">
        <v>79</v>
      </c>
      <c r="O79" s="40" t="s">
        <v>659</v>
      </c>
      <c r="P79" s="1" t="s">
        <v>91</v>
      </c>
      <c r="Q79" s="1" t="s">
        <v>771</v>
      </c>
      <c r="R79" s="1" t="s">
        <v>634</v>
      </c>
      <c r="S79" s="1" t="s">
        <v>737</v>
      </c>
      <c r="T79" s="1" t="s">
        <v>89</v>
      </c>
      <c r="U79" s="1">
        <v>2000</v>
      </c>
      <c r="V79" s="1" t="s">
        <v>519</v>
      </c>
      <c r="W79" s="1" t="s">
        <v>520</v>
      </c>
      <c r="X79" s="1">
        <v>2161</v>
      </c>
      <c r="Y79" s="1" t="s">
        <v>94</v>
      </c>
      <c r="Z79" s="1">
        <v>0</v>
      </c>
      <c r="AA79" s="1" t="s">
        <v>44</v>
      </c>
      <c r="AB79" s="6">
        <v>168342.87</v>
      </c>
      <c r="AC79" s="6">
        <v>168342.87</v>
      </c>
      <c r="AD79" s="8">
        <v>50900</v>
      </c>
      <c r="AE79" s="7">
        <v>0</v>
      </c>
      <c r="AF79" s="7">
        <v>49822</v>
      </c>
      <c r="AG79" s="7">
        <v>49822</v>
      </c>
      <c r="AH79" s="7">
        <f t="shared" ref="AH79:AH101" si="17">AG79-AI79</f>
        <v>0</v>
      </c>
      <c r="AI79" s="7">
        <v>49822</v>
      </c>
      <c r="AJ79" s="7">
        <f t="shared" ref="AJ79:AJ101" si="18">AI79-AK79</f>
        <v>0</v>
      </c>
      <c r="AK79" s="7">
        <v>49822</v>
      </c>
      <c r="AL79" s="7">
        <v>0</v>
      </c>
      <c r="AM79" s="3"/>
      <c r="AN79" s="3"/>
      <c r="AO79" s="3">
        <f t="shared" ref="AO79:AO101" si="19">AK79-AP79</f>
        <v>4825.5999999999985</v>
      </c>
      <c r="AP79" s="3">
        <v>44996.4</v>
      </c>
      <c r="AQ79" s="3">
        <f t="shared" ref="AQ79:AQ101" si="20">AD79-AF79</f>
        <v>1078</v>
      </c>
      <c r="AR79" s="3">
        <v>0</v>
      </c>
      <c r="AS79" s="3">
        <v>73000</v>
      </c>
      <c r="AT79" s="3">
        <v>0</v>
      </c>
      <c r="AU79" s="3">
        <v>22100</v>
      </c>
      <c r="AV79" s="3">
        <v>50900</v>
      </c>
      <c r="AW79" s="4">
        <v>0</v>
      </c>
      <c r="AX79" s="73">
        <f t="shared" si="12"/>
        <v>0</v>
      </c>
    </row>
    <row r="80" spans="1:50" x14ac:dyDescent="0.25">
      <c r="A80" s="1" t="s">
        <v>45</v>
      </c>
      <c r="B80" s="1" t="s">
        <v>172</v>
      </c>
      <c r="C80" s="1" t="s">
        <v>173</v>
      </c>
      <c r="D80" s="1" t="s">
        <v>100</v>
      </c>
      <c r="E80" s="1" t="s">
        <v>101</v>
      </c>
      <c r="F80" s="1" t="s">
        <v>102</v>
      </c>
      <c r="G80" s="1">
        <v>3</v>
      </c>
      <c r="H80" s="1" t="s">
        <v>125</v>
      </c>
      <c r="I80" s="1">
        <v>35</v>
      </c>
      <c r="J80" s="1" t="s">
        <v>57</v>
      </c>
      <c r="K80" s="16" t="s">
        <v>175</v>
      </c>
      <c r="L80" s="16" t="s">
        <v>574</v>
      </c>
      <c r="M80" s="1" t="s">
        <v>46</v>
      </c>
      <c r="N80" s="1" t="s">
        <v>103</v>
      </c>
      <c r="O80" s="40" t="s">
        <v>660</v>
      </c>
      <c r="P80" s="1" t="s">
        <v>176</v>
      </c>
      <c r="Q80" s="1" t="s">
        <v>770</v>
      </c>
      <c r="R80" s="1" t="s">
        <v>611</v>
      </c>
      <c r="S80" s="1" t="s">
        <v>176</v>
      </c>
      <c r="T80" s="1" t="s">
        <v>174</v>
      </c>
      <c r="U80" s="1">
        <v>2000</v>
      </c>
      <c r="V80" s="1" t="s">
        <v>519</v>
      </c>
      <c r="W80" s="1" t="s">
        <v>520</v>
      </c>
      <c r="X80" s="1">
        <v>2161</v>
      </c>
      <c r="Y80" s="1" t="s">
        <v>94</v>
      </c>
      <c r="Z80" s="1">
        <v>0</v>
      </c>
      <c r="AA80" s="1" t="s">
        <v>44</v>
      </c>
      <c r="AB80" s="6">
        <v>167264.17000000001</v>
      </c>
      <c r="AC80" s="6">
        <v>167264.17000000001</v>
      </c>
      <c r="AD80" s="8">
        <v>175000</v>
      </c>
      <c r="AE80" s="7">
        <v>175000</v>
      </c>
      <c r="AF80" s="7">
        <v>122811.52</v>
      </c>
      <c r="AG80" s="7">
        <v>122811.52</v>
      </c>
      <c r="AH80" s="7">
        <f t="shared" si="17"/>
        <v>0</v>
      </c>
      <c r="AI80" s="7">
        <v>122811.52</v>
      </c>
      <c r="AJ80" s="7">
        <f t="shared" si="18"/>
        <v>0</v>
      </c>
      <c r="AK80" s="7">
        <v>122811.52</v>
      </c>
      <c r="AL80" s="7">
        <v>170000</v>
      </c>
      <c r="AM80" s="3"/>
      <c r="AN80" s="3"/>
      <c r="AO80" s="3">
        <f t="shared" si="19"/>
        <v>0</v>
      </c>
      <c r="AP80" s="3">
        <v>122811.52</v>
      </c>
      <c r="AQ80" s="3">
        <f t="shared" si="20"/>
        <v>52188.479999999996</v>
      </c>
      <c r="AR80" s="3">
        <v>0</v>
      </c>
      <c r="AS80" s="3">
        <v>0</v>
      </c>
      <c r="AT80" s="3">
        <v>0</v>
      </c>
      <c r="AU80" s="3">
        <v>0</v>
      </c>
      <c r="AV80" s="3">
        <v>0</v>
      </c>
      <c r="AW80" s="4">
        <v>170000</v>
      </c>
      <c r="AX80" s="73">
        <f t="shared" si="12"/>
        <v>0</v>
      </c>
    </row>
    <row r="81" spans="1:50" x14ac:dyDescent="0.25">
      <c r="A81" s="1" t="s">
        <v>45</v>
      </c>
      <c r="B81" s="1" t="s">
        <v>177</v>
      </c>
      <c r="C81" s="1" t="s">
        <v>178</v>
      </c>
      <c r="D81" s="1" t="s">
        <v>100</v>
      </c>
      <c r="E81" s="1" t="s">
        <v>101</v>
      </c>
      <c r="F81" s="1" t="s">
        <v>102</v>
      </c>
      <c r="G81" s="1">
        <v>3</v>
      </c>
      <c r="H81" s="1" t="s">
        <v>125</v>
      </c>
      <c r="I81" s="1">
        <v>39</v>
      </c>
      <c r="J81" s="1" t="s">
        <v>57</v>
      </c>
      <c r="K81" s="16" t="s">
        <v>180</v>
      </c>
      <c r="L81" s="16" t="s">
        <v>574</v>
      </c>
      <c r="M81" s="1" t="s">
        <v>46</v>
      </c>
      <c r="N81" s="1" t="s">
        <v>103</v>
      </c>
      <c r="O81" s="40" t="s">
        <v>663</v>
      </c>
      <c r="P81" s="1" t="s">
        <v>181</v>
      </c>
      <c r="Q81" s="1" t="s">
        <v>769</v>
      </c>
      <c r="R81" s="1" t="s">
        <v>622</v>
      </c>
      <c r="S81" s="1" t="s">
        <v>621</v>
      </c>
      <c r="T81" s="1" t="s">
        <v>179</v>
      </c>
      <c r="U81" s="1">
        <v>2000</v>
      </c>
      <c r="V81" s="1" t="s">
        <v>519</v>
      </c>
      <c r="W81" s="1" t="s">
        <v>520</v>
      </c>
      <c r="X81" s="1">
        <v>2161</v>
      </c>
      <c r="Y81" s="1" t="s">
        <v>94</v>
      </c>
      <c r="Z81" s="1">
        <v>0</v>
      </c>
      <c r="AA81" s="1" t="s">
        <v>44</v>
      </c>
      <c r="AB81" s="6">
        <v>442326.13</v>
      </c>
      <c r="AC81" s="6">
        <v>433545.57</v>
      </c>
      <c r="AD81" s="8">
        <v>350000</v>
      </c>
      <c r="AE81" s="7">
        <v>650000</v>
      </c>
      <c r="AF81" s="7">
        <v>336287.83</v>
      </c>
      <c r="AG81" s="7">
        <v>336287.83</v>
      </c>
      <c r="AH81" s="7">
        <f t="shared" si="17"/>
        <v>9999.2000000000116</v>
      </c>
      <c r="AI81" s="7">
        <v>326288.63</v>
      </c>
      <c r="AJ81" s="7">
        <f t="shared" si="18"/>
        <v>0</v>
      </c>
      <c r="AK81" s="7">
        <v>326288.63</v>
      </c>
      <c r="AL81" s="7">
        <v>350000</v>
      </c>
      <c r="AM81" s="3"/>
      <c r="AN81" s="3"/>
      <c r="AO81" s="3">
        <f t="shared" si="19"/>
        <v>0</v>
      </c>
      <c r="AP81" s="3">
        <v>326288.63</v>
      </c>
      <c r="AQ81" s="3">
        <f t="shared" si="20"/>
        <v>13712.169999999984</v>
      </c>
      <c r="AR81" s="3">
        <v>0</v>
      </c>
      <c r="AS81" s="3">
        <v>0</v>
      </c>
      <c r="AT81" s="3">
        <v>0</v>
      </c>
      <c r="AU81" s="3">
        <v>300000</v>
      </c>
      <c r="AV81" s="3">
        <v>-300000</v>
      </c>
      <c r="AW81" s="4">
        <v>350000</v>
      </c>
      <c r="AX81" s="73">
        <f t="shared" si="12"/>
        <v>0</v>
      </c>
    </row>
    <row r="82" spans="1:50" x14ac:dyDescent="0.25">
      <c r="A82" s="1" t="s">
        <v>45</v>
      </c>
      <c r="B82" s="1" t="s">
        <v>32</v>
      </c>
      <c r="C82" s="1" t="s">
        <v>33</v>
      </c>
      <c r="D82" s="1" t="s">
        <v>76</v>
      </c>
      <c r="E82" s="1" t="s">
        <v>77</v>
      </c>
      <c r="F82" s="1" t="s">
        <v>78</v>
      </c>
      <c r="G82" s="1">
        <v>1</v>
      </c>
      <c r="H82" s="1" t="s">
        <v>80</v>
      </c>
      <c r="I82" s="1">
        <v>14</v>
      </c>
      <c r="J82" s="1" t="s">
        <v>57</v>
      </c>
      <c r="K82" s="16" t="s">
        <v>90</v>
      </c>
      <c r="L82" s="16" t="s">
        <v>574</v>
      </c>
      <c r="M82" s="1" t="s">
        <v>46</v>
      </c>
      <c r="N82" s="1" t="s">
        <v>79</v>
      </c>
      <c r="O82" s="40" t="s">
        <v>659</v>
      </c>
      <c r="P82" s="1" t="s">
        <v>91</v>
      </c>
      <c r="Q82" s="1" t="s">
        <v>771</v>
      </c>
      <c r="R82" s="1" t="s">
        <v>634</v>
      </c>
      <c r="S82" s="1" t="s">
        <v>602</v>
      </c>
      <c r="T82" s="1" t="s">
        <v>280</v>
      </c>
      <c r="U82" s="1">
        <v>2000</v>
      </c>
      <c r="V82" s="1" t="s">
        <v>519</v>
      </c>
      <c r="W82" s="1" t="s">
        <v>520</v>
      </c>
      <c r="X82" s="1">
        <v>2161</v>
      </c>
      <c r="Y82" s="1" t="s">
        <v>94</v>
      </c>
      <c r="Z82" s="1">
        <v>0</v>
      </c>
      <c r="AA82" s="1" t="s">
        <v>44</v>
      </c>
      <c r="AB82" s="7">
        <v>0</v>
      </c>
      <c r="AC82" s="7">
        <v>0</v>
      </c>
      <c r="AD82" s="8">
        <v>31400</v>
      </c>
      <c r="AE82" s="7">
        <v>0</v>
      </c>
      <c r="AF82" s="7">
        <v>5588.88</v>
      </c>
      <c r="AG82" s="7">
        <v>5588.88</v>
      </c>
      <c r="AH82" s="7">
        <f t="shared" si="17"/>
        <v>0</v>
      </c>
      <c r="AI82" s="7">
        <v>5588.88</v>
      </c>
      <c r="AJ82" s="7">
        <f t="shared" si="18"/>
        <v>0</v>
      </c>
      <c r="AK82" s="7">
        <v>5588.88</v>
      </c>
      <c r="AL82" s="7">
        <v>0</v>
      </c>
      <c r="AM82" s="3"/>
      <c r="AN82" s="3"/>
      <c r="AO82" s="3">
        <f t="shared" si="19"/>
        <v>5588.88</v>
      </c>
      <c r="AP82" s="3">
        <v>0</v>
      </c>
      <c r="AQ82" s="3">
        <f t="shared" si="20"/>
        <v>25811.119999999999</v>
      </c>
      <c r="AR82" s="3">
        <v>15700</v>
      </c>
      <c r="AS82" s="3">
        <v>15700</v>
      </c>
      <c r="AT82" s="3">
        <v>0</v>
      </c>
      <c r="AU82" s="3">
        <v>0</v>
      </c>
      <c r="AV82" s="3">
        <v>31400</v>
      </c>
      <c r="AW82" s="4">
        <v>0</v>
      </c>
      <c r="AX82" s="73">
        <f t="shared" si="12"/>
        <v>0</v>
      </c>
    </row>
    <row r="83" spans="1:50" x14ac:dyDescent="0.25">
      <c r="A83" s="1" t="s">
        <v>45</v>
      </c>
      <c r="B83" s="1" t="s">
        <v>32</v>
      </c>
      <c r="C83" s="1" t="s">
        <v>33</v>
      </c>
      <c r="D83" s="1" t="s">
        <v>100</v>
      </c>
      <c r="E83" s="1" t="s">
        <v>101</v>
      </c>
      <c r="F83" s="1" t="s">
        <v>136</v>
      </c>
      <c r="G83" s="1">
        <v>6</v>
      </c>
      <c r="H83" s="1" t="s">
        <v>38</v>
      </c>
      <c r="I83" s="1">
        <v>21</v>
      </c>
      <c r="J83" s="1" t="s">
        <v>57</v>
      </c>
      <c r="K83" s="16" t="s">
        <v>139</v>
      </c>
      <c r="L83" s="16" t="s">
        <v>574</v>
      </c>
      <c r="M83" s="1" t="s">
        <v>46</v>
      </c>
      <c r="N83" s="1" t="s">
        <v>137</v>
      </c>
      <c r="O83" s="40" t="s">
        <v>656</v>
      </c>
      <c r="P83" s="1" t="s">
        <v>140</v>
      </c>
      <c r="Q83" s="1" t="s">
        <v>765</v>
      </c>
      <c r="R83" s="1" t="s">
        <v>137</v>
      </c>
      <c r="S83" s="1" t="s">
        <v>623</v>
      </c>
      <c r="T83" s="16" t="s">
        <v>315</v>
      </c>
      <c r="U83" s="16">
        <v>2000</v>
      </c>
      <c r="V83" s="16" t="s">
        <v>519</v>
      </c>
      <c r="W83" s="16" t="s">
        <v>520</v>
      </c>
      <c r="X83" s="16">
        <v>2161</v>
      </c>
      <c r="Y83" s="16" t="s">
        <v>94</v>
      </c>
      <c r="Z83" s="16">
        <v>0</v>
      </c>
      <c r="AA83" s="16" t="s">
        <v>44</v>
      </c>
      <c r="AB83" s="32">
        <v>2153994.9900000002</v>
      </c>
      <c r="AC83" s="32">
        <v>2062001.19</v>
      </c>
      <c r="AD83" s="33">
        <v>1828856.1</v>
      </c>
      <c r="AE83" s="7">
        <v>1828856.1</v>
      </c>
      <c r="AF83" s="7">
        <v>372448.84</v>
      </c>
      <c r="AG83" s="7">
        <v>338953.84</v>
      </c>
      <c r="AH83" s="7">
        <f t="shared" si="17"/>
        <v>3678.3600000000442</v>
      </c>
      <c r="AI83" s="7">
        <v>335275.48</v>
      </c>
      <c r="AJ83" s="7">
        <f t="shared" si="18"/>
        <v>0</v>
      </c>
      <c r="AK83" s="34">
        <v>335275.48</v>
      </c>
      <c r="AL83" s="34">
        <v>600000</v>
      </c>
      <c r="AM83" s="3"/>
      <c r="AN83" s="3"/>
      <c r="AO83" s="3">
        <f t="shared" si="19"/>
        <v>0</v>
      </c>
      <c r="AP83" s="3">
        <v>335275.48</v>
      </c>
      <c r="AQ83" s="3">
        <f t="shared" si="20"/>
        <v>1456407.26</v>
      </c>
      <c r="AR83" s="3">
        <v>0</v>
      </c>
      <c r="AS83" s="3">
        <v>0</v>
      </c>
      <c r="AT83" s="3">
        <v>0</v>
      </c>
      <c r="AU83" s="3">
        <v>0</v>
      </c>
      <c r="AV83" s="3">
        <v>0</v>
      </c>
      <c r="AW83" s="4">
        <v>400000</v>
      </c>
      <c r="AX83" s="73">
        <f t="shared" si="12"/>
        <v>-200000</v>
      </c>
    </row>
    <row r="84" spans="1:50" x14ac:dyDescent="0.25">
      <c r="A84" s="1" t="s">
        <v>45</v>
      </c>
      <c r="B84" s="1" t="s">
        <v>188</v>
      </c>
      <c r="C84" s="1" t="s">
        <v>189</v>
      </c>
      <c r="D84" s="1" t="s">
        <v>100</v>
      </c>
      <c r="E84" s="1" t="s">
        <v>101</v>
      </c>
      <c r="F84" s="1" t="s">
        <v>210</v>
      </c>
      <c r="G84" s="1">
        <v>4</v>
      </c>
      <c r="H84" s="1" t="s">
        <v>376</v>
      </c>
      <c r="I84" s="1">
        <v>48</v>
      </c>
      <c r="J84" s="1" t="s">
        <v>57</v>
      </c>
      <c r="K84" s="16" t="s">
        <v>213</v>
      </c>
      <c r="L84" s="16" t="s">
        <v>574</v>
      </c>
      <c r="M84" s="1" t="s">
        <v>46</v>
      </c>
      <c r="N84" s="1" t="s">
        <v>211</v>
      </c>
      <c r="O84" s="40" t="s">
        <v>651</v>
      </c>
      <c r="P84" s="1" t="s">
        <v>214</v>
      </c>
      <c r="Q84" s="1" t="s">
        <v>773</v>
      </c>
      <c r="R84" s="1" t="s">
        <v>608</v>
      </c>
      <c r="S84" s="1" t="s">
        <v>609</v>
      </c>
      <c r="T84" s="1" t="s">
        <v>416</v>
      </c>
      <c r="U84" s="1">
        <v>2000</v>
      </c>
      <c r="V84" s="1" t="s">
        <v>520</v>
      </c>
      <c r="W84" s="1" t="s">
        <v>520</v>
      </c>
      <c r="X84" s="1">
        <v>2171</v>
      </c>
      <c r="Y84" s="1" t="s">
        <v>215</v>
      </c>
      <c r="Z84" s="1">
        <v>0</v>
      </c>
      <c r="AA84" s="1" t="s">
        <v>44</v>
      </c>
      <c r="AB84" s="7">
        <v>0</v>
      </c>
      <c r="AC84" s="7">
        <v>0</v>
      </c>
      <c r="AD84" s="8">
        <v>30000</v>
      </c>
      <c r="AE84" s="7">
        <v>30000</v>
      </c>
      <c r="AF84" s="7">
        <v>0</v>
      </c>
      <c r="AG84" s="7">
        <v>0</v>
      </c>
      <c r="AH84" s="7">
        <f t="shared" si="17"/>
        <v>0</v>
      </c>
      <c r="AI84" s="7">
        <v>0</v>
      </c>
      <c r="AJ84" s="7">
        <f t="shared" si="18"/>
        <v>0</v>
      </c>
      <c r="AK84" s="7">
        <v>0</v>
      </c>
      <c r="AL84" s="7">
        <v>0</v>
      </c>
      <c r="AM84" s="3"/>
      <c r="AN84" s="3"/>
      <c r="AO84" s="3">
        <f t="shared" si="19"/>
        <v>0</v>
      </c>
      <c r="AP84" s="3">
        <v>0</v>
      </c>
      <c r="AQ84" s="3">
        <f t="shared" si="20"/>
        <v>30000</v>
      </c>
      <c r="AR84" s="3">
        <v>0</v>
      </c>
      <c r="AS84" s="3">
        <v>0</v>
      </c>
      <c r="AT84" s="3">
        <v>0</v>
      </c>
      <c r="AU84" s="3">
        <v>0</v>
      </c>
      <c r="AV84" s="3">
        <v>0</v>
      </c>
      <c r="AW84" s="4">
        <v>0</v>
      </c>
      <c r="AX84" s="73">
        <f t="shared" si="12"/>
        <v>0</v>
      </c>
    </row>
    <row r="85" spans="1:50" x14ac:dyDescent="0.25">
      <c r="A85" s="1" t="s">
        <v>45</v>
      </c>
      <c r="B85" s="1" t="s">
        <v>32</v>
      </c>
      <c r="C85" s="1" t="s">
        <v>33</v>
      </c>
      <c r="D85" s="1" t="s">
        <v>282</v>
      </c>
      <c r="E85" s="1" t="s">
        <v>283</v>
      </c>
      <c r="F85" s="1" t="s">
        <v>78</v>
      </c>
      <c r="G85" s="1">
        <v>1</v>
      </c>
      <c r="H85" s="1" t="s">
        <v>80</v>
      </c>
      <c r="I85" s="1">
        <v>15</v>
      </c>
      <c r="J85" s="1" t="s">
        <v>57</v>
      </c>
      <c r="K85" s="16" t="s">
        <v>90</v>
      </c>
      <c r="L85" s="16" t="s">
        <v>574</v>
      </c>
      <c r="M85" s="1" t="s">
        <v>46</v>
      </c>
      <c r="N85" s="1" t="s">
        <v>79</v>
      </c>
      <c r="O85" s="16" t="s">
        <v>659</v>
      </c>
      <c r="P85" s="1" t="s">
        <v>91</v>
      </c>
      <c r="Q85" s="1" t="s">
        <v>771</v>
      </c>
      <c r="R85" s="1" t="s">
        <v>634</v>
      </c>
      <c r="S85" s="1" t="s">
        <v>602</v>
      </c>
      <c r="T85" s="1" t="s">
        <v>284</v>
      </c>
      <c r="U85" s="1">
        <v>2000</v>
      </c>
      <c r="V85" s="1" t="s">
        <v>520</v>
      </c>
      <c r="W85" s="1" t="s">
        <v>520</v>
      </c>
      <c r="X85" s="1">
        <v>2171</v>
      </c>
      <c r="Y85" s="1" t="s">
        <v>215</v>
      </c>
      <c r="Z85" s="1">
        <v>0</v>
      </c>
      <c r="AA85" s="1" t="s">
        <v>44</v>
      </c>
      <c r="AB85" s="7">
        <v>0</v>
      </c>
      <c r="AC85" s="7">
        <v>0</v>
      </c>
      <c r="AD85" s="8">
        <v>300000</v>
      </c>
      <c r="AE85" s="7">
        <v>300000</v>
      </c>
      <c r="AF85" s="7">
        <v>295800</v>
      </c>
      <c r="AG85" s="7">
        <v>295800</v>
      </c>
      <c r="AH85" s="7">
        <f t="shared" si="17"/>
        <v>0</v>
      </c>
      <c r="AI85" s="7">
        <v>295800</v>
      </c>
      <c r="AJ85" s="7">
        <f t="shared" si="18"/>
        <v>0</v>
      </c>
      <c r="AK85" s="7">
        <v>295800</v>
      </c>
      <c r="AL85" s="7">
        <v>300000</v>
      </c>
      <c r="AM85" s="3"/>
      <c r="AN85" s="3"/>
      <c r="AO85" s="3">
        <f t="shared" si="19"/>
        <v>295800</v>
      </c>
      <c r="AP85" s="3">
        <v>0</v>
      </c>
      <c r="AQ85" s="3">
        <f t="shared" si="20"/>
        <v>4200</v>
      </c>
      <c r="AR85" s="3">
        <v>0</v>
      </c>
      <c r="AS85" s="3">
        <v>0</v>
      </c>
      <c r="AT85" s="3">
        <v>0</v>
      </c>
      <c r="AU85" s="3">
        <v>0</v>
      </c>
      <c r="AV85" s="3">
        <v>0</v>
      </c>
      <c r="AW85" s="4">
        <v>300000</v>
      </c>
      <c r="AX85" s="73">
        <f t="shared" si="12"/>
        <v>0</v>
      </c>
    </row>
    <row r="86" spans="1:50" x14ac:dyDescent="0.25">
      <c r="A86" s="1" t="s">
        <v>45</v>
      </c>
      <c r="B86" s="1" t="s">
        <v>219</v>
      </c>
      <c r="C86" s="1" t="s">
        <v>220</v>
      </c>
      <c r="D86" s="1" t="s">
        <v>49</v>
      </c>
      <c r="E86" s="1" t="s">
        <v>50</v>
      </c>
      <c r="F86" s="1" t="s">
        <v>221</v>
      </c>
      <c r="G86" s="1">
        <v>7</v>
      </c>
      <c r="H86" s="1" t="s">
        <v>223</v>
      </c>
      <c r="I86" s="1">
        <v>41</v>
      </c>
      <c r="J86" s="1" t="s">
        <v>57</v>
      </c>
      <c r="K86" s="16" t="s">
        <v>225</v>
      </c>
      <c r="L86" s="16" t="s">
        <v>574</v>
      </c>
      <c r="M86" s="1" t="s">
        <v>46</v>
      </c>
      <c r="N86" s="1" t="s">
        <v>222</v>
      </c>
      <c r="O86" s="40" t="s">
        <v>663</v>
      </c>
      <c r="P86" s="1" t="s">
        <v>226</v>
      </c>
      <c r="Q86" s="1" t="s">
        <v>769</v>
      </c>
      <c r="R86" s="1" t="s">
        <v>622</v>
      </c>
      <c r="S86" s="1" t="s">
        <v>599</v>
      </c>
      <c r="T86" s="1" t="s">
        <v>229</v>
      </c>
      <c r="U86" s="1">
        <v>2000</v>
      </c>
      <c r="V86" s="1" t="s">
        <v>520</v>
      </c>
      <c r="W86" s="1" t="s">
        <v>520</v>
      </c>
      <c r="X86" s="1">
        <v>2181</v>
      </c>
      <c r="Y86" s="1" t="s">
        <v>230</v>
      </c>
      <c r="Z86" s="1">
        <v>0</v>
      </c>
      <c r="AA86" s="1" t="s">
        <v>44</v>
      </c>
      <c r="AB86" s="8">
        <v>0</v>
      </c>
      <c r="AC86" s="8">
        <v>0</v>
      </c>
      <c r="AD86" s="8">
        <v>60000</v>
      </c>
      <c r="AE86" s="8">
        <v>0</v>
      </c>
      <c r="AF86" s="8">
        <v>56372.37</v>
      </c>
      <c r="AG86" s="8">
        <v>56372.37</v>
      </c>
      <c r="AH86" s="8">
        <f t="shared" si="17"/>
        <v>0</v>
      </c>
      <c r="AI86" s="8">
        <v>56372.37</v>
      </c>
      <c r="AJ86" s="8">
        <f t="shared" si="18"/>
        <v>0</v>
      </c>
      <c r="AK86" s="8">
        <v>56372.37</v>
      </c>
      <c r="AL86" s="8">
        <v>60000</v>
      </c>
      <c r="AM86" s="11" t="s">
        <v>523</v>
      </c>
      <c r="AN86" s="11"/>
      <c r="AO86" s="11">
        <f t="shared" si="19"/>
        <v>0</v>
      </c>
      <c r="AP86" s="11">
        <v>56372.37</v>
      </c>
      <c r="AQ86" s="11">
        <f t="shared" si="20"/>
        <v>3627.6299999999974</v>
      </c>
      <c r="AR86" s="11">
        <v>0</v>
      </c>
      <c r="AS86" s="11">
        <v>60000</v>
      </c>
      <c r="AT86" s="11">
        <v>0</v>
      </c>
      <c r="AU86" s="11">
        <v>0</v>
      </c>
      <c r="AV86" s="3">
        <v>60000</v>
      </c>
      <c r="AW86" s="4">
        <v>60000</v>
      </c>
      <c r="AX86" s="73">
        <f t="shared" si="12"/>
        <v>0</v>
      </c>
    </row>
    <row r="87" spans="1:50" x14ac:dyDescent="0.25">
      <c r="A87" s="1" t="s">
        <v>45</v>
      </c>
      <c r="B87" s="1" t="s">
        <v>32</v>
      </c>
      <c r="C87" s="1" t="s">
        <v>33</v>
      </c>
      <c r="D87" s="1" t="s">
        <v>34</v>
      </c>
      <c r="E87" s="1" t="s">
        <v>35</v>
      </c>
      <c r="F87" s="1" t="s">
        <v>36</v>
      </c>
      <c r="G87" s="1">
        <v>6</v>
      </c>
      <c r="H87" s="1" t="s">
        <v>38</v>
      </c>
      <c r="I87" s="1">
        <v>20</v>
      </c>
      <c r="J87" s="1" t="s">
        <v>57</v>
      </c>
      <c r="K87" s="16" t="s">
        <v>276</v>
      </c>
      <c r="L87" s="16" t="s">
        <v>574</v>
      </c>
      <c r="M87" s="1" t="s">
        <v>46</v>
      </c>
      <c r="N87" s="1" t="s">
        <v>37</v>
      </c>
      <c r="O87" s="40" t="s">
        <v>584</v>
      </c>
      <c r="P87" s="1" t="s">
        <v>277</v>
      </c>
      <c r="Q87" s="1" t="s">
        <v>764</v>
      </c>
      <c r="R87" s="1" t="s">
        <v>631</v>
      </c>
      <c r="S87" s="1" t="s">
        <v>633</v>
      </c>
      <c r="T87" s="1" t="s">
        <v>275</v>
      </c>
      <c r="U87" s="1">
        <v>2000</v>
      </c>
      <c r="V87" s="1" t="s">
        <v>520</v>
      </c>
      <c r="W87" s="1" t="s">
        <v>520</v>
      </c>
      <c r="X87" s="1">
        <v>2181</v>
      </c>
      <c r="Y87" s="1" t="s">
        <v>230</v>
      </c>
      <c r="Z87" s="1">
        <v>0</v>
      </c>
      <c r="AA87" s="1" t="s">
        <v>44</v>
      </c>
      <c r="AB87" s="6">
        <v>5041468.12</v>
      </c>
      <c r="AC87" s="6">
        <v>3616716</v>
      </c>
      <c r="AD87" s="8">
        <v>6776370</v>
      </c>
      <c r="AE87" s="8">
        <v>2000000</v>
      </c>
      <c r="AF87" s="8">
        <v>3899372</v>
      </c>
      <c r="AG87" s="8">
        <v>3899372</v>
      </c>
      <c r="AH87" s="8">
        <f t="shared" si="17"/>
        <v>13000</v>
      </c>
      <c r="AI87" s="8">
        <v>3886372</v>
      </c>
      <c r="AJ87" s="8">
        <f t="shared" si="18"/>
        <v>0</v>
      </c>
      <c r="AK87" s="8">
        <v>3886372</v>
      </c>
      <c r="AL87" s="8">
        <v>8000000</v>
      </c>
      <c r="AM87" s="11"/>
      <c r="AN87" s="11" t="s">
        <v>585</v>
      </c>
      <c r="AO87" s="11">
        <f t="shared" si="19"/>
        <v>43500</v>
      </c>
      <c r="AP87" s="11">
        <v>3842872</v>
      </c>
      <c r="AQ87" s="11">
        <f t="shared" si="20"/>
        <v>2876998</v>
      </c>
      <c r="AR87" s="11">
        <v>800000</v>
      </c>
      <c r="AS87" s="11">
        <v>4000000</v>
      </c>
      <c r="AT87" s="11">
        <v>0</v>
      </c>
      <c r="AU87" s="11">
        <v>23630</v>
      </c>
      <c r="AV87" s="3">
        <v>4776370</v>
      </c>
      <c r="AW87" s="4">
        <v>8000000</v>
      </c>
      <c r="AX87" s="73">
        <f t="shared" si="12"/>
        <v>0</v>
      </c>
    </row>
    <row r="88" spans="1:50" x14ac:dyDescent="0.25">
      <c r="A88" s="1" t="s">
        <v>45</v>
      </c>
      <c r="B88" s="1" t="s">
        <v>123</v>
      </c>
      <c r="C88" s="1" t="s">
        <v>124</v>
      </c>
      <c r="D88" s="1" t="s">
        <v>100</v>
      </c>
      <c r="E88" s="1" t="s">
        <v>101</v>
      </c>
      <c r="F88" s="1" t="s">
        <v>78</v>
      </c>
      <c r="G88" s="1">
        <v>3</v>
      </c>
      <c r="H88" s="1" t="s">
        <v>125</v>
      </c>
      <c r="I88" s="1">
        <v>11</v>
      </c>
      <c r="J88" s="1" t="s">
        <v>57</v>
      </c>
      <c r="K88" s="16" t="s">
        <v>127</v>
      </c>
      <c r="L88" s="16" t="s">
        <v>574</v>
      </c>
      <c r="M88" s="1" t="s">
        <v>46</v>
      </c>
      <c r="N88" s="1" t="s">
        <v>79</v>
      </c>
      <c r="O88" s="40" t="s">
        <v>663</v>
      </c>
      <c r="P88" s="1" t="s">
        <v>128</v>
      </c>
      <c r="Q88" s="1" t="s">
        <v>769</v>
      </c>
      <c r="R88" s="1" t="s">
        <v>622</v>
      </c>
      <c r="S88" s="1" t="s">
        <v>627</v>
      </c>
      <c r="T88" s="1" t="s">
        <v>126</v>
      </c>
      <c r="U88" s="1">
        <v>2000</v>
      </c>
      <c r="V88" s="1" t="s">
        <v>520</v>
      </c>
      <c r="W88" s="1" t="s">
        <v>520</v>
      </c>
      <c r="X88" s="1">
        <v>2211</v>
      </c>
      <c r="Y88" s="1" t="s">
        <v>130</v>
      </c>
      <c r="Z88" s="1">
        <v>0</v>
      </c>
      <c r="AA88" s="1" t="s">
        <v>44</v>
      </c>
      <c r="AB88" s="6">
        <v>180739.49</v>
      </c>
      <c r="AC88" s="6">
        <v>173739.49</v>
      </c>
      <c r="AD88" s="8">
        <v>300000</v>
      </c>
      <c r="AE88" s="8">
        <v>150000</v>
      </c>
      <c r="AF88" s="8">
        <v>126073.55</v>
      </c>
      <c r="AG88" s="8">
        <v>113777.55</v>
      </c>
      <c r="AH88" s="8">
        <f t="shared" si="17"/>
        <v>0</v>
      </c>
      <c r="AI88" s="8">
        <v>113777.55</v>
      </c>
      <c r="AJ88" s="8">
        <f t="shared" si="18"/>
        <v>0</v>
      </c>
      <c r="AK88" s="8">
        <v>113777.55</v>
      </c>
      <c r="AL88" s="8">
        <v>390000</v>
      </c>
      <c r="AM88" s="11" t="s">
        <v>728</v>
      </c>
      <c r="AN88" s="11"/>
      <c r="AO88" s="11">
        <f t="shared" si="19"/>
        <v>0</v>
      </c>
      <c r="AP88" s="11">
        <v>113777.55</v>
      </c>
      <c r="AQ88" s="11">
        <f t="shared" si="20"/>
        <v>173926.45</v>
      </c>
      <c r="AR88" s="11">
        <v>0</v>
      </c>
      <c r="AS88" s="11">
        <v>150000</v>
      </c>
      <c r="AT88" s="11">
        <v>0</v>
      </c>
      <c r="AU88" s="11">
        <v>0</v>
      </c>
      <c r="AV88" s="3">
        <v>150000</v>
      </c>
      <c r="AW88" s="4">
        <v>390000</v>
      </c>
      <c r="AX88" s="73">
        <f t="shared" si="12"/>
        <v>0</v>
      </c>
    </row>
    <row r="89" spans="1:50" x14ac:dyDescent="0.25">
      <c r="A89" s="1" t="s">
        <v>45</v>
      </c>
      <c r="B89" s="1" t="s">
        <v>188</v>
      </c>
      <c r="C89" s="1" t="s">
        <v>189</v>
      </c>
      <c r="D89" s="1" t="s">
        <v>100</v>
      </c>
      <c r="E89" s="1" t="s">
        <v>101</v>
      </c>
      <c r="F89" s="1" t="s">
        <v>210</v>
      </c>
      <c r="G89" s="1">
        <v>4</v>
      </c>
      <c r="H89" s="1" t="s">
        <v>376</v>
      </c>
      <c r="I89" s="1">
        <v>48</v>
      </c>
      <c r="J89" s="1" t="s">
        <v>57</v>
      </c>
      <c r="K89" s="16" t="s">
        <v>213</v>
      </c>
      <c r="L89" s="16" t="s">
        <v>574</v>
      </c>
      <c r="M89" s="1" t="s">
        <v>46</v>
      </c>
      <c r="N89" s="1" t="s">
        <v>211</v>
      </c>
      <c r="O89" s="40" t="s">
        <v>651</v>
      </c>
      <c r="P89" s="1" t="s">
        <v>214</v>
      </c>
      <c r="Q89" s="1" t="s">
        <v>773</v>
      </c>
      <c r="R89" s="1" t="s">
        <v>608</v>
      </c>
      <c r="S89" s="1" t="s">
        <v>609</v>
      </c>
      <c r="T89" s="1" t="s">
        <v>416</v>
      </c>
      <c r="U89" s="1">
        <v>2000</v>
      </c>
      <c r="V89" s="1" t="s">
        <v>520</v>
      </c>
      <c r="W89" s="1" t="s">
        <v>520</v>
      </c>
      <c r="X89" s="1">
        <v>2211</v>
      </c>
      <c r="Y89" s="1" t="s">
        <v>130</v>
      </c>
      <c r="Z89" s="1">
        <v>0</v>
      </c>
      <c r="AA89" s="1" t="s">
        <v>676</v>
      </c>
      <c r="AB89" s="7">
        <v>0</v>
      </c>
      <c r="AC89" s="7">
        <v>0</v>
      </c>
      <c r="AD89" s="8">
        <v>600000</v>
      </c>
      <c r="AE89" s="8">
        <v>0</v>
      </c>
      <c r="AF89" s="8">
        <v>599986.80000000005</v>
      </c>
      <c r="AG89" s="8">
        <v>599986.80000000005</v>
      </c>
      <c r="AH89" s="8">
        <f t="shared" si="17"/>
        <v>0</v>
      </c>
      <c r="AI89" s="8">
        <v>599986.80000000005</v>
      </c>
      <c r="AJ89" s="8">
        <f t="shared" si="18"/>
        <v>0</v>
      </c>
      <c r="AK89" s="8">
        <v>599986.80000000005</v>
      </c>
      <c r="AL89" s="8">
        <v>600000</v>
      </c>
      <c r="AM89" s="11" t="s">
        <v>637</v>
      </c>
      <c r="AN89" s="11"/>
      <c r="AO89" s="11">
        <f t="shared" si="19"/>
        <v>0</v>
      </c>
      <c r="AP89" s="11">
        <v>599986.80000000005</v>
      </c>
      <c r="AQ89" s="11">
        <f t="shared" si="20"/>
        <v>13.199999999953434</v>
      </c>
      <c r="AR89" s="11">
        <v>0</v>
      </c>
      <c r="AS89" s="11">
        <v>600000</v>
      </c>
      <c r="AT89" s="11">
        <v>0</v>
      </c>
      <c r="AU89" s="11">
        <v>0</v>
      </c>
      <c r="AV89" s="3">
        <v>600000</v>
      </c>
      <c r="AW89" s="4">
        <v>600000</v>
      </c>
      <c r="AX89" s="73">
        <f t="shared" si="12"/>
        <v>0</v>
      </c>
    </row>
    <row r="90" spans="1:50" x14ac:dyDescent="0.25">
      <c r="A90" s="1" t="s">
        <v>45</v>
      </c>
      <c r="B90" s="1" t="s">
        <v>219</v>
      </c>
      <c r="C90" s="1" t="s">
        <v>220</v>
      </c>
      <c r="D90" s="1" t="s">
        <v>49</v>
      </c>
      <c r="E90" s="1" t="s">
        <v>50</v>
      </c>
      <c r="F90" s="1" t="s">
        <v>221</v>
      </c>
      <c r="G90" s="1">
        <v>7</v>
      </c>
      <c r="H90" s="1" t="s">
        <v>223</v>
      </c>
      <c r="I90" s="1">
        <v>41</v>
      </c>
      <c r="J90" s="1" t="s">
        <v>57</v>
      </c>
      <c r="K90" s="16" t="s">
        <v>225</v>
      </c>
      <c r="L90" s="16" t="s">
        <v>574</v>
      </c>
      <c r="M90" s="1" t="s">
        <v>46</v>
      </c>
      <c r="N90" s="1" t="s">
        <v>222</v>
      </c>
      <c r="O90" s="40" t="s">
        <v>663</v>
      </c>
      <c r="P90" s="1" t="s">
        <v>226</v>
      </c>
      <c r="Q90" s="1" t="s">
        <v>769</v>
      </c>
      <c r="R90" s="1" t="s">
        <v>622</v>
      </c>
      <c r="S90" s="1" t="s">
        <v>599</v>
      </c>
      <c r="T90" s="1" t="s">
        <v>229</v>
      </c>
      <c r="U90" s="1">
        <v>2000</v>
      </c>
      <c r="V90" s="1" t="s">
        <v>520</v>
      </c>
      <c r="W90" s="1" t="s">
        <v>520</v>
      </c>
      <c r="X90" s="1">
        <v>2211</v>
      </c>
      <c r="Y90" s="1" t="s">
        <v>130</v>
      </c>
      <c r="Z90" s="1">
        <v>0</v>
      </c>
      <c r="AA90" s="1" t="s">
        <v>44</v>
      </c>
      <c r="AB90" s="8">
        <v>384482</v>
      </c>
      <c r="AC90" s="8">
        <v>384482</v>
      </c>
      <c r="AD90" s="8">
        <v>390000</v>
      </c>
      <c r="AE90" s="8">
        <v>390000</v>
      </c>
      <c r="AF90" s="8">
        <v>352233.7</v>
      </c>
      <c r="AG90" s="8">
        <v>352233.7</v>
      </c>
      <c r="AH90" s="8">
        <f t="shared" si="17"/>
        <v>101186.80000000002</v>
      </c>
      <c r="AI90" s="8">
        <v>251046.9</v>
      </c>
      <c r="AJ90" s="8">
        <f t="shared" si="18"/>
        <v>20224.600000000006</v>
      </c>
      <c r="AK90" s="8">
        <v>230822.3</v>
      </c>
      <c r="AL90" s="8">
        <v>390000</v>
      </c>
      <c r="AM90" s="11" t="s">
        <v>524</v>
      </c>
      <c r="AN90" s="11"/>
      <c r="AO90" s="11">
        <f t="shared" si="19"/>
        <v>0</v>
      </c>
      <c r="AP90" s="11">
        <v>230822.3</v>
      </c>
      <c r="AQ90" s="11">
        <f t="shared" si="20"/>
        <v>37766.299999999988</v>
      </c>
      <c r="AR90" s="11">
        <v>0</v>
      </c>
      <c r="AS90" s="11">
        <v>0</v>
      </c>
      <c r="AT90" s="11">
        <v>0</v>
      </c>
      <c r="AU90" s="11">
        <v>0</v>
      </c>
      <c r="AV90" s="3">
        <v>0</v>
      </c>
      <c r="AW90" s="4">
        <v>390000</v>
      </c>
      <c r="AX90" s="73">
        <f t="shared" si="12"/>
        <v>0</v>
      </c>
    </row>
    <row r="91" spans="1:50" x14ac:dyDescent="0.25">
      <c r="A91" s="1" t="s">
        <v>45</v>
      </c>
      <c r="B91" s="1" t="s">
        <v>238</v>
      </c>
      <c r="C91" s="1" t="s">
        <v>239</v>
      </c>
      <c r="D91" s="1" t="s">
        <v>240</v>
      </c>
      <c r="E91" s="1" t="s">
        <v>241</v>
      </c>
      <c r="F91" s="1" t="s">
        <v>242</v>
      </c>
      <c r="G91" s="1">
        <v>1</v>
      </c>
      <c r="H91" s="1" t="s">
        <v>80</v>
      </c>
      <c r="I91" s="1">
        <v>17</v>
      </c>
      <c r="J91" s="1" t="s">
        <v>57</v>
      </c>
      <c r="K91" s="16" t="s">
        <v>245</v>
      </c>
      <c r="L91" s="16" t="s">
        <v>574</v>
      </c>
      <c r="M91" s="1" t="s">
        <v>46</v>
      </c>
      <c r="N91" s="1" t="s">
        <v>243</v>
      </c>
      <c r="O91" s="40" t="s">
        <v>629</v>
      </c>
      <c r="P91" s="1" t="s">
        <v>246</v>
      </c>
      <c r="Q91" s="1" t="s">
        <v>763</v>
      </c>
      <c r="R91" s="1" t="s">
        <v>629</v>
      </c>
      <c r="S91" s="1" t="s">
        <v>630</v>
      </c>
      <c r="T91" s="1" t="s">
        <v>244</v>
      </c>
      <c r="U91" s="1">
        <v>2000</v>
      </c>
      <c r="V91" s="1" t="s">
        <v>520</v>
      </c>
      <c r="W91" s="1" t="s">
        <v>520</v>
      </c>
      <c r="X91" s="1">
        <v>2211</v>
      </c>
      <c r="Y91" s="1" t="s">
        <v>130</v>
      </c>
      <c r="Z91" s="1">
        <v>0</v>
      </c>
      <c r="AA91" s="1" t="s">
        <v>44</v>
      </c>
      <c r="AB91" s="6">
        <v>80167.3</v>
      </c>
      <c r="AC91" s="6">
        <v>80167.3</v>
      </c>
      <c r="AD91" s="8">
        <v>85000</v>
      </c>
      <c r="AE91" s="8">
        <v>25000</v>
      </c>
      <c r="AF91" s="8">
        <v>0</v>
      </c>
      <c r="AG91" s="8">
        <v>0</v>
      </c>
      <c r="AH91" s="8">
        <f t="shared" si="17"/>
        <v>0</v>
      </c>
      <c r="AI91" s="8">
        <v>0</v>
      </c>
      <c r="AJ91" s="8">
        <f t="shared" si="18"/>
        <v>0</v>
      </c>
      <c r="AK91" s="8">
        <v>0</v>
      </c>
      <c r="AL91" s="8">
        <v>0</v>
      </c>
      <c r="AM91" s="11"/>
      <c r="AN91" s="11"/>
      <c r="AO91" s="11">
        <f t="shared" si="19"/>
        <v>0</v>
      </c>
      <c r="AP91" s="11">
        <v>0</v>
      </c>
      <c r="AQ91" s="11">
        <f t="shared" si="20"/>
        <v>85000</v>
      </c>
      <c r="AR91" s="11">
        <v>60000</v>
      </c>
      <c r="AS91" s="11">
        <v>0</v>
      </c>
      <c r="AT91" s="11">
        <v>0</v>
      </c>
      <c r="AU91" s="11">
        <v>0</v>
      </c>
      <c r="AV91" s="3">
        <v>60000</v>
      </c>
      <c r="AW91" s="4">
        <v>0</v>
      </c>
      <c r="AX91" s="73">
        <f t="shared" si="12"/>
        <v>0</v>
      </c>
    </row>
    <row r="92" spans="1:50" x14ac:dyDescent="0.25">
      <c r="A92" s="1" t="s">
        <v>45</v>
      </c>
      <c r="B92" s="1" t="s">
        <v>32</v>
      </c>
      <c r="C92" s="1" t="s">
        <v>33</v>
      </c>
      <c r="D92" s="1" t="s">
        <v>34</v>
      </c>
      <c r="E92" s="1" t="s">
        <v>35</v>
      </c>
      <c r="F92" s="1" t="s">
        <v>36</v>
      </c>
      <c r="G92" s="1">
        <v>6</v>
      </c>
      <c r="H92" s="1" t="s">
        <v>38</v>
      </c>
      <c r="I92" s="1">
        <v>18</v>
      </c>
      <c r="J92" s="1" t="s">
        <v>57</v>
      </c>
      <c r="K92" s="16" t="s">
        <v>253</v>
      </c>
      <c r="L92" s="16" t="s">
        <v>574</v>
      </c>
      <c r="M92" s="1" t="s">
        <v>46</v>
      </c>
      <c r="N92" s="1" t="s">
        <v>37</v>
      </c>
      <c r="O92" s="40" t="s">
        <v>584</v>
      </c>
      <c r="P92" s="1" t="s">
        <v>254</v>
      </c>
      <c r="Q92" s="1" t="s">
        <v>764</v>
      </c>
      <c r="R92" s="1" t="s">
        <v>631</v>
      </c>
      <c r="S92" s="1" t="s">
        <v>636</v>
      </c>
      <c r="T92" s="1" t="s">
        <v>252</v>
      </c>
      <c r="U92" s="1">
        <v>2000</v>
      </c>
      <c r="V92" s="1" t="s">
        <v>520</v>
      </c>
      <c r="W92" s="1" t="s">
        <v>520</v>
      </c>
      <c r="X92" s="1">
        <v>2211</v>
      </c>
      <c r="Y92" s="1" t="s">
        <v>130</v>
      </c>
      <c r="Z92" s="1">
        <v>0</v>
      </c>
      <c r="AA92" s="1" t="s">
        <v>44</v>
      </c>
      <c r="AB92" s="6">
        <v>2161.0100000000002</v>
      </c>
      <c r="AC92" s="6">
        <v>2161.0100000000002</v>
      </c>
      <c r="AD92" s="8">
        <v>40636</v>
      </c>
      <c r="AE92" s="8">
        <v>2545</v>
      </c>
      <c r="AF92" s="8">
        <v>32322.78</v>
      </c>
      <c r="AG92" s="8">
        <v>32322.78</v>
      </c>
      <c r="AH92" s="8">
        <f t="shared" si="17"/>
        <v>0</v>
      </c>
      <c r="AI92" s="8">
        <v>32322.78</v>
      </c>
      <c r="AJ92" s="8">
        <f t="shared" si="18"/>
        <v>0</v>
      </c>
      <c r="AK92" s="8">
        <v>32322.78</v>
      </c>
      <c r="AL92" s="8">
        <v>40000</v>
      </c>
      <c r="AM92" s="11" t="s">
        <v>570</v>
      </c>
      <c r="AN92" s="11"/>
      <c r="AO92" s="11">
        <f t="shared" si="19"/>
        <v>0</v>
      </c>
      <c r="AP92" s="11">
        <v>32322.78</v>
      </c>
      <c r="AQ92" s="11">
        <f t="shared" si="20"/>
        <v>8313.2200000000012</v>
      </c>
      <c r="AR92" s="11">
        <v>20000</v>
      </c>
      <c r="AS92" s="11">
        <v>18091</v>
      </c>
      <c r="AT92" s="11">
        <v>0</v>
      </c>
      <c r="AU92" s="11">
        <v>0</v>
      </c>
      <c r="AV92" s="3">
        <v>38091</v>
      </c>
      <c r="AW92" s="4">
        <v>20000</v>
      </c>
      <c r="AX92" s="73">
        <f t="shared" si="12"/>
        <v>-20000</v>
      </c>
    </row>
    <row r="93" spans="1:50" x14ac:dyDescent="0.25">
      <c r="A93" s="1" t="s">
        <v>45</v>
      </c>
      <c r="B93" s="1" t="s">
        <v>32</v>
      </c>
      <c r="C93" s="1" t="s">
        <v>33</v>
      </c>
      <c r="D93" s="1" t="s">
        <v>100</v>
      </c>
      <c r="E93" s="1" t="s">
        <v>101</v>
      </c>
      <c r="F93" s="1" t="s">
        <v>286</v>
      </c>
      <c r="G93" s="1">
        <v>5</v>
      </c>
      <c r="H93" s="1" t="s">
        <v>198</v>
      </c>
      <c r="I93" s="1">
        <v>2</v>
      </c>
      <c r="J93" s="1" t="s">
        <v>57</v>
      </c>
      <c r="K93" s="16" t="s">
        <v>298</v>
      </c>
      <c r="L93" s="16" t="s">
        <v>574</v>
      </c>
      <c r="M93" s="1" t="s">
        <v>46</v>
      </c>
      <c r="N93" s="1" t="s">
        <v>287</v>
      </c>
      <c r="O93" s="40" t="s">
        <v>307</v>
      </c>
      <c r="P93" s="1" t="s">
        <v>299</v>
      </c>
      <c r="Q93" s="1" t="s">
        <v>766</v>
      </c>
      <c r="R93" s="40" t="s">
        <v>307</v>
      </c>
      <c r="S93" s="1" t="s">
        <v>626</v>
      </c>
      <c r="T93" s="1" t="s">
        <v>297</v>
      </c>
      <c r="U93" s="1">
        <v>2000</v>
      </c>
      <c r="V93" s="1" t="s">
        <v>520</v>
      </c>
      <c r="W93" s="1" t="s">
        <v>520</v>
      </c>
      <c r="X93" s="1">
        <v>2211</v>
      </c>
      <c r="Y93" s="1" t="s">
        <v>130</v>
      </c>
      <c r="Z93" s="1">
        <v>0</v>
      </c>
      <c r="AA93" s="1" t="s">
        <v>44</v>
      </c>
      <c r="AB93" s="6">
        <v>109637.99</v>
      </c>
      <c r="AC93" s="6">
        <v>81655.42</v>
      </c>
      <c r="AD93" s="8">
        <v>200000</v>
      </c>
      <c r="AE93" s="8">
        <v>100000</v>
      </c>
      <c r="AF93" s="8">
        <v>0</v>
      </c>
      <c r="AG93" s="8">
        <v>0</v>
      </c>
      <c r="AH93" s="8">
        <f t="shared" si="17"/>
        <v>0</v>
      </c>
      <c r="AI93" s="8">
        <v>0</v>
      </c>
      <c r="AJ93" s="8">
        <f t="shared" si="18"/>
        <v>0</v>
      </c>
      <c r="AK93" s="8">
        <v>0</v>
      </c>
      <c r="AL93" s="8">
        <v>0</v>
      </c>
      <c r="AM93" s="11"/>
      <c r="AN93" s="11"/>
      <c r="AO93" s="11">
        <f t="shared" si="19"/>
        <v>0</v>
      </c>
      <c r="AP93" s="11">
        <v>0</v>
      </c>
      <c r="AQ93" s="11">
        <f t="shared" si="20"/>
        <v>200000</v>
      </c>
      <c r="AR93" s="11">
        <v>200000</v>
      </c>
      <c r="AS93" s="11">
        <v>0</v>
      </c>
      <c r="AT93" s="11">
        <v>0</v>
      </c>
      <c r="AU93" s="11">
        <v>100000</v>
      </c>
      <c r="AV93" s="3">
        <v>100000</v>
      </c>
      <c r="AW93" s="4">
        <v>0</v>
      </c>
      <c r="AX93" s="73">
        <f t="shared" si="12"/>
        <v>0</v>
      </c>
    </row>
    <row r="94" spans="1:50" x14ac:dyDescent="0.25">
      <c r="A94" s="1" t="s">
        <v>45</v>
      </c>
      <c r="B94" s="1" t="s">
        <v>32</v>
      </c>
      <c r="C94" s="1" t="s">
        <v>33</v>
      </c>
      <c r="D94" s="1" t="s">
        <v>100</v>
      </c>
      <c r="E94" s="1" t="s">
        <v>101</v>
      </c>
      <c r="F94" s="1" t="s">
        <v>286</v>
      </c>
      <c r="G94" s="1">
        <v>5</v>
      </c>
      <c r="H94" s="1" t="s">
        <v>198</v>
      </c>
      <c r="I94" s="1">
        <v>5</v>
      </c>
      <c r="J94" s="1" t="s">
        <v>57</v>
      </c>
      <c r="K94" s="16" t="s">
        <v>301</v>
      </c>
      <c r="L94" s="16" t="s">
        <v>574</v>
      </c>
      <c r="M94" s="1" t="s">
        <v>46</v>
      </c>
      <c r="N94" s="1" t="s">
        <v>287</v>
      </c>
      <c r="O94" s="40" t="s">
        <v>307</v>
      </c>
      <c r="P94" s="1" t="s">
        <v>302</v>
      </c>
      <c r="Q94" s="1" t="s">
        <v>766</v>
      </c>
      <c r="R94" s="40" t="s">
        <v>307</v>
      </c>
      <c r="S94" s="1" t="s">
        <v>626</v>
      </c>
      <c r="T94" s="1" t="s">
        <v>297</v>
      </c>
      <c r="U94" s="1">
        <v>2000</v>
      </c>
      <c r="V94" s="1" t="s">
        <v>520</v>
      </c>
      <c r="W94" s="1" t="s">
        <v>520</v>
      </c>
      <c r="X94" s="1">
        <v>2211</v>
      </c>
      <c r="Y94" s="1" t="s">
        <v>130</v>
      </c>
      <c r="Z94" s="1">
        <v>0</v>
      </c>
      <c r="AA94" s="1" t="s">
        <v>44</v>
      </c>
      <c r="AB94" s="6">
        <v>35265</v>
      </c>
      <c r="AC94" s="6">
        <v>35264</v>
      </c>
      <c r="AD94" s="8">
        <v>100000</v>
      </c>
      <c r="AE94" s="8">
        <v>0</v>
      </c>
      <c r="AF94" s="8">
        <v>99878.66</v>
      </c>
      <c r="AG94" s="8">
        <v>99878.66</v>
      </c>
      <c r="AH94" s="8">
        <f t="shared" si="17"/>
        <v>0</v>
      </c>
      <c r="AI94" s="8">
        <v>99878.66</v>
      </c>
      <c r="AJ94" s="8">
        <f t="shared" si="18"/>
        <v>10926.309999999998</v>
      </c>
      <c r="AK94" s="8">
        <v>88952.35</v>
      </c>
      <c r="AL94" s="8">
        <v>180000</v>
      </c>
      <c r="AM94" s="11"/>
      <c r="AN94" s="11"/>
      <c r="AO94" s="11">
        <f t="shared" si="19"/>
        <v>0</v>
      </c>
      <c r="AP94" s="11">
        <v>88952.35</v>
      </c>
      <c r="AQ94" s="11">
        <f t="shared" si="20"/>
        <v>121.33999999999651</v>
      </c>
      <c r="AR94" s="11">
        <v>0</v>
      </c>
      <c r="AS94" s="11">
        <v>100000</v>
      </c>
      <c r="AT94" s="11">
        <v>0</v>
      </c>
      <c r="AU94" s="11">
        <v>0</v>
      </c>
      <c r="AV94" s="3">
        <v>100000</v>
      </c>
      <c r="AW94" s="4">
        <v>180000</v>
      </c>
      <c r="AX94" s="73">
        <f t="shared" si="12"/>
        <v>0</v>
      </c>
    </row>
    <row r="95" spans="1:50" x14ac:dyDescent="0.25">
      <c r="A95" s="1" t="s">
        <v>45</v>
      </c>
      <c r="B95" s="1" t="s">
        <v>32</v>
      </c>
      <c r="C95" s="1" t="s">
        <v>33</v>
      </c>
      <c r="D95" s="1" t="s">
        <v>100</v>
      </c>
      <c r="E95" s="1" t="s">
        <v>101</v>
      </c>
      <c r="F95" s="1" t="s">
        <v>136</v>
      </c>
      <c r="G95" s="1">
        <v>6</v>
      </c>
      <c r="H95" s="1" t="s">
        <v>38</v>
      </c>
      <c r="I95" s="1">
        <v>21</v>
      </c>
      <c r="J95" s="1" t="s">
        <v>57</v>
      </c>
      <c r="K95" s="16" t="s">
        <v>139</v>
      </c>
      <c r="L95" s="16" t="s">
        <v>574</v>
      </c>
      <c r="M95" s="1" t="s">
        <v>46</v>
      </c>
      <c r="N95" s="1" t="s">
        <v>137</v>
      </c>
      <c r="O95" s="40" t="s">
        <v>656</v>
      </c>
      <c r="P95" s="1" t="s">
        <v>140</v>
      </c>
      <c r="Q95" s="1" t="s">
        <v>765</v>
      </c>
      <c r="R95" s="1" t="s">
        <v>137</v>
      </c>
      <c r="S95" s="1" t="s">
        <v>623</v>
      </c>
      <c r="T95" s="1" t="s">
        <v>315</v>
      </c>
      <c r="U95" s="1">
        <v>2000</v>
      </c>
      <c r="V95" s="1" t="s">
        <v>520</v>
      </c>
      <c r="W95" s="1" t="s">
        <v>520</v>
      </c>
      <c r="X95" s="1">
        <v>2211</v>
      </c>
      <c r="Y95" s="1" t="s">
        <v>130</v>
      </c>
      <c r="Z95" s="1">
        <v>0</v>
      </c>
      <c r="AA95" s="1" t="s">
        <v>44</v>
      </c>
      <c r="AB95" s="6">
        <v>338812.5</v>
      </c>
      <c r="AC95" s="6">
        <v>282232.5</v>
      </c>
      <c r="AD95" s="8">
        <v>342574</v>
      </c>
      <c r="AE95" s="8">
        <v>200000</v>
      </c>
      <c r="AF95" s="8">
        <v>338174</v>
      </c>
      <c r="AG95" s="8">
        <v>338174</v>
      </c>
      <c r="AH95" s="8">
        <f t="shared" si="17"/>
        <v>84278.1</v>
      </c>
      <c r="AI95" s="8">
        <v>253895.9</v>
      </c>
      <c r="AJ95" s="8">
        <f t="shared" si="18"/>
        <v>0</v>
      </c>
      <c r="AK95" s="8">
        <v>253895.9</v>
      </c>
      <c r="AL95" s="8">
        <v>0</v>
      </c>
      <c r="AM95" s="11" t="s">
        <v>555</v>
      </c>
      <c r="AN95" s="11"/>
      <c r="AO95" s="11">
        <f t="shared" si="19"/>
        <v>25960</v>
      </c>
      <c r="AP95" s="11">
        <v>227935.9</v>
      </c>
      <c r="AQ95" s="11">
        <f t="shared" si="20"/>
        <v>4400</v>
      </c>
      <c r="AR95" s="11">
        <v>0</v>
      </c>
      <c r="AS95" s="11">
        <v>142574</v>
      </c>
      <c r="AT95" s="11">
        <v>0</v>
      </c>
      <c r="AU95" s="11">
        <v>0</v>
      </c>
      <c r="AV95" s="3">
        <v>142574</v>
      </c>
      <c r="AW95" s="4">
        <v>0</v>
      </c>
      <c r="AX95" s="73">
        <f t="shared" si="12"/>
        <v>0</v>
      </c>
    </row>
    <row r="96" spans="1:50" x14ac:dyDescent="0.25">
      <c r="A96" s="1" t="s">
        <v>45</v>
      </c>
      <c r="B96" s="1" t="s">
        <v>47</v>
      </c>
      <c r="C96" s="1" t="s">
        <v>48</v>
      </c>
      <c r="D96" s="1" t="s">
        <v>49</v>
      </c>
      <c r="E96" s="1" t="s">
        <v>50</v>
      </c>
      <c r="F96" s="1" t="s">
        <v>51</v>
      </c>
      <c r="G96" s="1">
        <v>4</v>
      </c>
      <c r="H96" s="1" t="s">
        <v>53</v>
      </c>
      <c r="I96" s="1">
        <v>56</v>
      </c>
      <c r="J96" s="1" t="s">
        <v>57</v>
      </c>
      <c r="K96" s="16" t="s">
        <v>55</v>
      </c>
      <c r="L96" s="16" t="s">
        <v>574</v>
      </c>
      <c r="M96" s="1" t="s">
        <v>46</v>
      </c>
      <c r="N96" s="1" t="s">
        <v>52</v>
      </c>
      <c r="O96" s="40" t="s">
        <v>660</v>
      </c>
      <c r="P96" s="1" t="s">
        <v>56</v>
      </c>
      <c r="Q96" s="1" t="s">
        <v>781</v>
      </c>
      <c r="R96" s="1" t="s">
        <v>600</v>
      </c>
      <c r="S96" s="1" t="s">
        <v>600</v>
      </c>
      <c r="T96" s="1" t="s">
        <v>54</v>
      </c>
      <c r="U96" s="1">
        <v>2000</v>
      </c>
      <c r="V96" s="1" t="s">
        <v>520</v>
      </c>
      <c r="W96" s="1" t="s">
        <v>520</v>
      </c>
      <c r="X96" s="1">
        <v>2221</v>
      </c>
      <c r="Y96" s="1" t="s">
        <v>58</v>
      </c>
      <c r="Z96" s="1">
        <v>0</v>
      </c>
      <c r="AA96" s="1" t="s">
        <v>44</v>
      </c>
      <c r="AB96" s="6">
        <v>419380</v>
      </c>
      <c r="AC96" s="6">
        <v>419380</v>
      </c>
      <c r="AD96" s="8">
        <v>420000</v>
      </c>
      <c r="AE96" s="8">
        <v>420000</v>
      </c>
      <c r="AF96" s="8">
        <v>307023</v>
      </c>
      <c r="AG96" s="8">
        <v>307023</v>
      </c>
      <c r="AH96" s="8">
        <f t="shared" si="17"/>
        <v>0</v>
      </c>
      <c r="AI96" s="8">
        <v>307023</v>
      </c>
      <c r="AJ96" s="8">
        <f t="shared" si="18"/>
        <v>0</v>
      </c>
      <c r="AK96" s="8">
        <v>307023</v>
      </c>
      <c r="AL96" s="8">
        <v>800000</v>
      </c>
      <c r="AM96" s="11"/>
      <c r="AN96" s="11"/>
      <c r="AO96" s="11">
        <f t="shared" si="19"/>
        <v>0</v>
      </c>
      <c r="AP96" s="11">
        <v>307023</v>
      </c>
      <c r="AQ96" s="11">
        <f t="shared" si="20"/>
        <v>112977</v>
      </c>
      <c r="AR96" s="11">
        <v>0</v>
      </c>
      <c r="AS96" s="11">
        <v>0</v>
      </c>
      <c r="AT96" s="11">
        <v>0</v>
      </c>
      <c r="AU96" s="11">
        <v>0</v>
      </c>
      <c r="AV96" s="3">
        <v>0</v>
      </c>
      <c r="AW96" s="4">
        <v>500000</v>
      </c>
      <c r="AX96" s="73">
        <f t="shared" ref="AX96:AX126" si="21">AW96-AL96</f>
        <v>-300000</v>
      </c>
    </row>
    <row r="97" spans="1:50" x14ac:dyDescent="0.25">
      <c r="A97" s="1" t="s">
        <v>45</v>
      </c>
      <c r="B97" s="1" t="s">
        <v>32</v>
      </c>
      <c r="C97" s="1" t="s">
        <v>33</v>
      </c>
      <c r="D97" s="1" t="s">
        <v>100</v>
      </c>
      <c r="E97" s="1" t="s">
        <v>101</v>
      </c>
      <c r="F97" s="1" t="s">
        <v>350</v>
      </c>
      <c r="G97" s="1">
        <v>3</v>
      </c>
      <c r="H97" s="1" t="s">
        <v>125</v>
      </c>
      <c r="I97" s="1">
        <v>43</v>
      </c>
      <c r="J97" s="1" t="s">
        <v>57</v>
      </c>
      <c r="K97" s="16" t="s">
        <v>353</v>
      </c>
      <c r="L97" s="16" t="s">
        <v>574</v>
      </c>
      <c r="M97" s="1" t="s">
        <v>46</v>
      </c>
      <c r="N97" s="1" t="s">
        <v>351</v>
      </c>
      <c r="O97" s="40" t="s">
        <v>660</v>
      </c>
      <c r="P97" s="1" t="s">
        <v>354</v>
      </c>
      <c r="Q97" s="1" t="s">
        <v>770</v>
      </c>
      <c r="R97" s="1" t="s">
        <v>611</v>
      </c>
      <c r="S97" s="1" t="s">
        <v>610</v>
      </c>
      <c r="T97" s="1" t="s">
        <v>352</v>
      </c>
      <c r="U97" s="1">
        <v>2000</v>
      </c>
      <c r="V97" s="1" t="s">
        <v>520</v>
      </c>
      <c r="W97" s="1" t="s">
        <v>520</v>
      </c>
      <c r="X97" s="1">
        <v>2221</v>
      </c>
      <c r="Y97" s="1" t="s">
        <v>58</v>
      </c>
      <c r="Z97" s="1">
        <v>0</v>
      </c>
      <c r="AA97" s="1" t="s">
        <v>44</v>
      </c>
      <c r="AB97" s="6">
        <v>59000</v>
      </c>
      <c r="AC97" s="6">
        <v>59000</v>
      </c>
      <c r="AD97" s="8">
        <v>65337.55</v>
      </c>
      <c r="AE97" s="8">
        <v>70000</v>
      </c>
      <c r="AF97" s="8">
        <v>64000</v>
      </c>
      <c r="AG97" s="8">
        <v>0</v>
      </c>
      <c r="AH97" s="8">
        <f t="shared" si="17"/>
        <v>0</v>
      </c>
      <c r="AI97" s="8">
        <v>0</v>
      </c>
      <c r="AJ97" s="8">
        <f t="shared" si="18"/>
        <v>0</v>
      </c>
      <c r="AK97" s="8">
        <v>0</v>
      </c>
      <c r="AL97" s="8">
        <v>70000</v>
      </c>
      <c r="AM97" s="11"/>
      <c r="AN97" s="11"/>
      <c r="AO97" s="11">
        <f t="shared" si="19"/>
        <v>0</v>
      </c>
      <c r="AP97" s="11">
        <v>0</v>
      </c>
      <c r="AQ97" s="11">
        <f t="shared" si="20"/>
        <v>1337.5500000000029</v>
      </c>
      <c r="AR97" s="11">
        <v>0</v>
      </c>
      <c r="AS97" s="11">
        <v>45337.55</v>
      </c>
      <c r="AT97" s="11">
        <v>0</v>
      </c>
      <c r="AU97" s="11">
        <v>50000</v>
      </c>
      <c r="AV97" s="3">
        <v>-4662.45</v>
      </c>
      <c r="AW97" s="4">
        <v>0</v>
      </c>
      <c r="AX97" s="73">
        <f t="shared" si="21"/>
        <v>-70000</v>
      </c>
    </row>
    <row r="98" spans="1:50" x14ac:dyDescent="0.25">
      <c r="A98" s="1" t="s">
        <v>45</v>
      </c>
      <c r="B98" s="1" t="s">
        <v>188</v>
      </c>
      <c r="C98" s="1" t="s">
        <v>189</v>
      </c>
      <c r="D98" s="1" t="s">
        <v>100</v>
      </c>
      <c r="E98" s="1" t="s">
        <v>101</v>
      </c>
      <c r="F98" s="1" t="s">
        <v>210</v>
      </c>
      <c r="G98" s="1">
        <v>4</v>
      </c>
      <c r="H98" s="1" t="s">
        <v>53</v>
      </c>
      <c r="I98" s="1">
        <v>48</v>
      </c>
      <c r="J98" s="1" t="s">
        <v>57</v>
      </c>
      <c r="K98" s="16" t="s">
        <v>213</v>
      </c>
      <c r="L98" s="16" t="s">
        <v>574</v>
      </c>
      <c r="M98" s="1" t="s">
        <v>46</v>
      </c>
      <c r="N98" s="1" t="s">
        <v>211</v>
      </c>
      <c r="O98" s="40" t="s">
        <v>661</v>
      </c>
      <c r="P98" s="1" t="s">
        <v>214</v>
      </c>
      <c r="Q98" s="1" t="s">
        <v>772</v>
      </c>
      <c r="R98" s="1" t="s">
        <v>614</v>
      </c>
      <c r="S98" s="1" t="s">
        <v>615</v>
      </c>
      <c r="T98" s="1" t="s">
        <v>212</v>
      </c>
      <c r="U98" s="1">
        <v>2000</v>
      </c>
      <c r="V98" s="1" t="s">
        <v>520</v>
      </c>
      <c r="W98" s="1" t="s">
        <v>520</v>
      </c>
      <c r="X98" s="1">
        <v>2221</v>
      </c>
      <c r="Y98" s="1" t="s">
        <v>58</v>
      </c>
      <c r="Z98" s="1">
        <v>0</v>
      </c>
      <c r="AA98" s="1" t="s">
        <v>44</v>
      </c>
      <c r="AB98" s="6">
        <v>20000</v>
      </c>
      <c r="AC98" s="6">
        <v>0</v>
      </c>
      <c r="AD98" s="8">
        <v>40000</v>
      </c>
      <c r="AE98" s="8">
        <v>40000</v>
      </c>
      <c r="AF98" s="8">
        <v>0</v>
      </c>
      <c r="AG98" s="8">
        <v>0</v>
      </c>
      <c r="AH98" s="8">
        <f t="shared" si="17"/>
        <v>0</v>
      </c>
      <c r="AI98" s="8">
        <v>0</v>
      </c>
      <c r="AJ98" s="8">
        <f t="shared" si="18"/>
        <v>0</v>
      </c>
      <c r="AK98" s="8">
        <v>0</v>
      </c>
      <c r="AL98" s="8">
        <v>0</v>
      </c>
      <c r="AM98" s="11"/>
      <c r="AN98" s="11"/>
      <c r="AO98" s="11">
        <f t="shared" si="19"/>
        <v>0</v>
      </c>
      <c r="AP98" s="11">
        <v>0</v>
      </c>
      <c r="AQ98" s="11">
        <f t="shared" si="20"/>
        <v>40000</v>
      </c>
      <c r="AR98" s="11">
        <v>0</v>
      </c>
      <c r="AS98" s="11">
        <v>0</v>
      </c>
      <c r="AT98" s="11">
        <v>0</v>
      </c>
      <c r="AU98" s="11">
        <v>0</v>
      </c>
      <c r="AV98" s="3">
        <v>0</v>
      </c>
      <c r="AW98" s="4">
        <v>0</v>
      </c>
      <c r="AX98" s="73">
        <f t="shared" si="21"/>
        <v>0</v>
      </c>
    </row>
    <row r="99" spans="1:50" x14ac:dyDescent="0.25">
      <c r="A99" s="1" t="s">
        <v>45</v>
      </c>
      <c r="B99" s="1" t="s">
        <v>374</v>
      </c>
      <c r="C99" s="1" t="s">
        <v>375</v>
      </c>
      <c r="D99" s="1" t="s">
        <v>100</v>
      </c>
      <c r="E99" s="1" t="s">
        <v>101</v>
      </c>
      <c r="F99" s="1" t="s">
        <v>350</v>
      </c>
      <c r="G99" s="1">
        <v>8</v>
      </c>
      <c r="H99" s="1" t="s">
        <v>376</v>
      </c>
      <c r="I99" s="1">
        <v>42</v>
      </c>
      <c r="J99" s="1" t="s">
        <v>57</v>
      </c>
      <c r="K99" s="16" t="s">
        <v>383</v>
      </c>
      <c r="L99" s="16" t="s">
        <v>574</v>
      </c>
      <c r="M99" s="1" t="s">
        <v>46</v>
      </c>
      <c r="N99" s="1" t="s">
        <v>351</v>
      </c>
      <c r="O99" s="40" t="s">
        <v>651</v>
      </c>
      <c r="P99" s="1" t="s">
        <v>384</v>
      </c>
      <c r="Q99" s="1" t="s">
        <v>773</v>
      </c>
      <c r="R99" s="1" t="s">
        <v>608</v>
      </c>
      <c r="S99" s="1" t="s">
        <v>609</v>
      </c>
      <c r="T99" s="1" t="s">
        <v>416</v>
      </c>
      <c r="U99" s="1">
        <v>2000</v>
      </c>
      <c r="V99" s="1" t="s">
        <v>520</v>
      </c>
      <c r="W99" s="1" t="s">
        <v>520</v>
      </c>
      <c r="X99" s="1">
        <v>2221</v>
      </c>
      <c r="Y99" s="1" t="s">
        <v>58</v>
      </c>
      <c r="Z99" s="1">
        <v>0</v>
      </c>
      <c r="AA99" s="1" t="s">
        <v>419</v>
      </c>
      <c r="AB99" s="6">
        <v>95999.4</v>
      </c>
      <c r="AC99" s="6">
        <v>95999.4</v>
      </c>
      <c r="AD99" s="8">
        <v>94500</v>
      </c>
      <c r="AE99" s="8">
        <v>96000</v>
      </c>
      <c r="AF99" s="8">
        <v>94500</v>
      </c>
      <c r="AG99" s="8">
        <v>94500</v>
      </c>
      <c r="AH99" s="8">
        <f t="shared" si="17"/>
        <v>0</v>
      </c>
      <c r="AI99" s="8">
        <v>94500</v>
      </c>
      <c r="AJ99" s="8">
        <f t="shared" si="18"/>
        <v>0</v>
      </c>
      <c r="AK99" s="8">
        <v>94500</v>
      </c>
      <c r="AL99" s="8">
        <v>150000</v>
      </c>
      <c r="AM99" s="11" t="s">
        <v>554</v>
      </c>
      <c r="AN99" s="11"/>
      <c r="AO99" s="11">
        <f t="shared" si="19"/>
        <v>0</v>
      </c>
      <c r="AP99" s="11">
        <v>94500</v>
      </c>
      <c r="AQ99" s="11">
        <f t="shared" si="20"/>
        <v>0</v>
      </c>
      <c r="AR99" s="11">
        <v>0</v>
      </c>
      <c r="AS99" s="11">
        <v>0</v>
      </c>
      <c r="AT99" s="11">
        <v>0</v>
      </c>
      <c r="AU99" s="11">
        <v>1500</v>
      </c>
      <c r="AV99" s="3">
        <v>-1500</v>
      </c>
      <c r="AW99" s="4">
        <v>150000</v>
      </c>
      <c r="AX99" s="73">
        <f t="shared" si="21"/>
        <v>0</v>
      </c>
    </row>
    <row r="100" spans="1:50" x14ac:dyDescent="0.25">
      <c r="A100" s="1" t="s">
        <v>45</v>
      </c>
      <c r="B100" s="1" t="s">
        <v>123</v>
      </c>
      <c r="C100" s="1" t="s">
        <v>124</v>
      </c>
      <c r="D100" s="1" t="s">
        <v>100</v>
      </c>
      <c r="E100" s="1" t="s">
        <v>101</v>
      </c>
      <c r="F100" s="1" t="s">
        <v>78</v>
      </c>
      <c r="G100" s="1">
        <v>3</v>
      </c>
      <c r="H100" s="1" t="s">
        <v>125</v>
      </c>
      <c r="I100" s="1">
        <v>11</v>
      </c>
      <c r="J100" s="1" t="s">
        <v>57</v>
      </c>
      <c r="K100" s="16" t="s">
        <v>127</v>
      </c>
      <c r="L100" s="16" t="s">
        <v>574</v>
      </c>
      <c r="M100" s="1" t="s">
        <v>46</v>
      </c>
      <c r="N100" s="1" t="s">
        <v>79</v>
      </c>
      <c r="O100" s="40" t="s">
        <v>663</v>
      </c>
      <c r="P100" s="1" t="s">
        <v>128</v>
      </c>
      <c r="Q100" s="1" t="s">
        <v>769</v>
      </c>
      <c r="R100" s="1" t="s">
        <v>622</v>
      </c>
      <c r="S100" s="1" t="s">
        <v>627</v>
      </c>
      <c r="T100" s="1" t="s">
        <v>126</v>
      </c>
      <c r="U100" s="1">
        <v>2000</v>
      </c>
      <c r="V100" s="1" t="s">
        <v>520</v>
      </c>
      <c r="W100" s="1" t="s">
        <v>520</v>
      </c>
      <c r="X100" s="1">
        <v>2231</v>
      </c>
      <c r="Y100" s="1" t="s">
        <v>131</v>
      </c>
      <c r="Z100" s="1">
        <v>0</v>
      </c>
      <c r="AA100" s="1" t="s">
        <v>44</v>
      </c>
      <c r="AB100" s="6">
        <v>4955.41</v>
      </c>
      <c r="AC100" s="6">
        <v>4955.41</v>
      </c>
      <c r="AD100" s="8">
        <v>5000</v>
      </c>
      <c r="AE100" s="8">
        <v>5000</v>
      </c>
      <c r="AF100" s="8">
        <v>2742.68</v>
      </c>
      <c r="AG100" s="8">
        <v>2742.68</v>
      </c>
      <c r="AH100" s="8">
        <f t="shared" si="17"/>
        <v>0</v>
      </c>
      <c r="AI100" s="8">
        <v>2742.68</v>
      </c>
      <c r="AJ100" s="8">
        <f t="shared" si="18"/>
        <v>0</v>
      </c>
      <c r="AK100" s="8">
        <v>2742.68</v>
      </c>
      <c r="AL100" s="8">
        <v>5000</v>
      </c>
      <c r="AM100" s="11"/>
      <c r="AN100" s="11"/>
      <c r="AO100" s="11">
        <f t="shared" si="19"/>
        <v>0</v>
      </c>
      <c r="AP100" s="11">
        <v>2742.68</v>
      </c>
      <c r="AQ100" s="11">
        <f t="shared" si="20"/>
        <v>2257.3200000000002</v>
      </c>
      <c r="AR100" s="11">
        <v>0</v>
      </c>
      <c r="AS100" s="11">
        <v>0</v>
      </c>
      <c r="AT100" s="11">
        <v>0</v>
      </c>
      <c r="AU100" s="11">
        <v>0</v>
      </c>
      <c r="AV100" s="3">
        <v>0</v>
      </c>
      <c r="AW100" s="4">
        <v>5000</v>
      </c>
      <c r="AX100" s="73">
        <f t="shared" si="21"/>
        <v>0</v>
      </c>
    </row>
    <row r="101" spans="1:50" x14ac:dyDescent="0.25">
      <c r="A101" s="1" t="s">
        <v>45</v>
      </c>
      <c r="B101" s="1" t="s">
        <v>374</v>
      </c>
      <c r="C101" s="1" t="s">
        <v>375</v>
      </c>
      <c r="D101" s="1" t="s">
        <v>100</v>
      </c>
      <c r="E101" s="1" t="s">
        <v>101</v>
      </c>
      <c r="F101" s="1" t="s">
        <v>350</v>
      </c>
      <c r="G101" s="1">
        <v>8</v>
      </c>
      <c r="H101" s="1" t="s">
        <v>376</v>
      </c>
      <c r="I101" s="1">
        <v>42</v>
      </c>
      <c r="J101" s="1" t="s">
        <v>57</v>
      </c>
      <c r="K101" s="16" t="s">
        <v>383</v>
      </c>
      <c r="L101" s="16" t="s">
        <v>574</v>
      </c>
      <c r="M101" s="1" t="s">
        <v>46</v>
      </c>
      <c r="N101" s="1" t="s">
        <v>351</v>
      </c>
      <c r="O101" s="40" t="s">
        <v>651</v>
      </c>
      <c r="P101" s="1" t="s">
        <v>384</v>
      </c>
      <c r="Q101" s="1" t="s">
        <v>773</v>
      </c>
      <c r="R101" s="1" t="s">
        <v>608</v>
      </c>
      <c r="S101" s="1" t="s">
        <v>612</v>
      </c>
      <c r="T101" s="1" t="s">
        <v>382</v>
      </c>
      <c r="U101" s="1">
        <v>2000</v>
      </c>
      <c r="V101" s="1" t="s">
        <v>520</v>
      </c>
      <c r="W101" s="1" t="s">
        <v>520</v>
      </c>
      <c r="X101" s="1">
        <v>2351</v>
      </c>
      <c r="Y101" s="1" t="s">
        <v>385</v>
      </c>
      <c r="Z101" s="1">
        <v>0</v>
      </c>
      <c r="AA101" s="1" t="s">
        <v>44</v>
      </c>
      <c r="AB101" s="6">
        <v>1070362.99</v>
      </c>
      <c r="AC101" s="6">
        <v>833215.08</v>
      </c>
      <c r="AD101" s="8">
        <v>583287.44999999995</v>
      </c>
      <c r="AE101" s="8">
        <v>550000</v>
      </c>
      <c r="AF101" s="8">
        <v>583067.44999999995</v>
      </c>
      <c r="AG101" s="8">
        <v>583067.44999999995</v>
      </c>
      <c r="AH101" s="8">
        <f t="shared" si="17"/>
        <v>0</v>
      </c>
      <c r="AI101" s="8">
        <v>583067.44999999995</v>
      </c>
      <c r="AJ101" s="8">
        <f t="shared" si="18"/>
        <v>0</v>
      </c>
      <c r="AK101" s="8">
        <v>583067.44999999995</v>
      </c>
      <c r="AL101" s="8">
        <v>500000</v>
      </c>
      <c r="AM101" s="11" t="s">
        <v>554</v>
      </c>
      <c r="AN101" s="11"/>
      <c r="AO101" s="11">
        <f t="shared" si="19"/>
        <v>0</v>
      </c>
      <c r="AP101" s="11">
        <v>583067.44999999995</v>
      </c>
      <c r="AQ101" s="11">
        <f t="shared" si="20"/>
        <v>220</v>
      </c>
      <c r="AR101" s="11">
        <v>0</v>
      </c>
      <c r="AS101" s="11">
        <v>100000</v>
      </c>
      <c r="AT101" s="11">
        <v>0</v>
      </c>
      <c r="AU101" s="11">
        <v>16712.55</v>
      </c>
      <c r="AV101" s="3">
        <v>83287.45</v>
      </c>
      <c r="AW101" s="4">
        <v>500000</v>
      </c>
      <c r="AX101" s="73">
        <f t="shared" si="21"/>
        <v>0</v>
      </c>
    </row>
    <row r="102" spans="1:50" x14ac:dyDescent="0.25">
      <c r="A102" s="1" t="s">
        <v>45</v>
      </c>
      <c r="B102" s="1" t="s">
        <v>47</v>
      </c>
      <c r="C102" s="1" t="s">
        <v>48</v>
      </c>
      <c r="D102" s="1" t="s">
        <v>49</v>
      </c>
      <c r="E102" s="1" t="s">
        <v>50</v>
      </c>
      <c r="F102" s="1" t="s">
        <v>51</v>
      </c>
      <c r="G102" s="1">
        <v>4</v>
      </c>
      <c r="H102" s="1" t="s">
        <v>53</v>
      </c>
      <c r="I102" s="1">
        <v>56</v>
      </c>
      <c r="J102" s="1" t="s">
        <v>57</v>
      </c>
      <c r="K102" s="16" t="s">
        <v>55</v>
      </c>
      <c r="L102" s="16" t="s">
        <v>574</v>
      </c>
      <c r="M102" s="1" t="s">
        <v>46</v>
      </c>
      <c r="N102" s="1" t="s">
        <v>52</v>
      </c>
      <c r="O102" s="40" t="s">
        <v>660</v>
      </c>
      <c r="P102" s="1" t="s">
        <v>56</v>
      </c>
      <c r="Q102" s="1" t="s">
        <v>781</v>
      </c>
      <c r="R102" s="1" t="s">
        <v>600</v>
      </c>
      <c r="S102" s="1" t="s">
        <v>600</v>
      </c>
      <c r="T102" s="1" t="s">
        <v>54</v>
      </c>
      <c r="U102" s="1">
        <v>2000</v>
      </c>
      <c r="V102" s="1" t="s">
        <v>520</v>
      </c>
      <c r="W102" s="1" t="s">
        <v>520</v>
      </c>
      <c r="X102" s="1">
        <v>2351</v>
      </c>
      <c r="Y102" t="s">
        <v>385</v>
      </c>
      <c r="Z102" s="1">
        <v>0</v>
      </c>
      <c r="AA102" s="1" t="s">
        <v>44</v>
      </c>
      <c r="AB102" s="6">
        <v>47357</v>
      </c>
      <c r="AC102" s="6">
        <v>47357</v>
      </c>
      <c r="AD102" s="8">
        <v>0</v>
      </c>
      <c r="AE102" s="8">
        <v>0</v>
      </c>
      <c r="AF102" s="8">
        <v>0</v>
      </c>
      <c r="AG102" s="8">
        <v>0</v>
      </c>
      <c r="AH102" s="8">
        <v>0</v>
      </c>
      <c r="AI102" s="8">
        <v>0</v>
      </c>
      <c r="AJ102" s="8">
        <v>0</v>
      </c>
      <c r="AK102" s="8">
        <v>0</v>
      </c>
      <c r="AL102" s="8">
        <v>0</v>
      </c>
      <c r="AM102" s="11"/>
      <c r="AN102" s="11"/>
      <c r="AO102" s="11">
        <v>0</v>
      </c>
      <c r="AP102" s="11">
        <v>0</v>
      </c>
      <c r="AQ102" s="11">
        <v>0</v>
      </c>
      <c r="AR102" s="11">
        <v>0</v>
      </c>
      <c r="AS102" s="11">
        <v>0</v>
      </c>
      <c r="AT102" s="11">
        <v>0</v>
      </c>
      <c r="AU102" s="11">
        <v>0</v>
      </c>
      <c r="AV102" s="11">
        <v>0</v>
      </c>
      <c r="AW102" s="4">
        <v>0</v>
      </c>
      <c r="AX102" s="73">
        <f t="shared" si="21"/>
        <v>0</v>
      </c>
    </row>
    <row r="103" spans="1:50" x14ac:dyDescent="0.25">
      <c r="A103" s="1" t="s">
        <v>45</v>
      </c>
      <c r="B103" s="1" t="s">
        <v>374</v>
      </c>
      <c r="C103" s="1" t="s">
        <v>375</v>
      </c>
      <c r="D103" s="1" t="s">
        <v>100</v>
      </c>
      <c r="E103" s="1" t="s">
        <v>101</v>
      </c>
      <c r="F103" s="1" t="s">
        <v>350</v>
      </c>
      <c r="G103" s="1">
        <v>8</v>
      </c>
      <c r="H103" s="1" t="s">
        <v>376</v>
      </c>
      <c r="I103" s="1">
        <v>42</v>
      </c>
      <c r="J103" s="1" t="s">
        <v>57</v>
      </c>
      <c r="K103" s="16" t="s">
        <v>383</v>
      </c>
      <c r="L103" s="16" t="s">
        <v>574</v>
      </c>
      <c r="M103" s="1" t="s">
        <v>46</v>
      </c>
      <c r="N103" s="1" t="s">
        <v>351</v>
      </c>
      <c r="O103" s="40" t="s">
        <v>651</v>
      </c>
      <c r="P103" s="1" t="s">
        <v>384</v>
      </c>
      <c r="Q103" s="1" t="s">
        <v>773</v>
      </c>
      <c r="R103" s="1" t="s">
        <v>608</v>
      </c>
      <c r="S103" s="1" t="s">
        <v>612</v>
      </c>
      <c r="T103" s="1" t="s">
        <v>382</v>
      </c>
      <c r="U103" s="1">
        <v>2000</v>
      </c>
      <c r="V103" s="1" t="s">
        <v>520</v>
      </c>
      <c r="W103" s="1" t="s">
        <v>520</v>
      </c>
      <c r="X103" s="1">
        <v>2391</v>
      </c>
      <c r="Y103" s="1" t="s">
        <v>386</v>
      </c>
      <c r="Z103" s="1">
        <v>0</v>
      </c>
      <c r="AA103" s="1" t="s">
        <v>44</v>
      </c>
      <c r="AB103" s="6">
        <v>625500</v>
      </c>
      <c r="AC103" s="6">
        <v>625500</v>
      </c>
      <c r="AD103" s="8">
        <v>1322875</v>
      </c>
      <c r="AE103" s="8">
        <v>700000</v>
      </c>
      <c r="AF103" s="8">
        <v>1322875</v>
      </c>
      <c r="AG103" s="8">
        <v>1322875</v>
      </c>
      <c r="AH103" s="8">
        <f t="shared" ref="AH103:AH112" si="22">AG103-AI103</f>
        <v>0</v>
      </c>
      <c r="AI103" s="8">
        <v>1322875</v>
      </c>
      <c r="AJ103" s="8">
        <f t="shared" ref="AJ103:AJ112" si="23">AI103-AK103</f>
        <v>0</v>
      </c>
      <c r="AK103" s="8">
        <v>1322875</v>
      </c>
      <c r="AL103" s="8">
        <v>700000</v>
      </c>
      <c r="AM103" s="11" t="s">
        <v>554</v>
      </c>
      <c r="AN103" s="11"/>
      <c r="AO103" s="11">
        <f t="shared" ref="AO103:AO112" si="24">AK103-AP103</f>
        <v>0</v>
      </c>
      <c r="AP103" s="11">
        <v>1322875</v>
      </c>
      <c r="AQ103" s="11">
        <f t="shared" ref="AQ103:AQ112" si="25">AD103-AF103</f>
        <v>0</v>
      </c>
      <c r="AR103" s="11">
        <v>0</v>
      </c>
      <c r="AS103" s="11">
        <v>650000</v>
      </c>
      <c r="AT103" s="11">
        <v>0</v>
      </c>
      <c r="AU103" s="11">
        <v>27125</v>
      </c>
      <c r="AV103" s="3">
        <v>622875</v>
      </c>
      <c r="AW103" s="4">
        <v>700000</v>
      </c>
      <c r="AX103" s="73">
        <f t="shared" si="21"/>
        <v>0</v>
      </c>
    </row>
    <row r="104" spans="1:50" x14ac:dyDescent="0.25">
      <c r="A104" s="1" t="s">
        <v>45</v>
      </c>
      <c r="B104" s="1" t="s">
        <v>74</v>
      </c>
      <c r="C104" s="1" t="s">
        <v>75</v>
      </c>
      <c r="D104" s="1" t="s">
        <v>100</v>
      </c>
      <c r="E104" s="1" t="s">
        <v>101</v>
      </c>
      <c r="F104" s="1" t="s">
        <v>102</v>
      </c>
      <c r="G104" s="1">
        <v>2</v>
      </c>
      <c r="H104" s="1" t="s">
        <v>104</v>
      </c>
      <c r="I104" s="1">
        <v>36</v>
      </c>
      <c r="J104" s="1" t="s">
        <v>57</v>
      </c>
      <c r="K104" s="16" t="s">
        <v>106</v>
      </c>
      <c r="L104" s="16" t="s">
        <v>574</v>
      </c>
      <c r="M104" s="1" t="s">
        <v>46</v>
      </c>
      <c r="N104" s="1" t="s">
        <v>103</v>
      </c>
      <c r="O104" s="40" t="s">
        <v>660</v>
      </c>
      <c r="P104" s="1" t="s">
        <v>107</v>
      </c>
      <c r="Q104" s="1" t="s">
        <v>770</v>
      </c>
      <c r="R104" s="1" t="s">
        <v>611</v>
      </c>
      <c r="S104" s="1" t="s">
        <v>620</v>
      </c>
      <c r="T104" s="1" t="s">
        <v>105</v>
      </c>
      <c r="U104" s="1">
        <v>2000</v>
      </c>
      <c r="V104" s="1" t="s">
        <v>520</v>
      </c>
      <c r="W104" s="1" t="s">
        <v>520</v>
      </c>
      <c r="X104" s="1">
        <v>2411</v>
      </c>
      <c r="Y104" s="1" t="s">
        <v>108</v>
      </c>
      <c r="Z104" s="1">
        <v>0</v>
      </c>
      <c r="AA104" s="1" t="s">
        <v>44</v>
      </c>
      <c r="AB104" s="6">
        <v>67338</v>
      </c>
      <c r="AC104" s="6">
        <v>67338</v>
      </c>
      <c r="AD104" s="8">
        <v>100000</v>
      </c>
      <c r="AE104" s="8">
        <v>100000</v>
      </c>
      <c r="AF104" s="8">
        <v>97132.02</v>
      </c>
      <c r="AG104" s="8">
        <v>97132.02</v>
      </c>
      <c r="AH104" s="8">
        <f t="shared" si="22"/>
        <v>0</v>
      </c>
      <c r="AI104" s="8">
        <v>97132.02</v>
      </c>
      <c r="AJ104" s="8">
        <f t="shared" si="23"/>
        <v>0</v>
      </c>
      <c r="AK104" s="8">
        <v>97132.02</v>
      </c>
      <c r="AL104" s="8">
        <v>100000</v>
      </c>
      <c r="AM104" s="11"/>
      <c r="AN104" s="11"/>
      <c r="AO104" s="11">
        <f t="shared" si="24"/>
        <v>0</v>
      </c>
      <c r="AP104" s="11">
        <v>97132.02</v>
      </c>
      <c r="AQ104" s="11">
        <f t="shared" si="25"/>
        <v>2867.9799999999959</v>
      </c>
      <c r="AR104" s="11">
        <v>0</v>
      </c>
      <c r="AS104" s="11">
        <v>0</v>
      </c>
      <c r="AT104" s="11">
        <v>0</v>
      </c>
      <c r="AU104" s="11">
        <v>0</v>
      </c>
      <c r="AV104" s="3">
        <v>0</v>
      </c>
      <c r="AW104" s="4">
        <v>100000</v>
      </c>
      <c r="AX104" s="73">
        <f t="shared" si="21"/>
        <v>0</v>
      </c>
    </row>
    <row r="105" spans="1:50" x14ac:dyDescent="0.25">
      <c r="A105" s="1" t="s">
        <v>45</v>
      </c>
      <c r="B105" s="1" t="s">
        <v>32</v>
      </c>
      <c r="C105" s="1" t="s">
        <v>33</v>
      </c>
      <c r="D105" s="1" t="s">
        <v>100</v>
      </c>
      <c r="E105" s="1" t="s">
        <v>101</v>
      </c>
      <c r="F105" s="1" t="s">
        <v>102</v>
      </c>
      <c r="G105" s="1">
        <v>3</v>
      </c>
      <c r="H105" s="1" t="s">
        <v>125</v>
      </c>
      <c r="I105" s="1">
        <v>33</v>
      </c>
      <c r="J105" s="1" t="s">
        <v>57</v>
      </c>
      <c r="K105" s="16" t="s">
        <v>347</v>
      </c>
      <c r="L105" s="16" t="s">
        <v>574</v>
      </c>
      <c r="M105" s="1" t="s">
        <v>46</v>
      </c>
      <c r="N105" s="1" t="s">
        <v>103</v>
      </c>
      <c r="O105" s="40" t="s">
        <v>660</v>
      </c>
      <c r="P105" s="1" t="s">
        <v>348</v>
      </c>
      <c r="Q105" s="1" t="s">
        <v>770</v>
      </c>
      <c r="R105" s="1" t="s">
        <v>611</v>
      </c>
      <c r="S105" s="1" t="s">
        <v>619</v>
      </c>
      <c r="T105" s="1" t="s">
        <v>346</v>
      </c>
      <c r="U105" s="1">
        <v>2000</v>
      </c>
      <c r="V105" s="1" t="s">
        <v>520</v>
      </c>
      <c r="W105" s="1" t="s">
        <v>520</v>
      </c>
      <c r="X105" s="1">
        <v>2411</v>
      </c>
      <c r="Y105" s="1" t="s">
        <v>108</v>
      </c>
      <c r="Z105" s="1">
        <v>0</v>
      </c>
      <c r="AA105" s="1" t="s">
        <v>44</v>
      </c>
      <c r="AB105" s="6">
        <v>56125.440000000002</v>
      </c>
      <c r="AC105" s="6">
        <v>56125.440000000002</v>
      </c>
      <c r="AD105" s="8">
        <v>236389.6</v>
      </c>
      <c r="AE105" s="8">
        <v>236389.6</v>
      </c>
      <c r="AF105" s="8">
        <v>235967.81</v>
      </c>
      <c r="AG105" s="8">
        <v>235967.81</v>
      </c>
      <c r="AH105" s="8">
        <f t="shared" si="22"/>
        <v>0</v>
      </c>
      <c r="AI105" s="8">
        <v>235967.81</v>
      </c>
      <c r="AJ105" s="8">
        <f t="shared" si="23"/>
        <v>0</v>
      </c>
      <c r="AK105" s="8">
        <v>235967.81</v>
      </c>
      <c r="AL105" s="8">
        <v>1407200</v>
      </c>
      <c r="AM105" s="11"/>
      <c r="AN105" s="11"/>
      <c r="AO105" s="11">
        <f t="shared" si="24"/>
        <v>0</v>
      </c>
      <c r="AP105" s="11">
        <v>235967.81</v>
      </c>
      <c r="AQ105" s="11">
        <f t="shared" si="25"/>
        <v>421.79000000000815</v>
      </c>
      <c r="AR105" s="11">
        <v>0</v>
      </c>
      <c r="AS105" s="11">
        <v>0</v>
      </c>
      <c r="AT105" s="11">
        <v>0</v>
      </c>
      <c r="AU105" s="11">
        <v>0</v>
      </c>
      <c r="AV105" s="3">
        <v>0</v>
      </c>
      <c r="AW105" s="4">
        <v>80000</v>
      </c>
      <c r="AX105" s="73">
        <f t="shared" si="21"/>
        <v>-1327200</v>
      </c>
    </row>
    <row r="106" spans="1:50" x14ac:dyDescent="0.25">
      <c r="A106" s="1" t="s">
        <v>45</v>
      </c>
      <c r="B106" s="1" t="s">
        <v>32</v>
      </c>
      <c r="C106" s="1" t="s">
        <v>33</v>
      </c>
      <c r="D106" s="1" t="s">
        <v>282</v>
      </c>
      <c r="E106" s="1" t="s">
        <v>283</v>
      </c>
      <c r="F106" s="1" t="s">
        <v>78</v>
      </c>
      <c r="G106" s="1">
        <v>1</v>
      </c>
      <c r="H106" s="1" t="s">
        <v>80</v>
      </c>
      <c r="I106" s="1">
        <v>15</v>
      </c>
      <c r="J106" s="1" t="s">
        <v>57</v>
      </c>
      <c r="K106" s="16" t="s">
        <v>90</v>
      </c>
      <c r="L106" s="16" t="s">
        <v>574</v>
      </c>
      <c r="M106" s="1" t="s">
        <v>46</v>
      </c>
      <c r="N106" s="1" t="s">
        <v>79</v>
      </c>
      <c r="O106" s="16" t="s">
        <v>659</v>
      </c>
      <c r="P106" s="1" t="s">
        <v>91</v>
      </c>
      <c r="Q106" s="1" t="s">
        <v>771</v>
      </c>
      <c r="R106" s="1" t="s">
        <v>634</v>
      </c>
      <c r="S106" s="1" t="s">
        <v>602</v>
      </c>
      <c r="T106" s="1" t="s">
        <v>284</v>
      </c>
      <c r="U106" s="1">
        <v>2000</v>
      </c>
      <c r="V106" s="1" t="s">
        <v>520</v>
      </c>
      <c r="W106" s="1" t="s">
        <v>520</v>
      </c>
      <c r="X106" s="1">
        <v>2411</v>
      </c>
      <c r="Y106" s="1" t="s">
        <v>108</v>
      </c>
      <c r="Z106" s="1">
        <v>0</v>
      </c>
      <c r="AA106" s="1" t="s">
        <v>44</v>
      </c>
      <c r="AB106" s="7">
        <v>0</v>
      </c>
      <c r="AC106" s="7">
        <v>0</v>
      </c>
      <c r="AD106" s="8">
        <v>150000</v>
      </c>
      <c r="AE106" s="8">
        <v>150000</v>
      </c>
      <c r="AF106" s="8">
        <v>79369.289999999994</v>
      </c>
      <c r="AG106" s="8">
        <v>35869.29</v>
      </c>
      <c r="AH106" s="8">
        <f t="shared" si="22"/>
        <v>0</v>
      </c>
      <c r="AI106" s="8">
        <v>35869.29</v>
      </c>
      <c r="AJ106" s="8">
        <f t="shared" si="23"/>
        <v>0</v>
      </c>
      <c r="AK106" s="8">
        <v>35869.29</v>
      </c>
      <c r="AL106" s="8">
        <v>40000</v>
      </c>
      <c r="AM106" s="11"/>
      <c r="AN106" s="11"/>
      <c r="AO106" s="11">
        <f t="shared" si="24"/>
        <v>35869.29</v>
      </c>
      <c r="AP106" s="11">
        <v>0</v>
      </c>
      <c r="AQ106" s="11">
        <f t="shared" si="25"/>
        <v>70630.710000000006</v>
      </c>
      <c r="AR106" s="11">
        <v>0</v>
      </c>
      <c r="AS106" s="11">
        <v>0</v>
      </c>
      <c r="AT106" s="11">
        <v>0</v>
      </c>
      <c r="AU106" s="11">
        <v>0</v>
      </c>
      <c r="AV106" s="3">
        <v>0</v>
      </c>
      <c r="AW106" s="4">
        <v>40000</v>
      </c>
      <c r="AX106" s="73">
        <f t="shared" si="21"/>
        <v>0</v>
      </c>
    </row>
    <row r="107" spans="1:50" x14ac:dyDescent="0.25">
      <c r="A107" s="1" t="s">
        <v>45</v>
      </c>
      <c r="B107" s="1" t="s">
        <v>32</v>
      </c>
      <c r="C107" s="1" t="s">
        <v>33</v>
      </c>
      <c r="D107" s="1" t="s">
        <v>100</v>
      </c>
      <c r="E107" s="1" t="s">
        <v>101</v>
      </c>
      <c r="F107" s="1" t="s">
        <v>136</v>
      </c>
      <c r="G107" s="1">
        <v>6</v>
      </c>
      <c r="H107" s="1" t="s">
        <v>38</v>
      </c>
      <c r="I107" s="1">
        <v>21</v>
      </c>
      <c r="J107" s="1" t="s">
        <v>57</v>
      </c>
      <c r="K107" s="16" t="s">
        <v>139</v>
      </c>
      <c r="L107" s="16" t="s">
        <v>574</v>
      </c>
      <c r="M107" s="1" t="s">
        <v>46</v>
      </c>
      <c r="N107" s="1" t="s">
        <v>137</v>
      </c>
      <c r="O107" s="40" t="s">
        <v>656</v>
      </c>
      <c r="P107" s="1" t="s">
        <v>140</v>
      </c>
      <c r="Q107" s="1" t="s">
        <v>765</v>
      </c>
      <c r="R107" s="1" t="s">
        <v>137</v>
      </c>
      <c r="S107" s="1" t="s">
        <v>623</v>
      </c>
      <c r="T107" s="1" t="s">
        <v>315</v>
      </c>
      <c r="U107" s="1">
        <v>2000</v>
      </c>
      <c r="V107" s="1" t="s">
        <v>520</v>
      </c>
      <c r="W107" s="1" t="s">
        <v>520</v>
      </c>
      <c r="X107" s="1">
        <v>2411</v>
      </c>
      <c r="Y107" s="1" t="s">
        <v>108</v>
      </c>
      <c r="Z107" s="1">
        <v>0</v>
      </c>
      <c r="AA107" s="1" t="s">
        <v>44</v>
      </c>
      <c r="AB107" s="6">
        <v>150583.6</v>
      </c>
      <c r="AC107" s="6">
        <v>150583.6</v>
      </c>
      <c r="AD107" s="8">
        <v>11449.82</v>
      </c>
      <c r="AE107" s="8">
        <v>2000</v>
      </c>
      <c r="AF107" s="8">
        <v>9449.82</v>
      </c>
      <c r="AG107" s="8">
        <v>9449.82</v>
      </c>
      <c r="AH107" s="8">
        <f t="shared" si="22"/>
        <v>0</v>
      </c>
      <c r="AI107" s="8">
        <v>9449.82</v>
      </c>
      <c r="AJ107" s="8">
        <f t="shared" si="23"/>
        <v>0</v>
      </c>
      <c r="AK107" s="8">
        <v>9449.82</v>
      </c>
      <c r="AL107" s="8">
        <v>12000</v>
      </c>
      <c r="AM107" s="11"/>
      <c r="AN107" s="11"/>
      <c r="AO107" s="11">
        <f t="shared" si="24"/>
        <v>0</v>
      </c>
      <c r="AP107" s="11">
        <v>9449.82</v>
      </c>
      <c r="AQ107" s="11">
        <f t="shared" si="25"/>
        <v>2000</v>
      </c>
      <c r="AR107" s="11">
        <v>0</v>
      </c>
      <c r="AS107" s="11">
        <v>9449.82</v>
      </c>
      <c r="AT107" s="11">
        <v>0</v>
      </c>
      <c r="AU107" s="11">
        <v>0</v>
      </c>
      <c r="AV107" s="3">
        <v>9449.82</v>
      </c>
      <c r="AW107" s="4">
        <v>12000</v>
      </c>
      <c r="AX107" s="73">
        <f t="shared" si="21"/>
        <v>0</v>
      </c>
    </row>
    <row r="108" spans="1:50" x14ac:dyDescent="0.25">
      <c r="A108" s="1" t="s">
        <v>45</v>
      </c>
      <c r="B108" s="1" t="s">
        <v>32</v>
      </c>
      <c r="C108" s="1" t="s">
        <v>33</v>
      </c>
      <c r="D108" s="1" t="s">
        <v>100</v>
      </c>
      <c r="E108" s="1" t="s">
        <v>101</v>
      </c>
      <c r="F108" s="1" t="s">
        <v>102</v>
      </c>
      <c r="G108" s="1">
        <v>3</v>
      </c>
      <c r="H108" s="1" t="s">
        <v>125</v>
      </c>
      <c r="I108" s="1">
        <v>33</v>
      </c>
      <c r="J108" s="1" t="s">
        <v>57</v>
      </c>
      <c r="K108" s="16" t="s">
        <v>347</v>
      </c>
      <c r="L108" s="16" t="s">
        <v>574</v>
      </c>
      <c r="M108" s="1" t="s">
        <v>46</v>
      </c>
      <c r="N108" s="1" t="s">
        <v>103</v>
      </c>
      <c r="O108" s="40" t="s">
        <v>660</v>
      </c>
      <c r="P108" s="1" t="s">
        <v>348</v>
      </c>
      <c r="Q108" s="1" t="s">
        <v>770</v>
      </c>
      <c r="R108" s="1" t="s">
        <v>611</v>
      </c>
      <c r="S108" s="1" t="s">
        <v>619</v>
      </c>
      <c r="T108" s="1" t="s">
        <v>346</v>
      </c>
      <c r="U108" s="1">
        <v>2000</v>
      </c>
      <c r="V108" s="1" t="s">
        <v>520</v>
      </c>
      <c r="W108" s="16" t="s">
        <v>519</v>
      </c>
      <c r="X108" s="1">
        <v>2421</v>
      </c>
      <c r="Y108" s="1" t="s">
        <v>109</v>
      </c>
      <c r="Z108" s="1">
        <v>0</v>
      </c>
      <c r="AA108" s="1" t="s">
        <v>44</v>
      </c>
      <c r="AB108" s="6">
        <v>12729419.48</v>
      </c>
      <c r="AC108" s="6">
        <v>12293269.859999999</v>
      </c>
      <c r="AD108" s="8">
        <v>14437085.119999999</v>
      </c>
      <c r="AE108" s="68">
        <v>12100000</v>
      </c>
      <c r="AF108" s="8">
        <v>13897262.560000001</v>
      </c>
      <c r="AG108" s="8">
        <v>13708141.26</v>
      </c>
      <c r="AH108" s="8">
        <f t="shared" si="22"/>
        <v>1242405.9399999995</v>
      </c>
      <c r="AI108" s="8">
        <v>12465735.32</v>
      </c>
      <c r="AJ108" s="8">
        <f t="shared" si="23"/>
        <v>6944.4900000002235</v>
      </c>
      <c r="AK108" s="68">
        <v>12458790.83</v>
      </c>
      <c r="AL108" s="68">
        <v>20000000</v>
      </c>
      <c r="AM108" s="69" t="s">
        <v>744</v>
      </c>
      <c r="AN108" s="11"/>
      <c r="AO108" s="11">
        <f t="shared" si="24"/>
        <v>429297.5</v>
      </c>
      <c r="AP108" s="11">
        <v>12029493.33</v>
      </c>
      <c r="AQ108" s="11">
        <f t="shared" si="25"/>
        <v>539822.55999999866</v>
      </c>
      <c r="AR108" s="11">
        <v>539822.56000000006</v>
      </c>
      <c r="AS108" s="11">
        <v>1797262.56</v>
      </c>
      <c r="AT108" s="11">
        <v>0</v>
      </c>
      <c r="AU108" s="11">
        <v>0</v>
      </c>
      <c r="AV108" s="3">
        <v>2337085.12</v>
      </c>
      <c r="AW108" s="4">
        <v>10000000</v>
      </c>
      <c r="AX108" s="73">
        <f t="shared" si="21"/>
        <v>-10000000</v>
      </c>
    </row>
    <row r="109" spans="1:50" x14ac:dyDescent="0.25">
      <c r="A109" s="1" t="s">
        <v>45</v>
      </c>
      <c r="B109" s="1" t="s">
        <v>74</v>
      </c>
      <c r="C109" s="1" t="s">
        <v>75</v>
      </c>
      <c r="D109" s="1" t="s">
        <v>100</v>
      </c>
      <c r="E109" s="1" t="s">
        <v>101</v>
      </c>
      <c r="F109" s="1" t="s">
        <v>102</v>
      </c>
      <c r="G109" s="1">
        <v>2</v>
      </c>
      <c r="H109" s="1" t="s">
        <v>104</v>
      </c>
      <c r="I109" s="1">
        <v>36</v>
      </c>
      <c r="J109" s="1" t="s">
        <v>57</v>
      </c>
      <c r="K109" s="16" t="s">
        <v>106</v>
      </c>
      <c r="L109" s="16" t="s">
        <v>574</v>
      </c>
      <c r="M109" s="1" t="s">
        <v>46</v>
      </c>
      <c r="N109" s="1" t="s">
        <v>103</v>
      </c>
      <c r="O109" s="40" t="s">
        <v>660</v>
      </c>
      <c r="P109" s="1" t="s">
        <v>107</v>
      </c>
      <c r="Q109" s="1" t="s">
        <v>770</v>
      </c>
      <c r="R109" s="1" t="s">
        <v>611</v>
      </c>
      <c r="S109" s="1" t="s">
        <v>620</v>
      </c>
      <c r="T109" s="1" t="s">
        <v>105</v>
      </c>
      <c r="U109" s="1">
        <v>2000</v>
      </c>
      <c r="V109" s="1" t="s">
        <v>520</v>
      </c>
      <c r="W109" s="1" t="s">
        <v>520</v>
      </c>
      <c r="X109" s="1">
        <v>2421</v>
      </c>
      <c r="Y109" s="1" t="s">
        <v>109</v>
      </c>
      <c r="Z109" s="1">
        <v>0</v>
      </c>
      <c r="AA109" s="1" t="s">
        <v>44</v>
      </c>
      <c r="AB109" s="6">
        <v>694410.8</v>
      </c>
      <c r="AC109" s="6">
        <v>694410.8</v>
      </c>
      <c r="AD109" s="8">
        <v>750000</v>
      </c>
      <c r="AE109" s="8">
        <v>750000</v>
      </c>
      <c r="AF109" s="8">
        <v>687954.7</v>
      </c>
      <c r="AG109" s="8">
        <v>687954.7</v>
      </c>
      <c r="AH109" s="8">
        <f t="shared" si="22"/>
        <v>0</v>
      </c>
      <c r="AI109" s="8">
        <v>687954.7</v>
      </c>
      <c r="AJ109" s="8">
        <f t="shared" si="23"/>
        <v>0</v>
      </c>
      <c r="AK109" s="8">
        <v>687954.7</v>
      </c>
      <c r="AL109" s="8">
        <v>1000000</v>
      </c>
      <c r="AM109" s="11"/>
      <c r="AN109" s="11"/>
      <c r="AO109" s="11">
        <f t="shared" si="24"/>
        <v>0</v>
      </c>
      <c r="AP109" s="11">
        <v>687954.7</v>
      </c>
      <c r="AQ109" s="11">
        <f t="shared" si="25"/>
        <v>62045.300000000047</v>
      </c>
      <c r="AR109" s="11">
        <v>0</v>
      </c>
      <c r="AS109" s="11">
        <v>0</v>
      </c>
      <c r="AT109" s="11">
        <v>0</v>
      </c>
      <c r="AU109" s="11">
        <v>0</v>
      </c>
      <c r="AV109" s="3">
        <v>0</v>
      </c>
      <c r="AW109" s="4">
        <v>750000</v>
      </c>
      <c r="AX109" s="73">
        <f t="shared" si="21"/>
        <v>-250000</v>
      </c>
    </row>
    <row r="110" spans="1:50" x14ac:dyDescent="0.25">
      <c r="A110" s="1" t="s">
        <v>45</v>
      </c>
      <c r="B110" s="1" t="s">
        <v>177</v>
      </c>
      <c r="C110" s="1" t="s">
        <v>178</v>
      </c>
      <c r="D110" s="1" t="s">
        <v>100</v>
      </c>
      <c r="E110" s="1" t="s">
        <v>101</v>
      </c>
      <c r="F110" s="1" t="s">
        <v>102</v>
      </c>
      <c r="G110" s="1">
        <v>3</v>
      </c>
      <c r="H110" s="1" t="s">
        <v>125</v>
      </c>
      <c r="I110" s="1">
        <v>39</v>
      </c>
      <c r="J110" s="1" t="s">
        <v>57</v>
      </c>
      <c r="K110" s="16" t="s">
        <v>180</v>
      </c>
      <c r="L110" s="16" t="s">
        <v>574</v>
      </c>
      <c r="M110" s="1" t="s">
        <v>46</v>
      </c>
      <c r="N110" s="1" t="s">
        <v>103</v>
      </c>
      <c r="O110" s="40" t="s">
        <v>663</v>
      </c>
      <c r="P110" s="1" t="s">
        <v>181</v>
      </c>
      <c r="Q110" s="1" t="s">
        <v>769</v>
      </c>
      <c r="R110" s="1" t="s">
        <v>622</v>
      </c>
      <c r="S110" s="1" t="s">
        <v>621</v>
      </c>
      <c r="T110" s="1" t="s">
        <v>179</v>
      </c>
      <c r="U110" s="1">
        <v>2000</v>
      </c>
      <c r="V110" s="1" t="s">
        <v>520</v>
      </c>
      <c r="W110" s="1" t="s">
        <v>520</v>
      </c>
      <c r="X110" s="1">
        <v>2421</v>
      </c>
      <c r="Y110" s="1" t="s">
        <v>109</v>
      </c>
      <c r="Z110" s="1">
        <v>0</v>
      </c>
      <c r="AA110" s="1" t="s">
        <v>44</v>
      </c>
      <c r="AB110" s="6">
        <v>2078.7199999999998</v>
      </c>
      <c r="AC110" s="6">
        <v>2078.7199999999998</v>
      </c>
      <c r="AD110" s="8">
        <v>10000</v>
      </c>
      <c r="AE110" s="8">
        <v>10000</v>
      </c>
      <c r="AF110" s="8">
        <v>0</v>
      </c>
      <c r="AG110" s="8">
        <v>0</v>
      </c>
      <c r="AH110" s="8">
        <f t="shared" si="22"/>
        <v>0</v>
      </c>
      <c r="AI110" s="8">
        <v>0</v>
      </c>
      <c r="AJ110" s="8">
        <f t="shared" si="23"/>
        <v>0</v>
      </c>
      <c r="AK110" s="8">
        <v>0</v>
      </c>
      <c r="AL110" s="8">
        <v>10000</v>
      </c>
      <c r="AM110" s="11"/>
      <c r="AN110" s="11"/>
      <c r="AO110" s="11">
        <f t="shared" si="24"/>
        <v>0</v>
      </c>
      <c r="AP110" s="11">
        <v>0</v>
      </c>
      <c r="AQ110" s="11">
        <f t="shared" si="25"/>
        <v>10000</v>
      </c>
      <c r="AR110" s="11">
        <v>0</v>
      </c>
      <c r="AS110" s="11">
        <v>0</v>
      </c>
      <c r="AT110" s="11">
        <v>0</v>
      </c>
      <c r="AU110" s="11">
        <v>0</v>
      </c>
      <c r="AV110" s="3">
        <v>0</v>
      </c>
      <c r="AW110" s="4">
        <v>10000</v>
      </c>
      <c r="AX110" s="73">
        <f t="shared" si="21"/>
        <v>0</v>
      </c>
    </row>
    <row r="111" spans="1:50" x14ac:dyDescent="0.25">
      <c r="A111" s="1" t="s">
        <v>45</v>
      </c>
      <c r="B111" s="1" t="s">
        <v>32</v>
      </c>
      <c r="C111" s="1" t="s">
        <v>33</v>
      </c>
      <c r="D111" s="1" t="s">
        <v>282</v>
      </c>
      <c r="E111" s="1" t="s">
        <v>283</v>
      </c>
      <c r="F111" s="1" t="s">
        <v>78</v>
      </c>
      <c r="G111" s="1">
        <v>1</v>
      </c>
      <c r="H111" s="1" t="s">
        <v>80</v>
      </c>
      <c r="I111" s="1">
        <v>15</v>
      </c>
      <c r="J111" s="1" t="s">
        <v>57</v>
      </c>
      <c r="K111" s="16" t="s">
        <v>90</v>
      </c>
      <c r="L111" s="16" t="s">
        <v>574</v>
      </c>
      <c r="M111" s="1" t="s">
        <v>46</v>
      </c>
      <c r="N111" s="1" t="s">
        <v>79</v>
      </c>
      <c r="O111" s="16" t="s">
        <v>659</v>
      </c>
      <c r="P111" s="1" t="s">
        <v>91</v>
      </c>
      <c r="Q111" s="1" t="s">
        <v>771</v>
      </c>
      <c r="R111" s="1" t="s">
        <v>634</v>
      </c>
      <c r="S111" s="1" t="s">
        <v>602</v>
      </c>
      <c r="T111" s="1" t="s">
        <v>284</v>
      </c>
      <c r="U111" s="1">
        <v>2000</v>
      </c>
      <c r="V111" s="1" t="s">
        <v>520</v>
      </c>
      <c r="W111" s="1" t="s">
        <v>520</v>
      </c>
      <c r="X111" s="1">
        <v>2421</v>
      </c>
      <c r="Y111" s="1" t="s">
        <v>109</v>
      </c>
      <c r="Z111" s="1">
        <v>0</v>
      </c>
      <c r="AA111" s="1" t="s">
        <v>44</v>
      </c>
      <c r="AB111" s="7">
        <v>0</v>
      </c>
      <c r="AC111" s="7">
        <v>0</v>
      </c>
      <c r="AD111" s="8">
        <v>100000</v>
      </c>
      <c r="AE111" s="8">
        <v>100000</v>
      </c>
      <c r="AF111" s="8">
        <v>72856.240000000005</v>
      </c>
      <c r="AG111" s="8">
        <v>72856.240000000005</v>
      </c>
      <c r="AH111" s="8">
        <f t="shared" si="22"/>
        <v>0</v>
      </c>
      <c r="AI111" s="8">
        <v>72856.240000000005</v>
      </c>
      <c r="AJ111" s="8">
        <f t="shared" si="23"/>
        <v>0</v>
      </c>
      <c r="AK111" s="8">
        <v>72856.240000000005</v>
      </c>
      <c r="AL111" s="8">
        <v>80000</v>
      </c>
      <c r="AM111" s="11"/>
      <c r="AN111" s="11"/>
      <c r="AO111" s="11">
        <f t="shared" si="24"/>
        <v>72856.240000000005</v>
      </c>
      <c r="AP111" s="11">
        <v>0</v>
      </c>
      <c r="AQ111" s="11">
        <f t="shared" si="25"/>
        <v>27143.759999999995</v>
      </c>
      <c r="AR111" s="11">
        <v>0</v>
      </c>
      <c r="AS111" s="11">
        <v>0</v>
      </c>
      <c r="AT111" s="11">
        <v>0</v>
      </c>
      <c r="AU111" s="11">
        <v>0</v>
      </c>
      <c r="AV111" s="3">
        <v>0</v>
      </c>
      <c r="AW111" s="4">
        <v>80000</v>
      </c>
      <c r="AX111" s="73">
        <f t="shared" si="21"/>
        <v>0</v>
      </c>
    </row>
    <row r="112" spans="1:50" x14ac:dyDescent="0.25">
      <c r="A112" s="1" t="s">
        <v>45</v>
      </c>
      <c r="B112" s="1" t="s">
        <v>32</v>
      </c>
      <c r="C112" s="1" t="s">
        <v>33</v>
      </c>
      <c r="D112" s="1" t="s">
        <v>100</v>
      </c>
      <c r="E112" s="1" t="s">
        <v>101</v>
      </c>
      <c r="F112" s="1" t="s">
        <v>136</v>
      </c>
      <c r="G112" s="1">
        <v>6</v>
      </c>
      <c r="H112" s="1" t="s">
        <v>38</v>
      </c>
      <c r="I112" s="1">
        <v>21</v>
      </c>
      <c r="J112" s="1" t="s">
        <v>57</v>
      </c>
      <c r="K112" s="16" t="s">
        <v>139</v>
      </c>
      <c r="L112" s="16" t="s">
        <v>574</v>
      </c>
      <c r="M112" s="1" t="s">
        <v>46</v>
      </c>
      <c r="N112" s="1" t="s">
        <v>137</v>
      </c>
      <c r="O112" s="40" t="s">
        <v>656</v>
      </c>
      <c r="P112" s="1" t="s">
        <v>140</v>
      </c>
      <c r="Q112" s="1" t="s">
        <v>765</v>
      </c>
      <c r="R112" s="1" t="s">
        <v>137</v>
      </c>
      <c r="S112" s="1" t="s">
        <v>623</v>
      </c>
      <c r="T112" s="16" t="s">
        <v>315</v>
      </c>
      <c r="U112" s="16">
        <v>2000</v>
      </c>
      <c r="V112" s="16" t="s">
        <v>520</v>
      </c>
      <c r="W112" s="16" t="s">
        <v>520</v>
      </c>
      <c r="X112" s="16">
        <v>2421</v>
      </c>
      <c r="Y112" s="16" t="s">
        <v>109</v>
      </c>
      <c r="Z112" s="16">
        <v>0</v>
      </c>
      <c r="AA112" s="16" t="s">
        <v>44</v>
      </c>
      <c r="AB112" s="32">
        <v>413156.81</v>
      </c>
      <c r="AC112" s="32">
        <v>398071.01</v>
      </c>
      <c r="AD112" s="33">
        <v>20000</v>
      </c>
      <c r="AE112" s="8">
        <v>20000</v>
      </c>
      <c r="AF112" s="8">
        <v>18655.52</v>
      </c>
      <c r="AG112" s="8">
        <v>18655.52</v>
      </c>
      <c r="AH112" s="8">
        <f t="shared" si="22"/>
        <v>0</v>
      </c>
      <c r="AI112" s="8">
        <v>18655.52</v>
      </c>
      <c r="AJ112" s="8">
        <f t="shared" si="23"/>
        <v>0</v>
      </c>
      <c r="AK112" s="33">
        <v>18655.52</v>
      </c>
      <c r="AL112" s="33">
        <v>500000</v>
      </c>
      <c r="AM112" s="11"/>
      <c r="AN112" s="11"/>
      <c r="AO112" s="11">
        <f t="shared" si="24"/>
        <v>0</v>
      </c>
      <c r="AP112" s="11">
        <v>18655.52</v>
      </c>
      <c r="AQ112" s="11">
        <f t="shared" si="25"/>
        <v>1344.4799999999996</v>
      </c>
      <c r="AR112" s="11">
        <v>0</v>
      </c>
      <c r="AS112" s="11">
        <v>0</v>
      </c>
      <c r="AT112" s="11">
        <v>0</v>
      </c>
      <c r="AU112" s="11">
        <v>0</v>
      </c>
      <c r="AV112" s="3">
        <v>0</v>
      </c>
      <c r="AW112" s="4">
        <v>20000</v>
      </c>
      <c r="AX112" s="73">
        <f t="shared" si="21"/>
        <v>-480000</v>
      </c>
    </row>
    <row r="113" spans="1:50" x14ac:dyDescent="0.25">
      <c r="A113" s="1" t="s">
        <v>45</v>
      </c>
      <c r="B113" s="1" t="s">
        <v>74</v>
      </c>
      <c r="C113" s="1" t="s">
        <v>75</v>
      </c>
      <c r="D113" s="1" t="s">
        <v>76</v>
      </c>
      <c r="E113" s="1" t="s">
        <v>77</v>
      </c>
      <c r="F113" s="1" t="s">
        <v>78</v>
      </c>
      <c r="G113" s="1">
        <v>1</v>
      </c>
      <c r="H113" s="1" t="s">
        <v>80</v>
      </c>
      <c r="I113" s="1">
        <v>16</v>
      </c>
      <c r="J113" s="1" t="s">
        <v>57</v>
      </c>
      <c r="K113" s="16" t="s">
        <v>90</v>
      </c>
      <c r="L113" s="16" t="s">
        <v>574</v>
      </c>
      <c r="M113" s="1" t="s">
        <v>46</v>
      </c>
      <c r="N113" s="1" t="s">
        <v>79</v>
      </c>
      <c r="O113" s="40" t="s">
        <v>659</v>
      </c>
      <c r="P113" s="1" t="s">
        <v>91</v>
      </c>
      <c r="Q113" s="1" t="s">
        <v>771</v>
      </c>
      <c r="R113" s="1" t="s">
        <v>634</v>
      </c>
      <c r="S113" s="1" t="s">
        <v>737</v>
      </c>
      <c r="T113" s="1" t="s">
        <v>89</v>
      </c>
      <c r="U113" s="1">
        <v>2000</v>
      </c>
      <c r="V113" s="1" t="s">
        <v>520</v>
      </c>
      <c r="W113" s="1" t="s">
        <v>520</v>
      </c>
      <c r="X113" s="1">
        <v>2421</v>
      </c>
      <c r="Y113" t="s">
        <v>109</v>
      </c>
      <c r="Z113" s="1">
        <v>0</v>
      </c>
      <c r="AA113" s="1" t="s">
        <v>44</v>
      </c>
      <c r="AB113" s="6">
        <v>8687.18</v>
      </c>
      <c r="AC113" s="6">
        <v>8687.18</v>
      </c>
      <c r="AD113" s="8">
        <v>0</v>
      </c>
      <c r="AE113" s="8">
        <v>0</v>
      </c>
      <c r="AF113" s="8">
        <v>0</v>
      </c>
      <c r="AG113" s="8">
        <v>0</v>
      </c>
      <c r="AH113" s="8">
        <v>0</v>
      </c>
      <c r="AI113" s="8">
        <v>0</v>
      </c>
      <c r="AJ113" s="8">
        <v>0</v>
      </c>
      <c r="AK113" s="8">
        <v>0</v>
      </c>
      <c r="AL113" s="8">
        <v>0</v>
      </c>
      <c r="AM113" s="11"/>
      <c r="AN113" s="11"/>
      <c r="AO113" s="11">
        <v>0</v>
      </c>
      <c r="AP113" s="11">
        <v>0</v>
      </c>
      <c r="AQ113" s="11">
        <v>0</v>
      </c>
      <c r="AR113" s="11">
        <v>0</v>
      </c>
      <c r="AS113" s="11">
        <v>0</v>
      </c>
      <c r="AT113" s="11">
        <v>0</v>
      </c>
      <c r="AU113" s="11">
        <v>0</v>
      </c>
      <c r="AV113" s="11">
        <v>0</v>
      </c>
      <c r="AW113" s="4">
        <v>0</v>
      </c>
      <c r="AX113" s="73">
        <f t="shared" si="21"/>
        <v>0</v>
      </c>
    </row>
    <row r="114" spans="1:50" x14ac:dyDescent="0.25">
      <c r="A114" s="1" t="s">
        <v>45</v>
      </c>
      <c r="B114" s="1" t="s">
        <v>142</v>
      </c>
      <c r="C114" s="1" t="s">
        <v>143</v>
      </c>
      <c r="D114" s="1" t="s">
        <v>100</v>
      </c>
      <c r="E114" s="1" t="s">
        <v>101</v>
      </c>
      <c r="F114" s="1" t="s">
        <v>144</v>
      </c>
      <c r="G114" s="1">
        <v>6</v>
      </c>
      <c r="H114" s="1" t="s">
        <v>38</v>
      </c>
      <c r="I114" s="1">
        <v>49</v>
      </c>
      <c r="J114" s="1" t="s">
        <v>57</v>
      </c>
      <c r="K114" s="16" t="s">
        <v>147</v>
      </c>
      <c r="L114" s="16" t="s">
        <v>574</v>
      </c>
      <c r="M114" s="1" t="s">
        <v>46</v>
      </c>
      <c r="N114" s="1" t="s">
        <v>145</v>
      </c>
      <c r="O114" s="40" t="s">
        <v>662</v>
      </c>
      <c r="P114" s="1" t="s">
        <v>148</v>
      </c>
      <c r="Q114" s="1" t="s">
        <v>775</v>
      </c>
      <c r="R114" s="1" t="s">
        <v>617</v>
      </c>
      <c r="S114" s="1" t="s">
        <v>618</v>
      </c>
      <c r="T114" s="1" t="s">
        <v>146</v>
      </c>
      <c r="U114" s="1">
        <v>2000</v>
      </c>
      <c r="V114" s="1" t="s">
        <v>520</v>
      </c>
      <c r="W114" s="1" t="s">
        <v>520</v>
      </c>
      <c r="X114" s="1">
        <v>2441</v>
      </c>
      <c r="Y114" s="1" t="s">
        <v>150</v>
      </c>
      <c r="Z114" s="1">
        <v>0</v>
      </c>
      <c r="AA114" s="1" t="s">
        <v>44</v>
      </c>
      <c r="AB114" s="7">
        <v>0</v>
      </c>
      <c r="AC114" s="7">
        <v>0</v>
      </c>
      <c r="AD114" s="8">
        <v>19426.16</v>
      </c>
      <c r="AE114" s="8">
        <v>0</v>
      </c>
      <c r="AF114" s="8">
        <v>19426.16</v>
      </c>
      <c r="AG114" s="8">
        <v>19426.16</v>
      </c>
      <c r="AH114" s="8">
        <f t="shared" ref="AH114:AH124" si="26">AG114-AI114</f>
        <v>10000</v>
      </c>
      <c r="AI114" s="8">
        <v>9426.16</v>
      </c>
      <c r="AJ114" s="8">
        <f t="shared" ref="AJ114:AJ124" si="27">AI114-AK114</f>
        <v>0</v>
      </c>
      <c r="AK114" s="8">
        <v>9426.16</v>
      </c>
      <c r="AL114" s="8">
        <v>10000</v>
      </c>
      <c r="AM114" s="11"/>
      <c r="AN114" s="11"/>
      <c r="AO114" s="11">
        <f t="shared" ref="AO114:AO124" si="28">AK114-AP114</f>
        <v>0</v>
      </c>
      <c r="AP114" s="11">
        <v>9426.16</v>
      </c>
      <c r="AQ114" s="11">
        <f t="shared" ref="AQ114:AQ124" si="29">AD114-AF114</f>
        <v>0</v>
      </c>
      <c r="AR114" s="11">
        <v>0</v>
      </c>
      <c r="AS114" s="11">
        <v>19426.16</v>
      </c>
      <c r="AT114" s="11">
        <v>0</v>
      </c>
      <c r="AU114" s="11">
        <v>0</v>
      </c>
      <c r="AV114" s="3">
        <v>19426.16</v>
      </c>
      <c r="AW114" s="4">
        <v>10000</v>
      </c>
      <c r="AX114" s="73">
        <f t="shared" si="21"/>
        <v>0</v>
      </c>
    </row>
    <row r="115" spans="1:50" x14ac:dyDescent="0.25">
      <c r="A115" s="1" t="s">
        <v>45</v>
      </c>
      <c r="B115" s="1" t="s">
        <v>32</v>
      </c>
      <c r="C115" s="1" t="s">
        <v>33</v>
      </c>
      <c r="D115" s="1" t="s">
        <v>282</v>
      </c>
      <c r="E115" s="1" t="s">
        <v>283</v>
      </c>
      <c r="F115" s="1" t="s">
        <v>78</v>
      </c>
      <c r="G115" s="1">
        <v>1</v>
      </c>
      <c r="H115" s="1" t="s">
        <v>80</v>
      </c>
      <c r="I115" s="1">
        <v>15</v>
      </c>
      <c r="J115" s="1" t="s">
        <v>57</v>
      </c>
      <c r="K115" s="16" t="s">
        <v>90</v>
      </c>
      <c r="L115" s="16" t="s">
        <v>574</v>
      </c>
      <c r="M115" s="1" t="s">
        <v>46</v>
      </c>
      <c r="N115" s="1" t="s">
        <v>79</v>
      </c>
      <c r="O115" s="16" t="s">
        <v>659</v>
      </c>
      <c r="P115" s="1" t="s">
        <v>91</v>
      </c>
      <c r="Q115" s="1" t="s">
        <v>771</v>
      </c>
      <c r="R115" s="1" t="s">
        <v>634</v>
      </c>
      <c r="S115" s="1" t="s">
        <v>602</v>
      </c>
      <c r="T115" s="1" t="s">
        <v>284</v>
      </c>
      <c r="U115" s="1">
        <v>2000</v>
      </c>
      <c r="V115" s="1" t="s">
        <v>520</v>
      </c>
      <c r="W115" s="1" t="s">
        <v>520</v>
      </c>
      <c r="X115" s="1">
        <v>2441</v>
      </c>
      <c r="Y115" s="1" t="s">
        <v>150</v>
      </c>
      <c r="Z115" s="1">
        <v>0</v>
      </c>
      <c r="AA115" s="1" t="s">
        <v>44</v>
      </c>
      <c r="AB115" s="7">
        <v>0</v>
      </c>
      <c r="AC115" s="7">
        <v>0</v>
      </c>
      <c r="AD115" s="8">
        <v>100000</v>
      </c>
      <c r="AE115" s="8">
        <v>100000</v>
      </c>
      <c r="AF115" s="8">
        <v>42875.31</v>
      </c>
      <c r="AG115" s="8">
        <v>22981.31</v>
      </c>
      <c r="AH115" s="8">
        <f t="shared" si="26"/>
        <v>0</v>
      </c>
      <c r="AI115" s="8">
        <v>22981.31</v>
      </c>
      <c r="AJ115" s="8">
        <f t="shared" si="27"/>
        <v>0</v>
      </c>
      <c r="AK115" s="8">
        <v>22981.31</v>
      </c>
      <c r="AL115" s="8">
        <v>23000</v>
      </c>
      <c r="AM115" s="11"/>
      <c r="AN115" s="11"/>
      <c r="AO115" s="11">
        <f t="shared" si="28"/>
        <v>0</v>
      </c>
      <c r="AP115" s="11">
        <v>22981.31</v>
      </c>
      <c r="AQ115" s="11">
        <f t="shared" si="29"/>
        <v>57124.69</v>
      </c>
      <c r="AR115" s="11">
        <v>0</v>
      </c>
      <c r="AS115" s="11">
        <v>0</v>
      </c>
      <c r="AT115" s="11">
        <v>0</v>
      </c>
      <c r="AU115" s="11">
        <v>0</v>
      </c>
      <c r="AV115" s="3">
        <v>0</v>
      </c>
      <c r="AW115" s="4">
        <v>23000</v>
      </c>
      <c r="AX115" s="73">
        <f t="shared" si="21"/>
        <v>0</v>
      </c>
    </row>
    <row r="116" spans="1:50" x14ac:dyDescent="0.25">
      <c r="A116" s="1" t="s">
        <v>45</v>
      </c>
      <c r="B116" s="1" t="s">
        <v>32</v>
      </c>
      <c r="C116" s="1" t="s">
        <v>33</v>
      </c>
      <c r="D116" s="1" t="s">
        <v>100</v>
      </c>
      <c r="E116" s="1" t="s">
        <v>101</v>
      </c>
      <c r="F116" s="1" t="s">
        <v>136</v>
      </c>
      <c r="G116" s="1">
        <v>6</v>
      </c>
      <c r="H116" s="1" t="s">
        <v>38</v>
      </c>
      <c r="I116" s="1">
        <v>21</v>
      </c>
      <c r="J116" s="1" t="s">
        <v>57</v>
      </c>
      <c r="K116" s="16" t="s">
        <v>139</v>
      </c>
      <c r="L116" s="16" t="s">
        <v>574</v>
      </c>
      <c r="M116" s="1" t="s">
        <v>46</v>
      </c>
      <c r="N116" s="1" t="s">
        <v>137</v>
      </c>
      <c r="O116" s="40" t="s">
        <v>656</v>
      </c>
      <c r="P116" s="1" t="s">
        <v>140</v>
      </c>
      <c r="Q116" s="1" t="s">
        <v>765</v>
      </c>
      <c r="R116" s="1" t="s">
        <v>137</v>
      </c>
      <c r="S116" s="1" t="s">
        <v>623</v>
      </c>
      <c r="T116" s="1" t="s">
        <v>315</v>
      </c>
      <c r="U116" s="1">
        <v>2000</v>
      </c>
      <c r="V116" s="1" t="s">
        <v>520</v>
      </c>
      <c r="W116" s="1" t="s">
        <v>520</v>
      </c>
      <c r="X116" s="1">
        <v>2441</v>
      </c>
      <c r="Y116" s="1" t="s">
        <v>150</v>
      </c>
      <c r="Z116" s="1">
        <v>0</v>
      </c>
      <c r="AA116" s="1" t="s">
        <v>44</v>
      </c>
      <c r="AB116" s="7">
        <v>0</v>
      </c>
      <c r="AC116" s="7">
        <v>0</v>
      </c>
      <c r="AD116" s="8">
        <v>1287</v>
      </c>
      <c r="AE116" s="8">
        <v>0</v>
      </c>
      <c r="AF116" s="8">
        <v>420.5</v>
      </c>
      <c r="AG116" s="8">
        <v>420.5</v>
      </c>
      <c r="AH116" s="8">
        <f t="shared" si="26"/>
        <v>0</v>
      </c>
      <c r="AI116" s="8">
        <v>420.5</v>
      </c>
      <c r="AJ116" s="8">
        <f t="shared" si="27"/>
        <v>0</v>
      </c>
      <c r="AK116" s="8">
        <v>420.5</v>
      </c>
      <c r="AL116" s="8">
        <v>100000</v>
      </c>
      <c r="AM116" s="11"/>
      <c r="AN116" s="11"/>
      <c r="AO116" s="11">
        <f t="shared" si="28"/>
        <v>0</v>
      </c>
      <c r="AP116" s="11">
        <v>420.5</v>
      </c>
      <c r="AQ116" s="11">
        <f t="shared" si="29"/>
        <v>866.5</v>
      </c>
      <c r="AR116" s="11">
        <v>0</v>
      </c>
      <c r="AS116" s="11">
        <v>1287</v>
      </c>
      <c r="AT116" s="11">
        <v>0</v>
      </c>
      <c r="AU116" s="11">
        <v>0</v>
      </c>
      <c r="AV116" s="3">
        <v>1287</v>
      </c>
      <c r="AW116" s="4">
        <v>500</v>
      </c>
      <c r="AX116" s="73">
        <f t="shared" si="21"/>
        <v>-99500</v>
      </c>
    </row>
    <row r="117" spans="1:50" x14ac:dyDescent="0.25">
      <c r="A117" s="1" t="s">
        <v>45</v>
      </c>
      <c r="B117" s="1" t="s">
        <v>32</v>
      </c>
      <c r="C117" s="1" t="s">
        <v>33</v>
      </c>
      <c r="D117" s="1" t="s">
        <v>100</v>
      </c>
      <c r="E117" s="1" t="s">
        <v>101</v>
      </c>
      <c r="F117" s="1" t="s">
        <v>136</v>
      </c>
      <c r="G117" s="1">
        <v>6</v>
      </c>
      <c r="H117" s="1" t="s">
        <v>38</v>
      </c>
      <c r="I117" s="1">
        <v>21</v>
      </c>
      <c r="J117" s="1" t="s">
        <v>57</v>
      </c>
      <c r="K117" s="16" t="s">
        <v>139</v>
      </c>
      <c r="L117" s="16" t="s">
        <v>574</v>
      </c>
      <c r="M117" s="1" t="s">
        <v>46</v>
      </c>
      <c r="N117" s="1" t="s">
        <v>137</v>
      </c>
      <c r="O117" s="40" t="s">
        <v>656</v>
      </c>
      <c r="P117" s="1" t="s">
        <v>140</v>
      </c>
      <c r="Q117" s="1" t="s">
        <v>765</v>
      </c>
      <c r="R117" s="1" t="s">
        <v>137</v>
      </c>
      <c r="S117" s="1" t="s">
        <v>623</v>
      </c>
      <c r="T117" s="1" t="s">
        <v>315</v>
      </c>
      <c r="U117" s="1">
        <v>2000</v>
      </c>
      <c r="V117" s="1" t="s">
        <v>520</v>
      </c>
      <c r="W117" s="1" t="s">
        <v>520</v>
      </c>
      <c r="X117" s="1">
        <v>2451</v>
      </c>
      <c r="Y117" s="1" t="s">
        <v>317</v>
      </c>
      <c r="Z117" s="1">
        <v>0</v>
      </c>
      <c r="AA117" s="1" t="s">
        <v>44</v>
      </c>
      <c r="AB117" s="6">
        <v>48708.4</v>
      </c>
      <c r="AC117" s="6">
        <v>48708.4</v>
      </c>
      <c r="AD117" s="8">
        <v>47757.2</v>
      </c>
      <c r="AE117" s="8">
        <v>47757.2</v>
      </c>
      <c r="AF117" s="8">
        <v>7888</v>
      </c>
      <c r="AG117" s="8">
        <v>7888</v>
      </c>
      <c r="AH117" s="8">
        <f t="shared" si="26"/>
        <v>0</v>
      </c>
      <c r="AI117" s="8">
        <v>7888</v>
      </c>
      <c r="AJ117" s="8">
        <f t="shared" si="27"/>
        <v>0</v>
      </c>
      <c r="AK117" s="8">
        <v>7888</v>
      </c>
      <c r="AL117" s="8">
        <v>100000</v>
      </c>
      <c r="AM117" s="11"/>
      <c r="AN117" s="11"/>
      <c r="AO117" s="11">
        <f t="shared" si="28"/>
        <v>0</v>
      </c>
      <c r="AP117" s="11">
        <v>7888</v>
      </c>
      <c r="AQ117" s="11">
        <f t="shared" si="29"/>
        <v>39869.199999999997</v>
      </c>
      <c r="AR117" s="11">
        <v>0</v>
      </c>
      <c r="AS117" s="11">
        <v>0</v>
      </c>
      <c r="AT117" s="11">
        <v>0</v>
      </c>
      <c r="AU117" s="11">
        <v>0</v>
      </c>
      <c r="AV117" s="3">
        <v>0</v>
      </c>
      <c r="AW117" s="4">
        <v>10000</v>
      </c>
      <c r="AX117" s="73">
        <f t="shared" si="21"/>
        <v>-90000</v>
      </c>
    </row>
    <row r="118" spans="1:50" x14ac:dyDescent="0.25">
      <c r="A118" s="1" t="s">
        <v>45</v>
      </c>
      <c r="B118" s="1" t="s">
        <v>374</v>
      </c>
      <c r="C118" s="1" t="s">
        <v>375</v>
      </c>
      <c r="D118" s="1" t="s">
        <v>100</v>
      </c>
      <c r="E118" s="1" t="s">
        <v>101</v>
      </c>
      <c r="F118" s="1" t="s">
        <v>350</v>
      </c>
      <c r="G118" s="1">
        <v>8</v>
      </c>
      <c r="H118" s="1" t="s">
        <v>376</v>
      </c>
      <c r="I118" s="1">
        <v>42</v>
      </c>
      <c r="J118" s="1" t="s">
        <v>57</v>
      </c>
      <c r="K118" s="16" t="s">
        <v>383</v>
      </c>
      <c r="L118" s="16" t="s">
        <v>574</v>
      </c>
      <c r="M118" s="1" t="s">
        <v>46</v>
      </c>
      <c r="N118" s="1" t="s">
        <v>351</v>
      </c>
      <c r="O118" s="40" t="s">
        <v>651</v>
      </c>
      <c r="P118" s="1" t="s">
        <v>384</v>
      </c>
      <c r="Q118" s="1" t="s">
        <v>773</v>
      </c>
      <c r="R118" s="1" t="s">
        <v>608</v>
      </c>
      <c r="S118" s="1" t="s">
        <v>613</v>
      </c>
      <c r="T118" s="1" t="s">
        <v>382</v>
      </c>
      <c r="U118" s="1">
        <v>2000</v>
      </c>
      <c r="V118" s="1" t="s">
        <v>520</v>
      </c>
      <c r="W118" s="1" t="s">
        <v>520</v>
      </c>
      <c r="X118" s="1">
        <v>2451</v>
      </c>
      <c r="Y118" s="1" t="s">
        <v>317</v>
      </c>
      <c r="Z118" s="1">
        <v>0</v>
      </c>
      <c r="AA118" s="1" t="s">
        <v>44</v>
      </c>
      <c r="AB118" s="7">
        <v>0</v>
      </c>
      <c r="AC118" s="7">
        <v>0</v>
      </c>
      <c r="AD118" s="8">
        <v>0</v>
      </c>
      <c r="AE118" s="8">
        <v>500000</v>
      </c>
      <c r="AF118" s="8">
        <v>0</v>
      </c>
      <c r="AG118" s="8">
        <v>0</v>
      </c>
      <c r="AH118" s="8">
        <f t="shared" si="26"/>
        <v>0</v>
      </c>
      <c r="AI118" s="8">
        <v>0</v>
      </c>
      <c r="AJ118" s="8">
        <f t="shared" si="27"/>
        <v>0</v>
      </c>
      <c r="AK118" s="8">
        <v>0</v>
      </c>
      <c r="AL118" s="8">
        <v>0</v>
      </c>
      <c r="AM118" s="11"/>
      <c r="AN118" s="11"/>
      <c r="AO118" s="11">
        <f t="shared" si="28"/>
        <v>0</v>
      </c>
      <c r="AP118" s="11">
        <v>0</v>
      </c>
      <c r="AQ118" s="11">
        <f t="shared" si="29"/>
        <v>0</v>
      </c>
      <c r="AR118" s="11">
        <v>0</v>
      </c>
      <c r="AS118" s="11">
        <v>0</v>
      </c>
      <c r="AT118" s="11">
        <v>0</v>
      </c>
      <c r="AU118" s="11">
        <v>500000</v>
      </c>
      <c r="AV118" s="3">
        <v>-500000</v>
      </c>
      <c r="AW118" s="4">
        <v>0</v>
      </c>
      <c r="AX118" s="73">
        <f t="shared" si="21"/>
        <v>0</v>
      </c>
    </row>
    <row r="119" spans="1:50" x14ac:dyDescent="0.25">
      <c r="A119" s="1" t="s">
        <v>45</v>
      </c>
      <c r="B119" s="1" t="s">
        <v>395</v>
      </c>
      <c r="C119" s="1" t="s">
        <v>396</v>
      </c>
      <c r="D119" s="1" t="s">
        <v>100</v>
      </c>
      <c r="E119" s="1" t="s">
        <v>101</v>
      </c>
      <c r="F119" s="1" t="s">
        <v>102</v>
      </c>
      <c r="G119" s="1">
        <v>3</v>
      </c>
      <c r="H119" s="1" t="s">
        <v>125</v>
      </c>
      <c r="I119" s="1">
        <v>34</v>
      </c>
      <c r="J119" s="1" t="s">
        <v>57</v>
      </c>
      <c r="K119" s="16" t="s">
        <v>398</v>
      </c>
      <c r="L119" s="16" t="s">
        <v>574</v>
      </c>
      <c r="M119" s="1" t="s">
        <v>46</v>
      </c>
      <c r="N119" s="1" t="s">
        <v>103</v>
      </c>
      <c r="O119" s="40" t="s">
        <v>660</v>
      </c>
      <c r="P119" s="1" t="s">
        <v>399</v>
      </c>
      <c r="Q119" s="1" t="s">
        <v>770</v>
      </c>
      <c r="R119" s="1" t="s">
        <v>611</v>
      </c>
      <c r="S119" s="1" t="s">
        <v>399</v>
      </c>
      <c r="T119" s="1" t="s">
        <v>397</v>
      </c>
      <c r="U119" s="1">
        <v>2000</v>
      </c>
      <c r="V119" s="1" t="s">
        <v>520</v>
      </c>
      <c r="W119" s="1" t="s">
        <v>520</v>
      </c>
      <c r="X119" s="1">
        <v>2461</v>
      </c>
      <c r="Y119" s="1" t="s">
        <v>110</v>
      </c>
      <c r="Z119" s="1">
        <v>0</v>
      </c>
      <c r="AA119" s="1" t="s">
        <v>44</v>
      </c>
      <c r="AB119" s="6">
        <v>9695208.3100000005</v>
      </c>
      <c r="AC119" s="6">
        <v>9695208.3100000005</v>
      </c>
      <c r="AD119" s="8">
        <v>14573770.67</v>
      </c>
      <c r="AE119" s="8">
        <v>10600000</v>
      </c>
      <c r="AF119" s="8">
        <v>11304682.84</v>
      </c>
      <c r="AG119" s="8">
        <v>11304682.84</v>
      </c>
      <c r="AH119" s="8">
        <f t="shared" si="26"/>
        <v>211034.16000000015</v>
      </c>
      <c r="AI119" s="8">
        <v>11093648.68</v>
      </c>
      <c r="AJ119" s="8">
        <f t="shared" si="27"/>
        <v>1557767.1899999995</v>
      </c>
      <c r="AK119" s="8">
        <v>9535881.4900000002</v>
      </c>
      <c r="AL119" s="8">
        <v>12000000</v>
      </c>
      <c r="AM119" s="11"/>
      <c r="AN119" s="11"/>
      <c r="AO119" s="11">
        <f t="shared" si="28"/>
        <v>0</v>
      </c>
      <c r="AP119" s="11">
        <v>9535881.4900000002</v>
      </c>
      <c r="AQ119" s="11">
        <f t="shared" si="29"/>
        <v>3269087.83</v>
      </c>
      <c r="AR119" s="11">
        <v>0</v>
      </c>
      <c r="AS119" s="11">
        <v>5458000</v>
      </c>
      <c r="AT119" s="11">
        <v>0</v>
      </c>
      <c r="AU119" s="11">
        <v>1484229.33</v>
      </c>
      <c r="AV119" s="3">
        <v>3973770.67</v>
      </c>
      <c r="AW119" s="4">
        <v>9600000</v>
      </c>
      <c r="AX119" s="73">
        <f t="shared" si="21"/>
        <v>-2400000</v>
      </c>
    </row>
    <row r="120" spans="1:50" x14ac:dyDescent="0.25">
      <c r="A120" s="1" t="s">
        <v>45</v>
      </c>
      <c r="B120" s="1" t="s">
        <v>74</v>
      </c>
      <c r="C120" s="1" t="s">
        <v>75</v>
      </c>
      <c r="D120" s="1" t="s">
        <v>100</v>
      </c>
      <c r="E120" s="1" t="s">
        <v>101</v>
      </c>
      <c r="F120" s="1" t="s">
        <v>102</v>
      </c>
      <c r="G120" s="1">
        <v>2</v>
      </c>
      <c r="H120" s="1" t="s">
        <v>104</v>
      </c>
      <c r="I120" s="1">
        <v>36</v>
      </c>
      <c r="J120" s="1" t="s">
        <v>57</v>
      </c>
      <c r="K120" s="16" t="s">
        <v>106</v>
      </c>
      <c r="L120" s="16" t="s">
        <v>574</v>
      </c>
      <c r="M120" s="1" t="s">
        <v>46</v>
      </c>
      <c r="N120" s="1" t="s">
        <v>103</v>
      </c>
      <c r="O120" s="40" t="s">
        <v>660</v>
      </c>
      <c r="P120" s="1" t="s">
        <v>107</v>
      </c>
      <c r="Q120" s="1" t="s">
        <v>770</v>
      </c>
      <c r="R120" s="1" t="s">
        <v>611</v>
      </c>
      <c r="S120" s="1" t="s">
        <v>620</v>
      </c>
      <c r="T120" s="1" t="s">
        <v>105</v>
      </c>
      <c r="U120" s="1">
        <v>2000</v>
      </c>
      <c r="V120" s="1" t="s">
        <v>520</v>
      </c>
      <c r="W120" s="1" t="s">
        <v>520</v>
      </c>
      <c r="X120" s="1">
        <v>2461</v>
      </c>
      <c r="Y120" s="1" t="s">
        <v>110</v>
      </c>
      <c r="Z120" s="1">
        <v>0</v>
      </c>
      <c r="AA120" s="1" t="s">
        <v>44</v>
      </c>
      <c r="AB120" s="6">
        <v>887123.59</v>
      </c>
      <c r="AC120" s="6">
        <v>488442.39</v>
      </c>
      <c r="AD120" s="8">
        <v>650000</v>
      </c>
      <c r="AE120" s="8">
        <v>650000</v>
      </c>
      <c r="AF120" s="8">
        <v>599293.82999999996</v>
      </c>
      <c r="AG120" s="8">
        <v>580815.03</v>
      </c>
      <c r="AH120" s="8">
        <f t="shared" si="26"/>
        <v>0</v>
      </c>
      <c r="AI120" s="8">
        <v>580815.03</v>
      </c>
      <c r="AJ120" s="8">
        <f t="shared" si="27"/>
        <v>0</v>
      </c>
      <c r="AK120" s="8">
        <v>580815.03</v>
      </c>
      <c r="AL120" s="8">
        <v>800000</v>
      </c>
      <c r="AM120" s="11"/>
      <c r="AN120" s="11"/>
      <c r="AO120" s="11">
        <f t="shared" si="28"/>
        <v>0</v>
      </c>
      <c r="AP120" s="11">
        <v>580815.03</v>
      </c>
      <c r="AQ120" s="11">
        <f t="shared" si="29"/>
        <v>50706.170000000042</v>
      </c>
      <c r="AR120" s="11">
        <v>0</v>
      </c>
      <c r="AS120" s="11">
        <v>0</v>
      </c>
      <c r="AT120" s="11">
        <v>0</v>
      </c>
      <c r="AU120" s="11">
        <v>0</v>
      </c>
      <c r="AV120" s="3">
        <v>0</v>
      </c>
      <c r="AW120" s="4">
        <v>600000</v>
      </c>
      <c r="AX120" s="73">
        <f t="shared" si="21"/>
        <v>-200000</v>
      </c>
    </row>
    <row r="121" spans="1:50" x14ac:dyDescent="0.25">
      <c r="A121" s="1" t="s">
        <v>45</v>
      </c>
      <c r="B121" s="1" t="s">
        <v>123</v>
      </c>
      <c r="C121" s="1" t="s">
        <v>124</v>
      </c>
      <c r="D121" s="1" t="s">
        <v>100</v>
      </c>
      <c r="E121" s="1" t="s">
        <v>101</v>
      </c>
      <c r="F121" s="1" t="s">
        <v>78</v>
      </c>
      <c r="G121" s="1">
        <v>3</v>
      </c>
      <c r="H121" s="1" t="s">
        <v>125</v>
      </c>
      <c r="I121" s="1">
        <v>11</v>
      </c>
      <c r="J121" s="1" t="s">
        <v>57</v>
      </c>
      <c r="K121" s="16" t="s">
        <v>127</v>
      </c>
      <c r="L121" s="16" t="s">
        <v>574</v>
      </c>
      <c r="M121" s="1" t="s">
        <v>46</v>
      </c>
      <c r="N121" s="1" t="s">
        <v>79</v>
      </c>
      <c r="O121" s="40" t="s">
        <v>663</v>
      </c>
      <c r="P121" s="1" t="s">
        <v>128</v>
      </c>
      <c r="Q121" s="1" t="s">
        <v>769</v>
      </c>
      <c r="R121" s="1" t="s">
        <v>622</v>
      </c>
      <c r="S121" s="1" t="s">
        <v>627</v>
      </c>
      <c r="T121" s="1" t="s">
        <v>126</v>
      </c>
      <c r="U121" s="1">
        <v>2000</v>
      </c>
      <c r="V121" s="1" t="s">
        <v>520</v>
      </c>
      <c r="W121" s="1" t="s">
        <v>520</v>
      </c>
      <c r="X121" s="1">
        <v>2461</v>
      </c>
      <c r="Y121" s="1" t="s">
        <v>110</v>
      </c>
      <c r="Z121" s="1">
        <v>0</v>
      </c>
      <c r="AA121" s="1" t="s">
        <v>44</v>
      </c>
      <c r="AB121" s="7">
        <v>0</v>
      </c>
      <c r="AC121" s="7">
        <v>0</v>
      </c>
      <c r="AD121" s="8">
        <v>1000</v>
      </c>
      <c r="AE121" s="8">
        <v>1000</v>
      </c>
      <c r="AF121" s="8">
        <v>0</v>
      </c>
      <c r="AG121" s="8">
        <v>0</v>
      </c>
      <c r="AH121" s="8">
        <f t="shared" si="26"/>
        <v>0</v>
      </c>
      <c r="AI121" s="8">
        <v>0</v>
      </c>
      <c r="AJ121" s="8">
        <f t="shared" si="27"/>
        <v>0</v>
      </c>
      <c r="AK121" s="8">
        <v>0</v>
      </c>
      <c r="AL121" s="8">
        <v>0</v>
      </c>
      <c r="AM121" s="11"/>
      <c r="AN121" s="11"/>
      <c r="AO121" s="11">
        <f t="shared" si="28"/>
        <v>0</v>
      </c>
      <c r="AP121" s="11">
        <v>0</v>
      </c>
      <c r="AQ121" s="11">
        <f t="shared" si="29"/>
        <v>1000</v>
      </c>
      <c r="AR121" s="11">
        <v>0</v>
      </c>
      <c r="AS121" s="11">
        <v>0</v>
      </c>
      <c r="AT121" s="11">
        <v>0</v>
      </c>
      <c r="AU121" s="11">
        <v>0</v>
      </c>
      <c r="AV121" s="3">
        <v>0</v>
      </c>
      <c r="AW121" s="4">
        <v>0</v>
      </c>
      <c r="AX121" s="73">
        <f t="shared" si="21"/>
        <v>0</v>
      </c>
    </row>
    <row r="122" spans="1:50" x14ac:dyDescent="0.25">
      <c r="A122" s="1" t="s">
        <v>45</v>
      </c>
      <c r="B122" s="1" t="s">
        <v>142</v>
      </c>
      <c r="C122" s="1" t="s">
        <v>143</v>
      </c>
      <c r="D122" s="1" t="s">
        <v>100</v>
      </c>
      <c r="E122" s="1" t="s">
        <v>101</v>
      </c>
      <c r="F122" s="1" t="s">
        <v>144</v>
      </c>
      <c r="G122" s="1">
        <v>6</v>
      </c>
      <c r="H122" s="1" t="s">
        <v>38</v>
      </c>
      <c r="I122" s="1">
        <v>49</v>
      </c>
      <c r="J122" s="1" t="s">
        <v>57</v>
      </c>
      <c r="K122" s="16" t="s">
        <v>147</v>
      </c>
      <c r="L122" s="16" t="s">
        <v>574</v>
      </c>
      <c r="M122" s="1" t="s">
        <v>46</v>
      </c>
      <c r="N122" s="1" t="s">
        <v>145</v>
      </c>
      <c r="O122" s="40" t="s">
        <v>662</v>
      </c>
      <c r="P122" s="1" t="s">
        <v>148</v>
      </c>
      <c r="Q122" s="1" t="s">
        <v>775</v>
      </c>
      <c r="R122" s="1" t="s">
        <v>617</v>
      </c>
      <c r="S122" s="1" t="s">
        <v>618</v>
      </c>
      <c r="T122" s="1" t="s">
        <v>146</v>
      </c>
      <c r="U122" s="1">
        <v>2000</v>
      </c>
      <c r="V122" s="1" t="s">
        <v>520</v>
      </c>
      <c r="W122" s="1" t="s">
        <v>520</v>
      </c>
      <c r="X122" s="1">
        <v>2461</v>
      </c>
      <c r="Y122" s="1" t="s">
        <v>110</v>
      </c>
      <c r="Z122" s="1">
        <v>0</v>
      </c>
      <c r="AA122" s="1" t="s">
        <v>44</v>
      </c>
      <c r="AB122" s="6">
        <v>142558.35999999999</v>
      </c>
      <c r="AC122" s="6">
        <v>142558.35999999999</v>
      </c>
      <c r="AD122" s="8">
        <v>471906.84</v>
      </c>
      <c r="AE122" s="8">
        <v>501333</v>
      </c>
      <c r="AF122" s="8">
        <v>14929.2</v>
      </c>
      <c r="AG122" s="8">
        <v>14929.2</v>
      </c>
      <c r="AH122" s="8">
        <f t="shared" si="26"/>
        <v>0</v>
      </c>
      <c r="AI122" s="8">
        <v>14929.2</v>
      </c>
      <c r="AJ122" s="8">
        <f t="shared" si="27"/>
        <v>0</v>
      </c>
      <c r="AK122" s="8">
        <v>14929.2</v>
      </c>
      <c r="AL122" s="8">
        <v>30000</v>
      </c>
      <c r="AM122" s="11"/>
      <c r="AN122" s="11"/>
      <c r="AO122" s="11">
        <f t="shared" si="28"/>
        <v>0</v>
      </c>
      <c r="AP122" s="11">
        <v>14929.2</v>
      </c>
      <c r="AQ122" s="11">
        <f t="shared" si="29"/>
        <v>456977.64</v>
      </c>
      <c r="AR122" s="11">
        <v>0</v>
      </c>
      <c r="AS122" s="11">
        <v>15000</v>
      </c>
      <c r="AT122" s="11">
        <v>0</v>
      </c>
      <c r="AU122" s="11">
        <v>44426.16</v>
      </c>
      <c r="AV122" s="3">
        <v>-29426.16</v>
      </c>
      <c r="AW122" s="4">
        <v>30000</v>
      </c>
      <c r="AX122" s="73">
        <f t="shared" si="21"/>
        <v>0</v>
      </c>
    </row>
    <row r="123" spans="1:50" x14ac:dyDescent="0.25">
      <c r="A123" s="1" t="s">
        <v>45</v>
      </c>
      <c r="B123" s="1" t="s">
        <v>177</v>
      </c>
      <c r="C123" s="1" t="s">
        <v>178</v>
      </c>
      <c r="D123" s="1" t="s">
        <v>100</v>
      </c>
      <c r="E123" s="1" t="s">
        <v>101</v>
      </c>
      <c r="F123" s="1" t="s">
        <v>102</v>
      </c>
      <c r="G123" s="1">
        <v>3</v>
      </c>
      <c r="H123" s="1" t="s">
        <v>125</v>
      </c>
      <c r="I123" s="1">
        <v>39</v>
      </c>
      <c r="J123" s="1" t="s">
        <v>57</v>
      </c>
      <c r="K123" s="16" t="s">
        <v>180</v>
      </c>
      <c r="L123" s="16" t="s">
        <v>574</v>
      </c>
      <c r="M123" s="1" t="s">
        <v>46</v>
      </c>
      <c r="N123" s="1" t="s">
        <v>103</v>
      </c>
      <c r="O123" s="40" t="s">
        <v>663</v>
      </c>
      <c r="P123" s="1" t="s">
        <v>181</v>
      </c>
      <c r="Q123" s="1" t="s">
        <v>769</v>
      </c>
      <c r="R123" s="1" t="s">
        <v>622</v>
      </c>
      <c r="S123" s="1" t="s">
        <v>621</v>
      </c>
      <c r="T123" s="1" t="s">
        <v>179</v>
      </c>
      <c r="U123" s="1">
        <v>2000</v>
      </c>
      <c r="V123" s="1" t="s">
        <v>520</v>
      </c>
      <c r="W123" s="1" t="s">
        <v>520</v>
      </c>
      <c r="X123" s="1">
        <v>2461</v>
      </c>
      <c r="Y123" s="1" t="s">
        <v>110</v>
      </c>
      <c r="Z123" s="1">
        <v>0</v>
      </c>
      <c r="AA123" s="1" t="s">
        <v>44</v>
      </c>
      <c r="AB123" s="6">
        <v>1974.78</v>
      </c>
      <c r="AC123" s="6">
        <v>1974.78</v>
      </c>
      <c r="AD123" s="8">
        <v>100000</v>
      </c>
      <c r="AE123" s="8">
        <v>0</v>
      </c>
      <c r="AF123" s="8">
        <v>40676.44</v>
      </c>
      <c r="AG123" s="8">
        <v>40676.44</v>
      </c>
      <c r="AH123" s="8">
        <f t="shared" si="26"/>
        <v>0</v>
      </c>
      <c r="AI123" s="8">
        <v>40676.44</v>
      </c>
      <c r="AJ123" s="8">
        <f t="shared" si="27"/>
        <v>0</v>
      </c>
      <c r="AK123" s="8">
        <v>40676.44</v>
      </c>
      <c r="AL123" s="8">
        <v>50000</v>
      </c>
      <c r="AM123" s="11"/>
      <c r="AN123" s="11"/>
      <c r="AO123" s="11">
        <f t="shared" si="28"/>
        <v>0</v>
      </c>
      <c r="AP123" s="11">
        <v>40676.44</v>
      </c>
      <c r="AQ123" s="11">
        <f t="shared" si="29"/>
        <v>59323.56</v>
      </c>
      <c r="AR123" s="11">
        <v>0</v>
      </c>
      <c r="AS123" s="11">
        <v>100000</v>
      </c>
      <c r="AT123" s="11">
        <v>0</v>
      </c>
      <c r="AU123" s="11">
        <v>0</v>
      </c>
      <c r="AV123" s="3">
        <v>100000</v>
      </c>
      <c r="AW123" s="4">
        <v>50000</v>
      </c>
      <c r="AX123" s="73">
        <f t="shared" si="21"/>
        <v>0</v>
      </c>
    </row>
    <row r="124" spans="1:50" x14ac:dyDescent="0.25">
      <c r="A124" s="1" t="s">
        <v>45</v>
      </c>
      <c r="B124" s="1" t="s">
        <v>32</v>
      </c>
      <c r="C124" s="1" t="s">
        <v>33</v>
      </c>
      <c r="D124" s="1" t="s">
        <v>100</v>
      </c>
      <c r="E124" s="1" t="s">
        <v>101</v>
      </c>
      <c r="F124" s="1" t="s">
        <v>136</v>
      </c>
      <c r="G124" s="1">
        <v>6</v>
      </c>
      <c r="H124" s="1" t="s">
        <v>38</v>
      </c>
      <c r="I124" s="1">
        <v>21</v>
      </c>
      <c r="J124" s="1" t="s">
        <v>57</v>
      </c>
      <c r="K124" s="16" t="s">
        <v>139</v>
      </c>
      <c r="L124" s="16" t="s">
        <v>574</v>
      </c>
      <c r="M124" s="1" t="s">
        <v>46</v>
      </c>
      <c r="N124" s="1" t="s">
        <v>137</v>
      </c>
      <c r="O124" s="40" t="s">
        <v>656</v>
      </c>
      <c r="P124" s="1" t="s">
        <v>140</v>
      </c>
      <c r="Q124" s="1" t="s">
        <v>765</v>
      </c>
      <c r="R124" s="1" t="s">
        <v>137</v>
      </c>
      <c r="S124" s="1" t="s">
        <v>623</v>
      </c>
      <c r="T124" s="1" t="s">
        <v>315</v>
      </c>
      <c r="U124" s="1">
        <v>2000</v>
      </c>
      <c r="V124" s="1" t="s">
        <v>520</v>
      </c>
      <c r="W124" s="1" t="s">
        <v>520</v>
      </c>
      <c r="X124" s="1">
        <v>2461</v>
      </c>
      <c r="Y124" s="1" t="s">
        <v>110</v>
      </c>
      <c r="Z124" s="1">
        <v>0</v>
      </c>
      <c r="AA124" s="1" t="s">
        <v>44</v>
      </c>
      <c r="AB124" s="6">
        <v>166517.46</v>
      </c>
      <c r="AC124" s="6">
        <v>105686.76</v>
      </c>
      <c r="AD124" s="8">
        <v>150000</v>
      </c>
      <c r="AE124" s="8">
        <v>150000</v>
      </c>
      <c r="AF124" s="8">
        <v>97577.27</v>
      </c>
      <c r="AG124" s="8">
        <v>97577.27</v>
      </c>
      <c r="AH124" s="8">
        <f t="shared" si="26"/>
        <v>0</v>
      </c>
      <c r="AI124" s="8">
        <v>97577.27</v>
      </c>
      <c r="AJ124" s="8">
        <f t="shared" si="27"/>
        <v>37816.000000000007</v>
      </c>
      <c r="AK124" s="8">
        <v>59761.27</v>
      </c>
      <c r="AL124" s="8">
        <v>150000</v>
      </c>
      <c r="AM124" s="11"/>
      <c r="AN124" s="11"/>
      <c r="AO124" s="11">
        <f t="shared" si="28"/>
        <v>0</v>
      </c>
      <c r="AP124" s="11">
        <v>59761.27</v>
      </c>
      <c r="AQ124" s="11">
        <f t="shared" si="29"/>
        <v>52422.729999999996</v>
      </c>
      <c r="AR124" s="11">
        <v>0</v>
      </c>
      <c r="AS124" s="11">
        <v>0</v>
      </c>
      <c r="AT124" s="11">
        <v>0</v>
      </c>
      <c r="AU124" s="11">
        <v>0</v>
      </c>
      <c r="AV124" s="3">
        <v>0</v>
      </c>
      <c r="AW124" s="4">
        <v>70000</v>
      </c>
      <c r="AX124" s="73">
        <f t="shared" si="21"/>
        <v>-80000</v>
      </c>
    </row>
    <row r="125" spans="1:50" x14ac:dyDescent="0.25">
      <c r="A125" s="1" t="s">
        <v>45</v>
      </c>
      <c r="B125" s="1" t="s">
        <v>74</v>
      </c>
      <c r="C125" s="1" t="s">
        <v>75</v>
      </c>
      <c r="D125" s="1" t="s">
        <v>76</v>
      </c>
      <c r="E125" s="1" t="s">
        <v>77</v>
      </c>
      <c r="F125" s="1" t="s">
        <v>78</v>
      </c>
      <c r="G125" s="1">
        <v>1</v>
      </c>
      <c r="H125" s="1" t="s">
        <v>80</v>
      </c>
      <c r="I125" s="1">
        <v>16</v>
      </c>
      <c r="J125" s="1" t="s">
        <v>57</v>
      </c>
      <c r="K125" s="16" t="s">
        <v>90</v>
      </c>
      <c r="L125" s="16" t="s">
        <v>574</v>
      </c>
      <c r="M125" s="1" t="s">
        <v>46</v>
      </c>
      <c r="N125" s="1" t="s">
        <v>79</v>
      </c>
      <c r="O125" s="40" t="s">
        <v>659</v>
      </c>
      <c r="P125" s="1" t="s">
        <v>91</v>
      </c>
      <c r="Q125" s="1" t="s">
        <v>771</v>
      </c>
      <c r="R125" s="1" t="s">
        <v>634</v>
      </c>
      <c r="S125" s="1" t="s">
        <v>737</v>
      </c>
      <c r="T125" s="1" t="s">
        <v>89</v>
      </c>
      <c r="U125" s="1">
        <v>2000</v>
      </c>
      <c r="V125" s="1" t="s">
        <v>520</v>
      </c>
      <c r="W125" s="1" t="s">
        <v>520</v>
      </c>
      <c r="X125" s="1">
        <v>2461</v>
      </c>
      <c r="Y125" s="1" t="s">
        <v>110</v>
      </c>
      <c r="Z125" s="1">
        <v>0</v>
      </c>
      <c r="AA125" s="1" t="s">
        <v>44</v>
      </c>
      <c r="AB125" s="6">
        <v>10592.98</v>
      </c>
      <c r="AC125" s="6">
        <v>0</v>
      </c>
      <c r="AD125" s="8">
        <v>0</v>
      </c>
      <c r="AE125" s="8">
        <v>0</v>
      </c>
      <c r="AF125" s="8">
        <v>0</v>
      </c>
      <c r="AG125" s="8">
        <v>0</v>
      </c>
      <c r="AH125" s="8">
        <v>0</v>
      </c>
      <c r="AI125" s="8">
        <v>0</v>
      </c>
      <c r="AJ125" s="8">
        <v>0</v>
      </c>
      <c r="AK125" s="8">
        <v>0</v>
      </c>
      <c r="AL125" s="8">
        <v>0</v>
      </c>
      <c r="AM125" s="11"/>
      <c r="AN125" s="11"/>
      <c r="AO125" s="11">
        <v>0</v>
      </c>
      <c r="AP125" s="11">
        <v>0</v>
      </c>
      <c r="AQ125" s="11">
        <v>0</v>
      </c>
      <c r="AR125" s="11">
        <v>0</v>
      </c>
      <c r="AS125" s="11">
        <v>0</v>
      </c>
      <c r="AT125" s="11">
        <v>0</v>
      </c>
      <c r="AU125" s="11">
        <v>0</v>
      </c>
      <c r="AV125" s="11">
        <v>0</v>
      </c>
      <c r="AW125" s="4">
        <v>0</v>
      </c>
      <c r="AX125" s="73">
        <f t="shared" si="21"/>
        <v>0</v>
      </c>
    </row>
    <row r="126" spans="1:50" x14ac:dyDescent="0.25">
      <c r="A126" s="1" t="s">
        <v>45</v>
      </c>
      <c r="B126" s="1" t="s">
        <v>47</v>
      </c>
      <c r="C126" s="1" t="s">
        <v>48</v>
      </c>
      <c r="D126" s="1" t="s">
        <v>49</v>
      </c>
      <c r="E126" s="1" t="s">
        <v>50</v>
      </c>
      <c r="F126" s="1" t="s">
        <v>51</v>
      </c>
      <c r="G126" s="1">
        <v>4</v>
      </c>
      <c r="H126" s="1" t="s">
        <v>53</v>
      </c>
      <c r="I126" s="1">
        <v>56</v>
      </c>
      <c r="J126" s="1" t="s">
        <v>57</v>
      </c>
      <c r="K126" s="16" t="s">
        <v>55</v>
      </c>
      <c r="L126" s="16" t="s">
        <v>574</v>
      </c>
      <c r="M126" s="1" t="s">
        <v>46</v>
      </c>
      <c r="N126" s="1" t="s">
        <v>52</v>
      </c>
      <c r="O126" s="40" t="s">
        <v>660</v>
      </c>
      <c r="P126" s="1" t="s">
        <v>56</v>
      </c>
      <c r="Q126" s="1" t="s">
        <v>781</v>
      </c>
      <c r="R126" s="1" t="s">
        <v>600</v>
      </c>
      <c r="S126" s="1" t="s">
        <v>600</v>
      </c>
      <c r="T126" s="1" t="s">
        <v>54</v>
      </c>
      <c r="U126" s="1">
        <v>2000</v>
      </c>
      <c r="V126" s="1" t="s">
        <v>520</v>
      </c>
      <c r="W126" s="1" t="s">
        <v>520</v>
      </c>
      <c r="X126" s="1">
        <v>2461</v>
      </c>
      <c r="Y126" t="s">
        <v>110</v>
      </c>
      <c r="Z126" s="1">
        <v>0</v>
      </c>
      <c r="AA126" s="1" t="s">
        <v>44</v>
      </c>
      <c r="AB126" s="6">
        <v>3944</v>
      </c>
      <c r="AC126" s="6">
        <v>0</v>
      </c>
      <c r="AD126" s="8">
        <v>0</v>
      </c>
      <c r="AE126" s="8">
        <v>0</v>
      </c>
      <c r="AF126" s="8">
        <v>0</v>
      </c>
      <c r="AG126" s="8">
        <v>0</v>
      </c>
      <c r="AH126" s="8">
        <v>0</v>
      </c>
      <c r="AI126" s="8">
        <v>0</v>
      </c>
      <c r="AJ126" s="8">
        <v>0</v>
      </c>
      <c r="AK126" s="8">
        <v>0</v>
      </c>
      <c r="AL126" s="8">
        <v>0</v>
      </c>
      <c r="AM126" s="11"/>
      <c r="AN126" s="11"/>
      <c r="AO126" s="11">
        <v>0</v>
      </c>
      <c r="AP126" s="11">
        <v>0</v>
      </c>
      <c r="AQ126" s="11">
        <v>0</v>
      </c>
      <c r="AR126" s="11">
        <v>0</v>
      </c>
      <c r="AS126" s="11">
        <v>0</v>
      </c>
      <c r="AT126" s="11">
        <v>0</v>
      </c>
      <c r="AU126" s="11">
        <v>0</v>
      </c>
      <c r="AV126" s="11">
        <v>0</v>
      </c>
      <c r="AW126" s="4">
        <v>0</v>
      </c>
      <c r="AX126" s="73">
        <f t="shared" si="21"/>
        <v>0</v>
      </c>
    </row>
    <row r="127" spans="1:50" x14ac:dyDescent="0.25">
      <c r="A127" s="1" t="s">
        <v>45</v>
      </c>
      <c r="B127" s="1" t="s">
        <v>395</v>
      </c>
      <c r="C127" s="1" t="s">
        <v>396</v>
      </c>
      <c r="D127" s="1" t="s">
        <v>100</v>
      </c>
      <c r="E127" s="1" t="s">
        <v>101</v>
      </c>
      <c r="F127" s="1" t="s">
        <v>102</v>
      </c>
      <c r="G127" s="1">
        <v>3</v>
      </c>
      <c r="H127" s="1" t="s">
        <v>125</v>
      </c>
      <c r="I127" s="1">
        <v>34</v>
      </c>
      <c r="J127" s="1" t="s">
        <v>42</v>
      </c>
      <c r="K127" s="16" t="s">
        <v>398</v>
      </c>
      <c r="L127" s="16" t="s">
        <v>574</v>
      </c>
      <c r="M127" s="1" t="s">
        <v>46</v>
      </c>
      <c r="N127" s="1" t="s">
        <v>103</v>
      </c>
      <c r="O127" s="40" t="s">
        <v>660</v>
      </c>
      <c r="P127" s="1" t="s">
        <v>399</v>
      </c>
      <c r="Q127" s="1" t="s">
        <v>770</v>
      </c>
      <c r="R127" s="1" t="s">
        <v>611</v>
      </c>
      <c r="S127" s="1" t="s">
        <v>399</v>
      </c>
      <c r="T127" s="1" t="s">
        <v>397</v>
      </c>
      <c r="U127" s="1">
        <v>3000</v>
      </c>
      <c r="V127" s="1" t="s">
        <v>520</v>
      </c>
      <c r="W127" s="1" t="s">
        <v>519</v>
      </c>
      <c r="X127" s="1">
        <v>2461</v>
      </c>
      <c r="Y127" s="1" t="s">
        <v>110</v>
      </c>
      <c r="Z127" s="1"/>
      <c r="AA127" s="1"/>
      <c r="AB127" s="9"/>
      <c r="AC127" s="9"/>
      <c r="AD127" s="8"/>
      <c r="AE127" s="8"/>
      <c r="AF127" s="8"/>
      <c r="AG127" s="8"/>
      <c r="AH127" s="8"/>
      <c r="AI127" s="8"/>
      <c r="AJ127" s="8"/>
      <c r="AK127" s="8"/>
      <c r="AL127" s="8">
        <v>100000000</v>
      </c>
      <c r="AM127" s="11"/>
      <c r="AN127" s="11"/>
      <c r="AO127" s="11"/>
      <c r="AP127" s="11"/>
      <c r="AQ127" s="11"/>
      <c r="AR127" s="11"/>
      <c r="AS127" s="11"/>
      <c r="AT127" s="11"/>
      <c r="AU127" s="11"/>
      <c r="AV127" s="3"/>
      <c r="AX127" s="73"/>
    </row>
    <row r="128" spans="1:50" x14ac:dyDescent="0.25">
      <c r="A128" s="1" t="s">
        <v>45</v>
      </c>
      <c r="B128" s="1" t="s">
        <v>32</v>
      </c>
      <c r="C128" s="1" t="s">
        <v>33</v>
      </c>
      <c r="D128" s="1" t="s">
        <v>100</v>
      </c>
      <c r="E128" s="1" t="s">
        <v>101</v>
      </c>
      <c r="F128" s="1" t="s">
        <v>102</v>
      </c>
      <c r="G128" s="1">
        <v>3</v>
      </c>
      <c r="H128" s="1" t="s">
        <v>125</v>
      </c>
      <c r="I128" s="1">
        <v>33</v>
      </c>
      <c r="J128" s="1" t="s">
        <v>57</v>
      </c>
      <c r="K128" s="16" t="s">
        <v>347</v>
      </c>
      <c r="L128" s="16" t="s">
        <v>574</v>
      </c>
      <c r="M128" s="1" t="s">
        <v>46</v>
      </c>
      <c r="N128" s="1" t="s">
        <v>103</v>
      </c>
      <c r="O128" s="40" t="s">
        <v>660</v>
      </c>
      <c r="P128" s="1" t="s">
        <v>348</v>
      </c>
      <c r="Q128" s="1" t="s">
        <v>770</v>
      </c>
      <c r="R128" s="1" t="s">
        <v>611</v>
      </c>
      <c r="S128" s="1" t="s">
        <v>619</v>
      </c>
      <c r="T128" s="1" t="s">
        <v>346</v>
      </c>
      <c r="U128" s="1">
        <v>2000</v>
      </c>
      <c r="V128" s="1" t="s">
        <v>520</v>
      </c>
      <c r="W128" s="1" t="s">
        <v>520</v>
      </c>
      <c r="X128" s="1">
        <v>2471</v>
      </c>
      <c r="Y128" s="1" t="s">
        <v>111</v>
      </c>
      <c r="Z128" s="1">
        <v>0</v>
      </c>
      <c r="AA128" s="1" t="s">
        <v>44</v>
      </c>
      <c r="AB128" s="6">
        <v>632370.68000000005</v>
      </c>
      <c r="AC128" s="6">
        <v>632370.68000000005</v>
      </c>
      <c r="AD128" s="8">
        <v>553821.28</v>
      </c>
      <c r="AE128" s="68">
        <v>575211.68000000005</v>
      </c>
      <c r="AF128" s="8">
        <v>539373.61</v>
      </c>
      <c r="AG128" s="8">
        <v>518511.01</v>
      </c>
      <c r="AH128" s="8">
        <f t="shared" ref="AH128:AH147" si="30">AG128-AI128</f>
        <v>0</v>
      </c>
      <c r="AI128" s="8">
        <v>518511.01</v>
      </c>
      <c r="AJ128" s="8">
        <f t="shared" ref="AJ128:AJ147" si="31">AI128-AK128</f>
        <v>0</v>
      </c>
      <c r="AK128" s="68">
        <v>518511.01</v>
      </c>
      <c r="AL128" s="68">
        <v>1300000</v>
      </c>
      <c r="AM128" s="69"/>
      <c r="AN128" s="11"/>
      <c r="AO128" s="11">
        <f t="shared" ref="AO128:AO147" si="32">AK128-AP128</f>
        <v>0</v>
      </c>
      <c r="AP128" s="11">
        <v>518511.01</v>
      </c>
      <c r="AQ128" s="11">
        <f t="shared" ref="AQ128:AQ147" si="33">AD128-AF128</f>
        <v>14447.670000000042</v>
      </c>
      <c r="AR128" s="11">
        <v>0</v>
      </c>
      <c r="AS128" s="11">
        <v>0</v>
      </c>
      <c r="AT128" s="11">
        <v>0</v>
      </c>
      <c r="AU128" s="11">
        <v>21390.400000000001</v>
      </c>
      <c r="AV128" s="3">
        <v>-21390.400000000001</v>
      </c>
      <c r="AW128" s="4">
        <v>700000</v>
      </c>
      <c r="AX128" s="73">
        <f t="shared" ref="AX128:AX159" si="34">AW128-AL128</f>
        <v>-600000</v>
      </c>
    </row>
    <row r="129" spans="1:50" x14ac:dyDescent="0.25">
      <c r="A129" s="1" t="s">
        <v>45</v>
      </c>
      <c r="B129" s="1" t="s">
        <v>74</v>
      </c>
      <c r="C129" s="1" t="s">
        <v>75</v>
      </c>
      <c r="D129" s="1" t="s">
        <v>100</v>
      </c>
      <c r="E129" s="1" t="s">
        <v>101</v>
      </c>
      <c r="F129" s="1" t="s">
        <v>102</v>
      </c>
      <c r="G129" s="1">
        <v>2</v>
      </c>
      <c r="H129" s="1" t="s">
        <v>104</v>
      </c>
      <c r="I129" s="1">
        <v>36</v>
      </c>
      <c r="J129" s="1" t="s">
        <v>57</v>
      </c>
      <c r="K129" s="16" t="s">
        <v>106</v>
      </c>
      <c r="L129" s="16" t="s">
        <v>574</v>
      </c>
      <c r="M129" s="1" t="s">
        <v>46</v>
      </c>
      <c r="N129" s="1" t="s">
        <v>103</v>
      </c>
      <c r="O129" s="40" t="s">
        <v>660</v>
      </c>
      <c r="P129" s="1" t="s">
        <v>107</v>
      </c>
      <c r="Q129" s="1" t="s">
        <v>770</v>
      </c>
      <c r="R129" s="1" t="s">
        <v>611</v>
      </c>
      <c r="S129" s="1" t="s">
        <v>620</v>
      </c>
      <c r="T129" s="1" t="s">
        <v>105</v>
      </c>
      <c r="U129" s="1">
        <v>2000</v>
      </c>
      <c r="V129" s="1" t="s">
        <v>520</v>
      </c>
      <c r="W129" s="1" t="s">
        <v>520</v>
      </c>
      <c r="X129" s="1">
        <v>2471</v>
      </c>
      <c r="Y129" s="1" t="s">
        <v>111</v>
      </c>
      <c r="Z129" s="1">
        <v>0</v>
      </c>
      <c r="AA129" s="1" t="s">
        <v>44</v>
      </c>
      <c r="AB129" s="6">
        <v>2386641.2200000002</v>
      </c>
      <c r="AC129" s="6">
        <v>2366640.46</v>
      </c>
      <c r="AD129" s="8">
        <v>2680000</v>
      </c>
      <c r="AE129" s="8">
        <v>2300000</v>
      </c>
      <c r="AF129" s="8">
        <v>2477496.77</v>
      </c>
      <c r="AG129" s="8">
        <v>2477496.77</v>
      </c>
      <c r="AH129" s="8">
        <f t="shared" si="30"/>
        <v>0</v>
      </c>
      <c r="AI129" s="8">
        <v>2477496.77</v>
      </c>
      <c r="AJ129" s="8">
        <f t="shared" si="31"/>
        <v>160405.72999999998</v>
      </c>
      <c r="AK129" s="8">
        <v>2317091.04</v>
      </c>
      <c r="AL129" s="8">
        <v>3000000</v>
      </c>
      <c r="AM129" s="11"/>
      <c r="AN129" s="11"/>
      <c r="AO129" s="11">
        <f t="shared" si="32"/>
        <v>542155.60000000009</v>
      </c>
      <c r="AP129" s="11">
        <v>1774935.44</v>
      </c>
      <c r="AQ129" s="11">
        <f t="shared" si="33"/>
        <v>202503.22999999998</v>
      </c>
      <c r="AR129" s="11">
        <v>0</v>
      </c>
      <c r="AS129" s="11">
        <v>400000</v>
      </c>
      <c r="AT129" s="11">
        <v>0</v>
      </c>
      <c r="AU129" s="11">
        <v>20000</v>
      </c>
      <c r="AV129" s="3">
        <v>380000</v>
      </c>
      <c r="AW129" s="4">
        <v>2500000</v>
      </c>
      <c r="AX129" s="73">
        <f t="shared" si="34"/>
        <v>-500000</v>
      </c>
    </row>
    <row r="130" spans="1:50" x14ac:dyDescent="0.25">
      <c r="A130" s="1" t="s">
        <v>45</v>
      </c>
      <c r="B130" s="1" t="s">
        <v>123</v>
      </c>
      <c r="C130" s="1" t="s">
        <v>124</v>
      </c>
      <c r="D130" s="1" t="s">
        <v>100</v>
      </c>
      <c r="E130" s="1" t="s">
        <v>101</v>
      </c>
      <c r="F130" s="1" t="s">
        <v>78</v>
      </c>
      <c r="G130" s="1">
        <v>3</v>
      </c>
      <c r="H130" s="1" t="s">
        <v>125</v>
      </c>
      <c r="I130" s="1">
        <v>11</v>
      </c>
      <c r="J130" s="1" t="s">
        <v>57</v>
      </c>
      <c r="K130" s="16" t="s">
        <v>127</v>
      </c>
      <c r="L130" s="16" t="s">
        <v>574</v>
      </c>
      <c r="M130" s="1" t="s">
        <v>46</v>
      </c>
      <c r="N130" s="1" t="s">
        <v>79</v>
      </c>
      <c r="O130" s="40" t="s">
        <v>663</v>
      </c>
      <c r="P130" s="1" t="s">
        <v>128</v>
      </c>
      <c r="Q130" s="1" t="s">
        <v>769</v>
      </c>
      <c r="R130" s="1" t="s">
        <v>622</v>
      </c>
      <c r="S130" s="1" t="s">
        <v>627</v>
      </c>
      <c r="T130" s="1" t="s">
        <v>126</v>
      </c>
      <c r="U130" s="1">
        <v>2000</v>
      </c>
      <c r="V130" s="1" t="s">
        <v>520</v>
      </c>
      <c r="W130" s="1" t="s">
        <v>520</v>
      </c>
      <c r="X130" s="1">
        <v>2471</v>
      </c>
      <c r="Y130" s="1" t="s">
        <v>111</v>
      </c>
      <c r="Z130" s="1">
        <v>0</v>
      </c>
      <c r="AA130" s="1" t="s">
        <v>44</v>
      </c>
      <c r="AB130" s="6">
        <v>279.44</v>
      </c>
      <c r="AC130" s="6">
        <v>279.44</v>
      </c>
      <c r="AD130" s="8">
        <v>2000</v>
      </c>
      <c r="AE130" s="8">
        <v>2000</v>
      </c>
      <c r="AF130" s="8">
        <v>0</v>
      </c>
      <c r="AG130" s="8">
        <v>0</v>
      </c>
      <c r="AH130" s="8">
        <f t="shared" si="30"/>
        <v>0</v>
      </c>
      <c r="AI130" s="8">
        <v>0</v>
      </c>
      <c r="AJ130" s="8">
        <f t="shared" si="31"/>
        <v>0</v>
      </c>
      <c r="AK130" s="8">
        <v>0</v>
      </c>
      <c r="AL130" s="8">
        <v>0</v>
      </c>
      <c r="AM130" s="11"/>
      <c r="AN130" s="11"/>
      <c r="AO130" s="11">
        <f t="shared" si="32"/>
        <v>0</v>
      </c>
      <c r="AP130" s="11">
        <v>0</v>
      </c>
      <c r="AQ130" s="11">
        <f t="shared" si="33"/>
        <v>2000</v>
      </c>
      <c r="AR130" s="11">
        <v>0</v>
      </c>
      <c r="AS130" s="11">
        <v>0</v>
      </c>
      <c r="AT130" s="11">
        <v>0</v>
      </c>
      <c r="AU130" s="11">
        <v>0</v>
      </c>
      <c r="AV130" s="3">
        <v>0</v>
      </c>
      <c r="AW130" s="4">
        <v>0</v>
      </c>
      <c r="AX130" s="73">
        <f t="shared" si="34"/>
        <v>0</v>
      </c>
    </row>
    <row r="131" spans="1:50" x14ac:dyDescent="0.25">
      <c r="A131" s="1" t="s">
        <v>45</v>
      </c>
      <c r="B131" s="1" t="s">
        <v>142</v>
      </c>
      <c r="C131" s="1" t="s">
        <v>143</v>
      </c>
      <c r="D131" s="1" t="s">
        <v>100</v>
      </c>
      <c r="E131" s="1" t="s">
        <v>101</v>
      </c>
      <c r="F131" s="1" t="s">
        <v>144</v>
      </c>
      <c r="G131" s="1">
        <v>6</v>
      </c>
      <c r="H131" s="1" t="s">
        <v>38</v>
      </c>
      <c r="I131" s="1">
        <v>49</v>
      </c>
      <c r="J131" s="1" t="s">
        <v>57</v>
      </c>
      <c r="K131" s="16" t="s">
        <v>147</v>
      </c>
      <c r="L131" s="16" t="s">
        <v>574</v>
      </c>
      <c r="M131" s="1" t="s">
        <v>46</v>
      </c>
      <c r="N131" s="1" t="s">
        <v>145</v>
      </c>
      <c r="O131" s="40" t="s">
        <v>662</v>
      </c>
      <c r="P131" s="1" t="s">
        <v>148</v>
      </c>
      <c r="Q131" s="1" t="s">
        <v>775</v>
      </c>
      <c r="R131" s="1" t="s">
        <v>617</v>
      </c>
      <c r="S131" s="1" t="s">
        <v>618</v>
      </c>
      <c r="T131" s="1" t="s">
        <v>146</v>
      </c>
      <c r="U131" s="1">
        <v>2000</v>
      </c>
      <c r="V131" s="1" t="s">
        <v>520</v>
      </c>
      <c r="W131" s="1" t="s">
        <v>520</v>
      </c>
      <c r="X131" s="1">
        <v>2471</v>
      </c>
      <c r="Y131" s="1" t="s">
        <v>111</v>
      </c>
      <c r="Z131" s="1">
        <v>0</v>
      </c>
      <c r="AA131" s="1" t="s">
        <v>44</v>
      </c>
      <c r="AB131" s="6">
        <v>301.60000000000002</v>
      </c>
      <c r="AC131" s="6">
        <v>301.60000000000002</v>
      </c>
      <c r="AD131" s="8">
        <v>1414</v>
      </c>
      <c r="AE131" s="8">
        <v>1414</v>
      </c>
      <c r="AF131" s="8">
        <v>0</v>
      </c>
      <c r="AG131" s="8">
        <v>0</v>
      </c>
      <c r="AH131" s="8">
        <f t="shared" si="30"/>
        <v>0</v>
      </c>
      <c r="AI131" s="8">
        <v>0</v>
      </c>
      <c r="AJ131" s="8">
        <f t="shared" si="31"/>
        <v>0</v>
      </c>
      <c r="AK131" s="8">
        <v>0</v>
      </c>
      <c r="AL131" s="8">
        <v>0</v>
      </c>
      <c r="AM131" s="11"/>
      <c r="AN131" s="11"/>
      <c r="AO131" s="11">
        <f t="shared" si="32"/>
        <v>0</v>
      </c>
      <c r="AP131" s="11">
        <v>0</v>
      </c>
      <c r="AQ131" s="11">
        <f t="shared" si="33"/>
        <v>1414</v>
      </c>
      <c r="AR131" s="11">
        <v>0</v>
      </c>
      <c r="AS131" s="11">
        <v>0</v>
      </c>
      <c r="AT131" s="11">
        <v>0</v>
      </c>
      <c r="AU131" s="11">
        <v>0</v>
      </c>
      <c r="AV131" s="3">
        <v>0</v>
      </c>
      <c r="AW131" s="4">
        <v>0</v>
      </c>
      <c r="AX131" s="73">
        <f t="shared" si="34"/>
        <v>0</v>
      </c>
    </row>
    <row r="132" spans="1:50" x14ac:dyDescent="0.25">
      <c r="A132" s="1" t="s">
        <v>45</v>
      </c>
      <c r="B132" s="1" t="s">
        <v>32</v>
      </c>
      <c r="C132" s="1" t="s">
        <v>33</v>
      </c>
      <c r="D132" s="1" t="s">
        <v>282</v>
      </c>
      <c r="E132" s="1" t="s">
        <v>283</v>
      </c>
      <c r="F132" s="1" t="s">
        <v>78</v>
      </c>
      <c r="G132" s="1">
        <v>1</v>
      </c>
      <c r="H132" s="1" t="s">
        <v>80</v>
      </c>
      <c r="I132" s="1">
        <v>15</v>
      </c>
      <c r="J132" s="1" t="s">
        <v>57</v>
      </c>
      <c r="K132" s="16" t="s">
        <v>90</v>
      </c>
      <c r="L132" s="16" t="s">
        <v>574</v>
      </c>
      <c r="M132" s="1" t="s">
        <v>46</v>
      </c>
      <c r="N132" s="1" t="s">
        <v>79</v>
      </c>
      <c r="O132" s="16" t="s">
        <v>659</v>
      </c>
      <c r="P132" s="1" t="s">
        <v>91</v>
      </c>
      <c r="Q132" s="1" t="s">
        <v>771</v>
      </c>
      <c r="R132" s="1" t="s">
        <v>634</v>
      </c>
      <c r="S132" s="1" t="s">
        <v>602</v>
      </c>
      <c r="T132" s="1" t="s">
        <v>284</v>
      </c>
      <c r="U132" s="1">
        <v>2000</v>
      </c>
      <c r="V132" s="1" t="s">
        <v>520</v>
      </c>
      <c r="W132" s="1" t="s">
        <v>520</v>
      </c>
      <c r="X132" s="1">
        <v>2471</v>
      </c>
      <c r="Y132" s="1" t="s">
        <v>111</v>
      </c>
      <c r="Z132" s="1">
        <v>0</v>
      </c>
      <c r="AA132" s="1" t="s">
        <v>44</v>
      </c>
      <c r="AB132" s="7">
        <v>0</v>
      </c>
      <c r="AC132" s="7">
        <v>0</v>
      </c>
      <c r="AD132" s="8">
        <v>150000</v>
      </c>
      <c r="AE132" s="8">
        <v>150000</v>
      </c>
      <c r="AF132" s="8">
        <v>78283.91</v>
      </c>
      <c r="AG132" s="8">
        <v>78283.91</v>
      </c>
      <c r="AH132" s="8">
        <f t="shared" si="30"/>
        <v>0</v>
      </c>
      <c r="AI132" s="8">
        <v>78283.91</v>
      </c>
      <c r="AJ132" s="8">
        <f t="shared" si="31"/>
        <v>58484.450000000004</v>
      </c>
      <c r="AK132" s="8">
        <v>19799.46</v>
      </c>
      <c r="AL132" s="8">
        <v>20000</v>
      </c>
      <c r="AM132" s="11"/>
      <c r="AN132" s="11"/>
      <c r="AO132" s="11">
        <f t="shared" si="32"/>
        <v>19799.46</v>
      </c>
      <c r="AP132" s="11">
        <v>0</v>
      </c>
      <c r="AQ132" s="11">
        <f t="shared" si="33"/>
        <v>71716.09</v>
      </c>
      <c r="AR132" s="11">
        <v>0</v>
      </c>
      <c r="AS132" s="11">
        <v>0</v>
      </c>
      <c r="AT132" s="11">
        <v>0</v>
      </c>
      <c r="AU132" s="11">
        <v>0</v>
      </c>
      <c r="AV132" s="3">
        <v>0</v>
      </c>
      <c r="AW132" s="4">
        <v>20000</v>
      </c>
      <c r="AX132" s="73">
        <f t="shared" si="34"/>
        <v>0</v>
      </c>
    </row>
    <row r="133" spans="1:50" x14ac:dyDescent="0.25">
      <c r="A133" s="1" t="s">
        <v>45</v>
      </c>
      <c r="B133" s="1" t="s">
        <v>32</v>
      </c>
      <c r="C133" s="1" t="s">
        <v>33</v>
      </c>
      <c r="D133" s="1" t="s">
        <v>100</v>
      </c>
      <c r="E133" s="1" t="s">
        <v>101</v>
      </c>
      <c r="F133" s="1" t="s">
        <v>136</v>
      </c>
      <c r="G133" s="1">
        <v>6</v>
      </c>
      <c r="H133" s="1" t="s">
        <v>38</v>
      </c>
      <c r="I133" s="1">
        <v>21</v>
      </c>
      <c r="J133" s="1" t="s">
        <v>57</v>
      </c>
      <c r="K133" s="16" t="s">
        <v>139</v>
      </c>
      <c r="L133" s="16" t="s">
        <v>574</v>
      </c>
      <c r="M133" s="1" t="s">
        <v>46</v>
      </c>
      <c r="N133" s="1" t="s">
        <v>137</v>
      </c>
      <c r="O133" s="40" t="s">
        <v>656</v>
      </c>
      <c r="P133" s="1" t="s">
        <v>140</v>
      </c>
      <c r="Q133" s="1" t="s">
        <v>765</v>
      </c>
      <c r="R133" s="1" t="s">
        <v>137</v>
      </c>
      <c r="S133" s="1" t="s">
        <v>623</v>
      </c>
      <c r="T133" s="1" t="s">
        <v>315</v>
      </c>
      <c r="U133" s="1">
        <v>2000</v>
      </c>
      <c r="V133" s="1" t="s">
        <v>520</v>
      </c>
      <c r="W133" s="1" t="s">
        <v>520</v>
      </c>
      <c r="X133" s="1">
        <v>2471</v>
      </c>
      <c r="Y133" s="1" t="s">
        <v>111</v>
      </c>
      <c r="Z133" s="1">
        <v>0</v>
      </c>
      <c r="AA133" s="1" t="s">
        <v>44</v>
      </c>
      <c r="AB133" s="6">
        <v>22096.42</v>
      </c>
      <c r="AC133" s="6">
        <v>22089.24</v>
      </c>
      <c r="AD133" s="8">
        <v>45300</v>
      </c>
      <c r="AE133" s="8">
        <v>50000</v>
      </c>
      <c r="AF133" s="8">
        <v>30881.72</v>
      </c>
      <c r="AG133" s="8">
        <v>30881.72</v>
      </c>
      <c r="AH133" s="8">
        <f t="shared" si="30"/>
        <v>0</v>
      </c>
      <c r="AI133" s="8">
        <v>30881.72</v>
      </c>
      <c r="AJ133" s="8">
        <f t="shared" si="31"/>
        <v>0</v>
      </c>
      <c r="AK133" s="8">
        <v>30881.72</v>
      </c>
      <c r="AL133" s="8">
        <v>150000</v>
      </c>
      <c r="AM133" s="11"/>
      <c r="AN133" s="11"/>
      <c r="AO133" s="11">
        <f t="shared" si="32"/>
        <v>0</v>
      </c>
      <c r="AP133" s="11">
        <v>30881.72</v>
      </c>
      <c r="AQ133" s="11">
        <f t="shared" si="33"/>
        <v>14418.279999999999</v>
      </c>
      <c r="AR133" s="11">
        <v>0</v>
      </c>
      <c r="AS133" s="11">
        <v>0</v>
      </c>
      <c r="AT133" s="11">
        <v>0</v>
      </c>
      <c r="AU133" s="11">
        <v>4700</v>
      </c>
      <c r="AV133" s="3">
        <v>-4700</v>
      </c>
      <c r="AW133" s="4">
        <v>35000</v>
      </c>
      <c r="AX133" s="73">
        <f t="shared" si="34"/>
        <v>-115000</v>
      </c>
    </row>
    <row r="134" spans="1:50" x14ac:dyDescent="0.25">
      <c r="A134" s="1" t="s">
        <v>45</v>
      </c>
      <c r="B134" s="1" t="s">
        <v>177</v>
      </c>
      <c r="C134" s="1" t="s">
        <v>178</v>
      </c>
      <c r="D134" s="1" t="s">
        <v>100</v>
      </c>
      <c r="E134" s="1" t="s">
        <v>101</v>
      </c>
      <c r="F134" s="1" t="s">
        <v>102</v>
      </c>
      <c r="G134" s="1">
        <v>3</v>
      </c>
      <c r="H134" s="1" t="s">
        <v>125</v>
      </c>
      <c r="I134" s="1">
        <v>39</v>
      </c>
      <c r="J134" s="1" t="s">
        <v>57</v>
      </c>
      <c r="K134" s="16" t="s">
        <v>180</v>
      </c>
      <c r="L134" s="16" t="s">
        <v>574</v>
      </c>
      <c r="M134" s="1" t="s">
        <v>46</v>
      </c>
      <c r="N134" s="1" t="s">
        <v>103</v>
      </c>
      <c r="O134" s="40" t="s">
        <v>663</v>
      </c>
      <c r="P134" s="1" t="s">
        <v>181</v>
      </c>
      <c r="Q134" s="1" t="s">
        <v>769</v>
      </c>
      <c r="R134" s="1" t="s">
        <v>622</v>
      </c>
      <c r="S134" s="1" t="s">
        <v>621</v>
      </c>
      <c r="T134" s="1" t="s">
        <v>179</v>
      </c>
      <c r="U134" s="1">
        <v>2000</v>
      </c>
      <c r="V134" s="1" t="s">
        <v>520</v>
      </c>
      <c r="W134" s="1" t="s">
        <v>520</v>
      </c>
      <c r="X134" s="1">
        <v>2481</v>
      </c>
      <c r="Y134" s="1" t="s">
        <v>182</v>
      </c>
      <c r="Z134" s="1">
        <v>0</v>
      </c>
      <c r="AA134" s="1" t="s">
        <v>44</v>
      </c>
      <c r="AB134" s="6">
        <v>9881.5499999999993</v>
      </c>
      <c r="AC134" s="6">
        <v>7243.78</v>
      </c>
      <c r="AD134" s="8">
        <v>10000</v>
      </c>
      <c r="AE134" s="8">
        <v>10000</v>
      </c>
      <c r="AF134" s="8">
        <v>9484.1200000000008</v>
      </c>
      <c r="AG134" s="8">
        <v>9484.1200000000008</v>
      </c>
      <c r="AH134" s="8">
        <f t="shared" si="30"/>
        <v>0</v>
      </c>
      <c r="AI134" s="8">
        <v>9484.1200000000008</v>
      </c>
      <c r="AJ134" s="8">
        <f t="shared" si="31"/>
        <v>0</v>
      </c>
      <c r="AK134" s="8">
        <v>9484.1200000000008</v>
      </c>
      <c r="AL134" s="8">
        <v>10000</v>
      </c>
      <c r="AM134" s="11"/>
      <c r="AN134" s="11"/>
      <c r="AO134" s="11">
        <f t="shared" si="32"/>
        <v>0</v>
      </c>
      <c r="AP134" s="11">
        <v>9484.1200000000008</v>
      </c>
      <c r="AQ134" s="11">
        <f t="shared" si="33"/>
        <v>515.8799999999992</v>
      </c>
      <c r="AR134" s="11">
        <v>0</v>
      </c>
      <c r="AS134" s="11">
        <v>0</v>
      </c>
      <c r="AT134" s="11">
        <v>0</v>
      </c>
      <c r="AU134" s="11">
        <v>0</v>
      </c>
      <c r="AV134" s="3">
        <v>0</v>
      </c>
      <c r="AW134" s="4">
        <v>10000</v>
      </c>
      <c r="AX134" s="73">
        <f t="shared" si="34"/>
        <v>0</v>
      </c>
    </row>
    <row r="135" spans="1:50" x14ac:dyDescent="0.25">
      <c r="A135" s="1" t="s">
        <v>45</v>
      </c>
      <c r="B135" s="1" t="s">
        <v>32</v>
      </c>
      <c r="C135" s="1" t="s">
        <v>33</v>
      </c>
      <c r="D135" s="1" t="s">
        <v>100</v>
      </c>
      <c r="E135" s="1" t="s">
        <v>101</v>
      </c>
      <c r="F135" s="1" t="s">
        <v>102</v>
      </c>
      <c r="G135" s="1">
        <v>3</v>
      </c>
      <c r="H135" s="1" t="s">
        <v>125</v>
      </c>
      <c r="I135" s="1">
        <v>33</v>
      </c>
      <c r="J135" s="1" t="s">
        <v>57</v>
      </c>
      <c r="K135" s="16" t="s">
        <v>347</v>
      </c>
      <c r="L135" s="16" t="s">
        <v>574</v>
      </c>
      <c r="M135" s="1" t="s">
        <v>46</v>
      </c>
      <c r="N135" s="1" t="s">
        <v>103</v>
      </c>
      <c r="O135" s="40" t="s">
        <v>660</v>
      </c>
      <c r="P135" s="1" t="s">
        <v>348</v>
      </c>
      <c r="Q135" s="1" t="s">
        <v>770</v>
      </c>
      <c r="R135" s="1" t="s">
        <v>611</v>
      </c>
      <c r="S135" s="1" t="s">
        <v>619</v>
      </c>
      <c r="T135" s="1" t="s">
        <v>346</v>
      </c>
      <c r="U135" s="1">
        <v>2000</v>
      </c>
      <c r="V135" s="1" t="s">
        <v>520</v>
      </c>
      <c r="W135" s="1" t="s">
        <v>520</v>
      </c>
      <c r="X135" s="1">
        <v>2491</v>
      </c>
      <c r="Y135" s="1" t="s">
        <v>95</v>
      </c>
      <c r="Z135" s="1">
        <v>0</v>
      </c>
      <c r="AA135" s="1" t="s">
        <v>44</v>
      </c>
      <c r="AB135" s="6">
        <v>4676068.96</v>
      </c>
      <c r="AC135" s="6">
        <v>4676068.96</v>
      </c>
      <c r="AD135" s="8">
        <v>4751975.5</v>
      </c>
      <c r="AE135" s="68">
        <v>4862000</v>
      </c>
      <c r="AF135" s="8">
        <v>4751975.5</v>
      </c>
      <c r="AG135" s="8">
        <v>4751975.5</v>
      </c>
      <c r="AH135" s="8">
        <f t="shared" si="30"/>
        <v>166995.20000000019</v>
      </c>
      <c r="AI135" s="8">
        <v>4584980.3</v>
      </c>
      <c r="AJ135" s="8">
        <f t="shared" si="31"/>
        <v>0</v>
      </c>
      <c r="AK135" s="68">
        <v>4584980.3</v>
      </c>
      <c r="AL135" s="68">
        <v>6500000</v>
      </c>
      <c r="AM135" s="69" t="s">
        <v>745</v>
      </c>
      <c r="AN135" s="11"/>
      <c r="AO135" s="11">
        <f t="shared" si="32"/>
        <v>0</v>
      </c>
      <c r="AP135" s="11">
        <v>4584980.3</v>
      </c>
      <c r="AQ135" s="11">
        <f t="shared" si="33"/>
        <v>0</v>
      </c>
      <c r="AR135" s="11">
        <v>0</v>
      </c>
      <c r="AS135" s="11">
        <v>113232.54</v>
      </c>
      <c r="AT135" s="11">
        <v>0</v>
      </c>
      <c r="AU135" s="11">
        <v>223257.04</v>
      </c>
      <c r="AV135" s="3">
        <v>-110024.5</v>
      </c>
      <c r="AW135" s="4">
        <v>4700000</v>
      </c>
      <c r="AX135" s="73">
        <f t="shared" si="34"/>
        <v>-1800000</v>
      </c>
    </row>
    <row r="136" spans="1:50" x14ac:dyDescent="0.25">
      <c r="A136" s="1" t="s">
        <v>45</v>
      </c>
      <c r="B136" s="1" t="s">
        <v>74</v>
      </c>
      <c r="C136" s="1" t="s">
        <v>75</v>
      </c>
      <c r="D136" s="1" t="s">
        <v>100</v>
      </c>
      <c r="E136" s="1" t="s">
        <v>101</v>
      </c>
      <c r="F136" s="1" t="s">
        <v>102</v>
      </c>
      <c r="G136" s="1">
        <v>2</v>
      </c>
      <c r="H136" s="1" t="s">
        <v>104</v>
      </c>
      <c r="I136" s="1">
        <v>36</v>
      </c>
      <c r="J136" s="1" t="s">
        <v>57</v>
      </c>
      <c r="K136" s="16" t="s">
        <v>106</v>
      </c>
      <c r="L136" s="16" t="s">
        <v>574</v>
      </c>
      <c r="M136" s="1" t="s">
        <v>46</v>
      </c>
      <c r="N136" s="1" t="s">
        <v>103</v>
      </c>
      <c r="O136" s="40" t="s">
        <v>660</v>
      </c>
      <c r="P136" s="1" t="s">
        <v>107</v>
      </c>
      <c r="Q136" s="1" t="s">
        <v>770</v>
      </c>
      <c r="R136" s="1" t="s">
        <v>611</v>
      </c>
      <c r="S136" s="1" t="s">
        <v>620</v>
      </c>
      <c r="T136" s="1" t="s">
        <v>105</v>
      </c>
      <c r="U136" s="1">
        <v>2000</v>
      </c>
      <c r="V136" s="1" t="s">
        <v>520</v>
      </c>
      <c r="W136" s="1" t="s">
        <v>520</v>
      </c>
      <c r="X136" s="1">
        <v>2491</v>
      </c>
      <c r="Y136" s="1" t="s">
        <v>95</v>
      </c>
      <c r="Z136" s="1">
        <v>0</v>
      </c>
      <c r="AA136" s="1" t="s">
        <v>44</v>
      </c>
      <c r="AB136" s="6">
        <v>5860</v>
      </c>
      <c r="AC136" s="6">
        <v>5860</v>
      </c>
      <c r="AD136" s="8">
        <v>7000</v>
      </c>
      <c r="AE136" s="8">
        <v>7000</v>
      </c>
      <c r="AF136" s="8">
        <v>3770.04</v>
      </c>
      <c r="AG136" s="8">
        <v>3770.04</v>
      </c>
      <c r="AH136" s="8">
        <f t="shared" si="30"/>
        <v>0</v>
      </c>
      <c r="AI136" s="8">
        <v>3770.04</v>
      </c>
      <c r="AJ136" s="8">
        <f t="shared" si="31"/>
        <v>0</v>
      </c>
      <c r="AK136" s="8">
        <v>3770.04</v>
      </c>
      <c r="AL136" s="8">
        <v>9000</v>
      </c>
      <c r="AM136" s="11"/>
      <c r="AN136" s="11"/>
      <c r="AO136" s="11">
        <f t="shared" si="32"/>
        <v>0</v>
      </c>
      <c r="AP136" s="11">
        <v>3770.04</v>
      </c>
      <c r="AQ136" s="11">
        <f t="shared" si="33"/>
        <v>3229.96</v>
      </c>
      <c r="AR136" s="11">
        <v>0</v>
      </c>
      <c r="AS136" s="11">
        <v>0</v>
      </c>
      <c r="AT136" s="11">
        <v>0</v>
      </c>
      <c r="AU136" s="11">
        <v>0</v>
      </c>
      <c r="AV136" s="3">
        <v>0</v>
      </c>
      <c r="AW136" s="4">
        <v>7000</v>
      </c>
      <c r="AX136" s="73">
        <f t="shared" si="34"/>
        <v>-2000</v>
      </c>
    </row>
    <row r="137" spans="1:50" x14ac:dyDescent="0.25">
      <c r="A137" s="1" t="s">
        <v>45</v>
      </c>
      <c r="B137" s="1" t="s">
        <v>142</v>
      </c>
      <c r="C137" s="1" t="s">
        <v>143</v>
      </c>
      <c r="D137" s="1" t="s">
        <v>100</v>
      </c>
      <c r="E137" s="1" t="s">
        <v>101</v>
      </c>
      <c r="F137" s="1" t="s">
        <v>144</v>
      </c>
      <c r="G137" s="1">
        <v>6</v>
      </c>
      <c r="H137" s="1" t="s">
        <v>38</v>
      </c>
      <c r="I137" s="1">
        <v>49</v>
      </c>
      <c r="J137" s="1" t="s">
        <v>57</v>
      </c>
      <c r="K137" s="16" t="s">
        <v>147</v>
      </c>
      <c r="L137" s="16" t="s">
        <v>574</v>
      </c>
      <c r="M137" s="1" t="s">
        <v>46</v>
      </c>
      <c r="N137" s="1" t="s">
        <v>145</v>
      </c>
      <c r="O137" s="40" t="s">
        <v>662</v>
      </c>
      <c r="P137" s="1" t="s">
        <v>148</v>
      </c>
      <c r="Q137" s="1" t="s">
        <v>775</v>
      </c>
      <c r="R137" s="1" t="s">
        <v>617</v>
      </c>
      <c r="S137" s="1" t="s">
        <v>618</v>
      </c>
      <c r="T137" s="1" t="s">
        <v>146</v>
      </c>
      <c r="U137" s="1">
        <v>2000</v>
      </c>
      <c r="V137" s="1" t="s">
        <v>520</v>
      </c>
      <c r="W137" s="1" t="s">
        <v>520</v>
      </c>
      <c r="X137" s="1">
        <v>2491</v>
      </c>
      <c r="Y137" s="1" t="s">
        <v>95</v>
      </c>
      <c r="Z137" s="1">
        <v>0</v>
      </c>
      <c r="AA137" s="1" t="s">
        <v>44</v>
      </c>
      <c r="AB137" s="6">
        <v>849.7</v>
      </c>
      <c r="AC137" s="6">
        <v>849.7</v>
      </c>
      <c r="AD137" s="8">
        <v>2000</v>
      </c>
      <c r="AE137" s="8">
        <v>2000</v>
      </c>
      <c r="AF137" s="8">
        <v>0</v>
      </c>
      <c r="AG137" s="8">
        <v>0</v>
      </c>
      <c r="AH137" s="8">
        <f t="shared" si="30"/>
        <v>0</v>
      </c>
      <c r="AI137" s="8">
        <v>0</v>
      </c>
      <c r="AJ137" s="8">
        <f t="shared" si="31"/>
        <v>0</v>
      </c>
      <c r="AK137" s="8">
        <v>0</v>
      </c>
      <c r="AL137" s="8">
        <v>0</v>
      </c>
      <c r="AM137" s="11"/>
      <c r="AN137" s="11"/>
      <c r="AO137" s="11">
        <f t="shared" si="32"/>
        <v>0</v>
      </c>
      <c r="AP137" s="11">
        <v>0</v>
      </c>
      <c r="AQ137" s="11">
        <f t="shared" si="33"/>
        <v>2000</v>
      </c>
      <c r="AR137" s="11">
        <v>0</v>
      </c>
      <c r="AS137" s="11">
        <v>0</v>
      </c>
      <c r="AT137" s="11">
        <v>0</v>
      </c>
      <c r="AU137" s="11">
        <v>0</v>
      </c>
      <c r="AV137" s="3">
        <v>0</v>
      </c>
      <c r="AW137" s="4">
        <v>0</v>
      </c>
      <c r="AX137" s="73">
        <f t="shared" si="34"/>
        <v>0</v>
      </c>
    </row>
    <row r="138" spans="1:50" x14ac:dyDescent="0.25">
      <c r="A138" s="1" t="s">
        <v>45</v>
      </c>
      <c r="B138" s="1" t="s">
        <v>177</v>
      </c>
      <c r="C138" s="1" t="s">
        <v>178</v>
      </c>
      <c r="D138" s="1" t="s">
        <v>100</v>
      </c>
      <c r="E138" s="1" t="s">
        <v>101</v>
      </c>
      <c r="F138" s="1" t="s">
        <v>102</v>
      </c>
      <c r="G138" s="1">
        <v>3</v>
      </c>
      <c r="H138" s="1" t="s">
        <v>125</v>
      </c>
      <c r="I138" s="1">
        <v>39</v>
      </c>
      <c r="J138" s="1" t="s">
        <v>57</v>
      </c>
      <c r="K138" s="16" t="s">
        <v>180</v>
      </c>
      <c r="L138" s="16" t="s">
        <v>574</v>
      </c>
      <c r="M138" s="1" t="s">
        <v>46</v>
      </c>
      <c r="N138" s="1" t="s">
        <v>103</v>
      </c>
      <c r="O138" s="40" t="s">
        <v>663</v>
      </c>
      <c r="P138" s="1" t="s">
        <v>181</v>
      </c>
      <c r="Q138" s="1" t="s">
        <v>769</v>
      </c>
      <c r="R138" s="1" t="s">
        <v>622</v>
      </c>
      <c r="S138" s="1" t="s">
        <v>621</v>
      </c>
      <c r="T138" s="1" t="s">
        <v>179</v>
      </c>
      <c r="U138" s="1">
        <v>2000</v>
      </c>
      <c r="V138" s="1" t="s">
        <v>520</v>
      </c>
      <c r="W138" s="1" t="s">
        <v>520</v>
      </c>
      <c r="X138" s="1">
        <v>2491</v>
      </c>
      <c r="Y138" s="1" t="s">
        <v>95</v>
      </c>
      <c r="Z138" s="1">
        <v>0</v>
      </c>
      <c r="AA138" s="1" t="s">
        <v>44</v>
      </c>
      <c r="AB138" s="6">
        <v>71091.16</v>
      </c>
      <c r="AC138" s="6">
        <v>39395.58</v>
      </c>
      <c r="AD138" s="8">
        <v>100000</v>
      </c>
      <c r="AE138" s="8">
        <v>100000</v>
      </c>
      <c r="AF138" s="8">
        <v>51182.46</v>
      </c>
      <c r="AG138" s="8">
        <v>51182.46</v>
      </c>
      <c r="AH138" s="8">
        <f t="shared" si="30"/>
        <v>1318.7900000000009</v>
      </c>
      <c r="AI138" s="8">
        <v>49863.67</v>
      </c>
      <c r="AJ138" s="8">
        <f t="shared" si="31"/>
        <v>0</v>
      </c>
      <c r="AK138" s="8">
        <v>49863.67</v>
      </c>
      <c r="AL138" s="8">
        <v>100000</v>
      </c>
      <c r="AM138" s="11"/>
      <c r="AN138" s="11"/>
      <c r="AO138" s="11">
        <f t="shared" si="32"/>
        <v>0</v>
      </c>
      <c r="AP138" s="11">
        <v>49863.67</v>
      </c>
      <c r="AQ138" s="11">
        <f t="shared" si="33"/>
        <v>48817.54</v>
      </c>
      <c r="AR138" s="11">
        <v>0</v>
      </c>
      <c r="AS138" s="11">
        <v>0</v>
      </c>
      <c r="AT138" s="11">
        <v>0</v>
      </c>
      <c r="AU138" s="11">
        <v>0</v>
      </c>
      <c r="AV138" s="3">
        <v>0</v>
      </c>
      <c r="AW138" s="4">
        <v>100000</v>
      </c>
      <c r="AX138" s="73">
        <f t="shared" si="34"/>
        <v>0</v>
      </c>
    </row>
    <row r="139" spans="1:50" x14ac:dyDescent="0.25">
      <c r="A139" s="1" t="s">
        <v>45</v>
      </c>
      <c r="B139" s="1" t="s">
        <v>219</v>
      </c>
      <c r="C139" s="1" t="s">
        <v>220</v>
      </c>
      <c r="D139" s="1" t="s">
        <v>49</v>
      </c>
      <c r="E139" s="1" t="s">
        <v>50</v>
      </c>
      <c r="F139" s="1" t="s">
        <v>221</v>
      </c>
      <c r="G139" s="1">
        <v>7</v>
      </c>
      <c r="H139" s="1" t="s">
        <v>223</v>
      </c>
      <c r="I139" s="1">
        <v>41</v>
      </c>
      <c r="J139" s="1" t="s">
        <v>57</v>
      </c>
      <c r="K139" s="16" t="s">
        <v>225</v>
      </c>
      <c r="L139" s="16" t="s">
        <v>574</v>
      </c>
      <c r="M139" s="1" t="s">
        <v>46</v>
      </c>
      <c r="N139" s="1" t="s">
        <v>222</v>
      </c>
      <c r="O139" s="40" t="s">
        <v>663</v>
      </c>
      <c r="P139" s="1" t="s">
        <v>226</v>
      </c>
      <c r="Q139" s="1" t="s">
        <v>769</v>
      </c>
      <c r="R139" s="1" t="s">
        <v>622</v>
      </c>
      <c r="S139" s="1" t="s">
        <v>599</v>
      </c>
      <c r="T139" s="1" t="s">
        <v>229</v>
      </c>
      <c r="U139" s="1">
        <v>2000</v>
      </c>
      <c r="V139" s="1" t="s">
        <v>520</v>
      </c>
      <c r="W139" s="1" t="s">
        <v>520</v>
      </c>
      <c r="X139" s="1">
        <v>2491</v>
      </c>
      <c r="Y139" s="1" t="s">
        <v>95</v>
      </c>
      <c r="Z139" s="1">
        <v>0</v>
      </c>
      <c r="AA139" s="1" t="s">
        <v>44</v>
      </c>
      <c r="AB139" s="8">
        <v>0</v>
      </c>
      <c r="AC139" s="8">
        <v>0</v>
      </c>
      <c r="AD139" s="8">
        <v>500</v>
      </c>
      <c r="AE139" s="8">
        <v>0</v>
      </c>
      <c r="AF139" s="8">
        <v>500</v>
      </c>
      <c r="AG139" s="8">
        <v>500</v>
      </c>
      <c r="AH139" s="8">
        <f t="shared" si="30"/>
        <v>0</v>
      </c>
      <c r="AI139" s="8">
        <v>500</v>
      </c>
      <c r="AJ139" s="8">
        <f t="shared" si="31"/>
        <v>0</v>
      </c>
      <c r="AK139" s="8">
        <v>500</v>
      </c>
      <c r="AL139" s="8">
        <v>0</v>
      </c>
      <c r="AM139" s="11"/>
      <c r="AN139" s="11"/>
      <c r="AO139" s="11">
        <f t="shared" si="32"/>
        <v>0</v>
      </c>
      <c r="AP139" s="11">
        <v>500</v>
      </c>
      <c r="AQ139" s="11">
        <f t="shared" si="33"/>
        <v>0</v>
      </c>
      <c r="AR139" s="11">
        <v>0</v>
      </c>
      <c r="AS139" s="11">
        <v>500</v>
      </c>
      <c r="AT139" s="11">
        <v>0</v>
      </c>
      <c r="AU139" s="11">
        <v>0</v>
      </c>
      <c r="AV139" s="3">
        <v>500</v>
      </c>
      <c r="AW139" s="4">
        <v>0</v>
      </c>
      <c r="AX139" s="73">
        <f t="shared" si="34"/>
        <v>0</v>
      </c>
    </row>
    <row r="140" spans="1:50" x14ac:dyDescent="0.25">
      <c r="A140" s="1" t="s">
        <v>45</v>
      </c>
      <c r="B140" s="1" t="s">
        <v>238</v>
      </c>
      <c r="C140" s="1" t="s">
        <v>239</v>
      </c>
      <c r="D140" s="1" t="s">
        <v>240</v>
      </c>
      <c r="E140" s="1" t="s">
        <v>241</v>
      </c>
      <c r="F140" s="1" t="s">
        <v>242</v>
      </c>
      <c r="G140" s="1">
        <v>1</v>
      </c>
      <c r="H140" s="1" t="s">
        <v>80</v>
      </c>
      <c r="I140" s="1">
        <v>17</v>
      </c>
      <c r="J140" s="1" t="s">
        <v>57</v>
      </c>
      <c r="K140" s="16" t="s">
        <v>245</v>
      </c>
      <c r="L140" s="16" t="s">
        <v>574</v>
      </c>
      <c r="M140" s="1" t="s">
        <v>46</v>
      </c>
      <c r="N140" s="1" t="s">
        <v>243</v>
      </c>
      <c r="O140" s="40" t="s">
        <v>629</v>
      </c>
      <c r="P140" s="1" t="s">
        <v>246</v>
      </c>
      <c r="Q140" s="1" t="s">
        <v>763</v>
      </c>
      <c r="R140" s="1" t="s">
        <v>629</v>
      </c>
      <c r="S140" s="1" t="s">
        <v>630</v>
      </c>
      <c r="T140" s="1" t="s">
        <v>244</v>
      </c>
      <c r="U140" s="1">
        <v>2000</v>
      </c>
      <c r="V140" s="1" t="s">
        <v>520</v>
      </c>
      <c r="W140" s="1" t="s">
        <v>520</v>
      </c>
      <c r="X140" s="1">
        <v>2491</v>
      </c>
      <c r="Y140" s="1" t="s">
        <v>95</v>
      </c>
      <c r="Z140" s="1">
        <v>0</v>
      </c>
      <c r="AA140" s="1" t="s">
        <v>44</v>
      </c>
      <c r="AB140" s="7">
        <v>0</v>
      </c>
      <c r="AC140" s="7">
        <v>0</v>
      </c>
      <c r="AD140" s="8">
        <v>75000</v>
      </c>
      <c r="AE140" s="8">
        <v>75000</v>
      </c>
      <c r="AF140" s="8">
        <v>0</v>
      </c>
      <c r="AG140" s="8">
        <v>0</v>
      </c>
      <c r="AH140" s="8">
        <f t="shared" si="30"/>
        <v>0</v>
      </c>
      <c r="AI140" s="8">
        <v>0</v>
      </c>
      <c r="AJ140" s="8">
        <f t="shared" si="31"/>
        <v>0</v>
      </c>
      <c r="AK140" s="8">
        <v>0</v>
      </c>
      <c r="AL140" s="8">
        <v>0</v>
      </c>
      <c r="AM140" s="11"/>
      <c r="AN140" s="11"/>
      <c r="AO140" s="11">
        <f t="shared" si="32"/>
        <v>0</v>
      </c>
      <c r="AP140" s="11">
        <v>0</v>
      </c>
      <c r="AQ140" s="11">
        <f t="shared" si="33"/>
        <v>75000</v>
      </c>
      <c r="AR140" s="11">
        <v>0</v>
      </c>
      <c r="AS140" s="11">
        <v>0</v>
      </c>
      <c r="AT140" s="11">
        <v>0</v>
      </c>
      <c r="AU140" s="11">
        <v>0</v>
      </c>
      <c r="AV140" s="3">
        <v>0</v>
      </c>
      <c r="AW140" s="4">
        <v>0</v>
      </c>
      <c r="AX140" s="73">
        <f t="shared" si="34"/>
        <v>0</v>
      </c>
    </row>
    <row r="141" spans="1:50" x14ac:dyDescent="0.25">
      <c r="A141" s="1" t="s">
        <v>45</v>
      </c>
      <c r="B141" s="1" t="s">
        <v>32</v>
      </c>
      <c r="C141" s="1" t="s">
        <v>33</v>
      </c>
      <c r="D141" s="1" t="s">
        <v>76</v>
      </c>
      <c r="E141" s="1" t="s">
        <v>77</v>
      </c>
      <c r="F141" s="1" t="s">
        <v>78</v>
      </c>
      <c r="G141" s="1">
        <v>1</v>
      </c>
      <c r="H141" s="1" t="s">
        <v>80</v>
      </c>
      <c r="I141" s="1">
        <v>14</v>
      </c>
      <c r="J141" s="1" t="s">
        <v>57</v>
      </c>
      <c r="K141" s="16" t="s">
        <v>90</v>
      </c>
      <c r="L141" s="16" t="s">
        <v>574</v>
      </c>
      <c r="M141" s="1" t="s">
        <v>46</v>
      </c>
      <c r="N141" s="1" t="s">
        <v>79</v>
      </c>
      <c r="O141" s="40" t="s">
        <v>659</v>
      </c>
      <c r="P141" s="1" t="s">
        <v>91</v>
      </c>
      <c r="Q141" s="1" t="s">
        <v>771</v>
      </c>
      <c r="R141" s="1" t="s">
        <v>634</v>
      </c>
      <c r="S141" s="1" t="s">
        <v>602</v>
      </c>
      <c r="T141" s="1" t="s">
        <v>280</v>
      </c>
      <c r="U141" s="1">
        <v>2000</v>
      </c>
      <c r="V141" s="1" t="s">
        <v>520</v>
      </c>
      <c r="W141" s="1" t="s">
        <v>520</v>
      </c>
      <c r="X141" s="1">
        <v>2491</v>
      </c>
      <c r="Y141" s="1" t="s">
        <v>95</v>
      </c>
      <c r="Z141" s="1">
        <v>0</v>
      </c>
      <c r="AA141" s="1" t="s">
        <v>44</v>
      </c>
      <c r="AB141" s="7">
        <v>0</v>
      </c>
      <c r="AC141" s="7">
        <v>0</v>
      </c>
      <c r="AD141" s="8">
        <v>21000</v>
      </c>
      <c r="AE141" s="8">
        <v>0</v>
      </c>
      <c r="AF141" s="8">
        <v>8383.9599999999991</v>
      </c>
      <c r="AG141" s="8">
        <v>8383.9599999999991</v>
      </c>
      <c r="AH141" s="8">
        <f t="shared" si="30"/>
        <v>0</v>
      </c>
      <c r="AI141" s="8">
        <v>8383.9599999999991</v>
      </c>
      <c r="AJ141" s="8">
        <f t="shared" si="31"/>
        <v>0</v>
      </c>
      <c r="AK141" s="8">
        <v>8383.9599999999991</v>
      </c>
      <c r="AL141" s="8">
        <v>10000</v>
      </c>
      <c r="AM141" s="11"/>
      <c r="AN141" s="11"/>
      <c r="AO141" s="11">
        <f t="shared" si="32"/>
        <v>0</v>
      </c>
      <c r="AP141" s="11">
        <v>8383.9599999999991</v>
      </c>
      <c r="AQ141" s="11">
        <f t="shared" si="33"/>
        <v>12616.04</v>
      </c>
      <c r="AR141" s="11">
        <v>0</v>
      </c>
      <c r="AS141" s="11">
        <v>21000</v>
      </c>
      <c r="AT141" s="11">
        <v>0</v>
      </c>
      <c r="AU141" s="11">
        <v>0</v>
      </c>
      <c r="AV141" s="3">
        <v>21000</v>
      </c>
      <c r="AW141" s="4">
        <v>10000</v>
      </c>
      <c r="AX141" s="73">
        <f t="shared" si="34"/>
        <v>0</v>
      </c>
    </row>
    <row r="142" spans="1:50" x14ac:dyDescent="0.25">
      <c r="A142" s="1" t="s">
        <v>45</v>
      </c>
      <c r="B142" s="1" t="s">
        <v>32</v>
      </c>
      <c r="C142" s="1" t="s">
        <v>33</v>
      </c>
      <c r="D142" s="1" t="s">
        <v>282</v>
      </c>
      <c r="E142" s="1" t="s">
        <v>283</v>
      </c>
      <c r="F142" s="1" t="s">
        <v>78</v>
      </c>
      <c r="G142" s="1">
        <v>1</v>
      </c>
      <c r="H142" s="1" t="s">
        <v>80</v>
      </c>
      <c r="I142" s="1">
        <v>15</v>
      </c>
      <c r="J142" s="1" t="s">
        <v>57</v>
      </c>
      <c r="K142" s="16" t="s">
        <v>90</v>
      </c>
      <c r="L142" s="16" t="s">
        <v>574</v>
      </c>
      <c r="M142" s="1" t="s">
        <v>46</v>
      </c>
      <c r="N142" s="1" t="s">
        <v>79</v>
      </c>
      <c r="O142" s="16" t="s">
        <v>659</v>
      </c>
      <c r="P142" s="1" t="s">
        <v>91</v>
      </c>
      <c r="Q142" s="1" t="s">
        <v>771</v>
      </c>
      <c r="R142" s="1" t="s">
        <v>634</v>
      </c>
      <c r="S142" s="1" t="s">
        <v>602</v>
      </c>
      <c r="T142" s="1" t="s">
        <v>284</v>
      </c>
      <c r="U142" s="1">
        <v>2000</v>
      </c>
      <c r="V142" s="1" t="s">
        <v>520</v>
      </c>
      <c r="W142" s="1" t="s">
        <v>520</v>
      </c>
      <c r="X142" s="1">
        <v>2491</v>
      </c>
      <c r="Y142" s="1" t="s">
        <v>95</v>
      </c>
      <c r="Z142" s="1">
        <v>0</v>
      </c>
      <c r="AA142" s="1" t="s">
        <v>44</v>
      </c>
      <c r="AB142" s="7">
        <v>0</v>
      </c>
      <c r="AC142" s="7">
        <v>0</v>
      </c>
      <c r="AD142" s="8">
        <v>500000</v>
      </c>
      <c r="AE142" s="8">
        <v>500000</v>
      </c>
      <c r="AF142" s="8">
        <v>367992.88</v>
      </c>
      <c r="AG142" s="8">
        <v>367992.88</v>
      </c>
      <c r="AH142" s="8">
        <f t="shared" si="30"/>
        <v>0</v>
      </c>
      <c r="AI142" s="8">
        <v>367992.88</v>
      </c>
      <c r="AJ142" s="8">
        <f t="shared" si="31"/>
        <v>131389.19</v>
      </c>
      <c r="AK142" s="8">
        <v>236603.69</v>
      </c>
      <c r="AL142" s="8">
        <v>250000</v>
      </c>
      <c r="AM142" s="11"/>
      <c r="AN142" s="11"/>
      <c r="AO142" s="11">
        <f t="shared" si="32"/>
        <v>236603.69</v>
      </c>
      <c r="AP142" s="11">
        <v>0</v>
      </c>
      <c r="AQ142" s="11">
        <f t="shared" si="33"/>
        <v>132007.12</v>
      </c>
      <c r="AR142" s="11">
        <v>0</v>
      </c>
      <c r="AS142" s="11">
        <v>0</v>
      </c>
      <c r="AT142" s="11">
        <v>0</v>
      </c>
      <c r="AU142" s="11">
        <v>0</v>
      </c>
      <c r="AV142" s="3">
        <v>0</v>
      </c>
      <c r="AW142" s="4">
        <v>250000</v>
      </c>
      <c r="AX142" s="73">
        <f t="shared" si="34"/>
        <v>0</v>
      </c>
    </row>
    <row r="143" spans="1:50" x14ac:dyDescent="0.25">
      <c r="A143" s="1" t="s">
        <v>45</v>
      </c>
      <c r="B143" s="1" t="s">
        <v>32</v>
      </c>
      <c r="C143" s="1" t="s">
        <v>33</v>
      </c>
      <c r="D143" s="1" t="s">
        <v>100</v>
      </c>
      <c r="E143" s="1" t="s">
        <v>101</v>
      </c>
      <c r="F143" s="1" t="s">
        <v>136</v>
      </c>
      <c r="G143" s="1">
        <v>6</v>
      </c>
      <c r="H143" s="1" t="s">
        <v>38</v>
      </c>
      <c r="I143" s="1">
        <v>21</v>
      </c>
      <c r="J143" s="1" t="s">
        <v>57</v>
      </c>
      <c r="K143" s="16" t="s">
        <v>139</v>
      </c>
      <c r="L143" s="16" t="s">
        <v>574</v>
      </c>
      <c r="M143" s="1" t="s">
        <v>46</v>
      </c>
      <c r="N143" s="1" t="s">
        <v>137</v>
      </c>
      <c r="O143" s="40" t="s">
        <v>656</v>
      </c>
      <c r="P143" s="1" t="s">
        <v>140</v>
      </c>
      <c r="Q143" s="1" t="s">
        <v>765</v>
      </c>
      <c r="R143" s="1" t="s">
        <v>137</v>
      </c>
      <c r="S143" s="1" t="s">
        <v>623</v>
      </c>
      <c r="T143" s="1" t="s">
        <v>315</v>
      </c>
      <c r="U143" s="1">
        <v>2000</v>
      </c>
      <c r="V143" s="1" t="s">
        <v>520</v>
      </c>
      <c r="W143" s="1" t="s">
        <v>520</v>
      </c>
      <c r="X143" s="1">
        <v>2491</v>
      </c>
      <c r="Y143" s="1" t="s">
        <v>95</v>
      </c>
      <c r="Z143" s="1">
        <v>0</v>
      </c>
      <c r="AA143" s="1" t="s">
        <v>44</v>
      </c>
      <c r="AB143" s="6">
        <v>409580.77</v>
      </c>
      <c r="AC143" s="6">
        <v>392154.09</v>
      </c>
      <c r="AD143" s="8">
        <v>420000</v>
      </c>
      <c r="AE143" s="8">
        <v>420000</v>
      </c>
      <c r="AF143" s="8">
        <v>151007.84</v>
      </c>
      <c r="AG143" s="8">
        <v>149059.04</v>
      </c>
      <c r="AH143" s="8">
        <f t="shared" si="30"/>
        <v>0</v>
      </c>
      <c r="AI143" s="8">
        <v>149059.04</v>
      </c>
      <c r="AJ143" s="8">
        <f t="shared" si="31"/>
        <v>2168.0400000000081</v>
      </c>
      <c r="AK143" s="8">
        <v>146891</v>
      </c>
      <c r="AL143" s="8">
        <v>200000</v>
      </c>
      <c r="AM143" s="11"/>
      <c r="AN143" s="11"/>
      <c r="AO143" s="11">
        <f t="shared" si="32"/>
        <v>0</v>
      </c>
      <c r="AP143" s="11">
        <v>146891</v>
      </c>
      <c r="AQ143" s="11">
        <f t="shared" si="33"/>
        <v>268992.16000000003</v>
      </c>
      <c r="AR143" s="11">
        <v>0</v>
      </c>
      <c r="AS143" s="11">
        <v>0</v>
      </c>
      <c r="AT143" s="11">
        <v>0</v>
      </c>
      <c r="AU143" s="11">
        <v>0</v>
      </c>
      <c r="AV143" s="3">
        <v>0</v>
      </c>
      <c r="AW143" s="4">
        <v>150000</v>
      </c>
      <c r="AX143" s="73">
        <f t="shared" si="34"/>
        <v>-50000</v>
      </c>
    </row>
    <row r="144" spans="1:50" x14ac:dyDescent="0.25">
      <c r="A144" s="1" t="s">
        <v>45</v>
      </c>
      <c r="B144" s="1" t="s">
        <v>400</v>
      </c>
      <c r="C144" s="1" t="s">
        <v>401</v>
      </c>
      <c r="D144" s="1" t="s">
        <v>282</v>
      </c>
      <c r="E144" s="1" t="s">
        <v>283</v>
      </c>
      <c r="F144" s="1" t="s">
        <v>196</v>
      </c>
      <c r="G144" s="1">
        <v>5</v>
      </c>
      <c r="H144" s="1" t="s">
        <v>198</v>
      </c>
      <c r="I144" s="1">
        <v>29</v>
      </c>
      <c r="J144" s="1" t="s">
        <v>57</v>
      </c>
      <c r="K144" s="16" t="s">
        <v>403</v>
      </c>
      <c r="L144" s="16" t="s">
        <v>574</v>
      </c>
      <c r="M144" s="1" t="s">
        <v>46</v>
      </c>
      <c r="N144" s="1" t="s">
        <v>197</v>
      </c>
      <c r="O144" s="40" t="s">
        <v>659</v>
      </c>
      <c r="P144" s="1" t="s">
        <v>404</v>
      </c>
      <c r="Q144" s="1" t="s">
        <v>771</v>
      </c>
      <c r="R144" s="1" t="s">
        <v>634</v>
      </c>
      <c r="S144" s="1" t="s">
        <v>737</v>
      </c>
      <c r="T144" s="1" t="s">
        <v>402</v>
      </c>
      <c r="U144" s="1">
        <v>2000</v>
      </c>
      <c r="V144" s="1" t="s">
        <v>520</v>
      </c>
      <c r="W144" s="1" t="s">
        <v>520</v>
      </c>
      <c r="X144" s="1">
        <v>2491</v>
      </c>
      <c r="Y144" s="1" t="s">
        <v>95</v>
      </c>
      <c r="Z144" s="1">
        <v>0</v>
      </c>
      <c r="AA144" s="1" t="s">
        <v>44</v>
      </c>
      <c r="AB144" s="7">
        <v>0</v>
      </c>
      <c r="AC144" s="7">
        <v>0</v>
      </c>
      <c r="AD144" s="8">
        <v>0</v>
      </c>
      <c r="AE144" s="8">
        <v>150000</v>
      </c>
      <c r="AF144" s="8">
        <v>0</v>
      </c>
      <c r="AG144" s="8">
        <v>0</v>
      </c>
      <c r="AH144" s="8">
        <f t="shared" si="30"/>
        <v>0</v>
      </c>
      <c r="AI144" s="8">
        <v>0</v>
      </c>
      <c r="AJ144" s="8">
        <f t="shared" si="31"/>
        <v>0</v>
      </c>
      <c r="AK144" s="8">
        <v>0</v>
      </c>
      <c r="AL144" s="8">
        <v>0</v>
      </c>
      <c r="AM144" s="11"/>
      <c r="AN144" s="11"/>
      <c r="AO144" s="11">
        <f t="shared" si="32"/>
        <v>0</v>
      </c>
      <c r="AP144" s="11">
        <v>0</v>
      </c>
      <c r="AQ144" s="11">
        <f t="shared" si="33"/>
        <v>0</v>
      </c>
      <c r="AR144" s="11">
        <v>0</v>
      </c>
      <c r="AS144" s="11">
        <v>0</v>
      </c>
      <c r="AT144" s="11">
        <v>0</v>
      </c>
      <c r="AU144" s="11">
        <v>150000</v>
      </c>
      <c r="AV144" s="3">
        <v>-150000</v>
      </c>
      <c r="AW144" s="4">
        <v>0</v>
      </c>
      <c r="AX144" s="73">
        <f t="shared" si="34"/>
        <v>0</v>
      </c>
    </row>
    <row r="145" spans="1:50" x14ac:dyDescent="0.25">
      <c r="A145" s="1" t="s">
        <v>45</v>
      </c>
      <c r="B145" s="1" t="s">
        <v>407</v>
      </c>
      <c r="C145" s="1" t="s">
        <v>408</v>
      </c>
      <c r="D145" s="1" t="s">
        <v>76</v>
      </c>
      <c r="E145" s="1" t="s">
        <v>77</v>
      </c>
      <c r="F145" s="1" t="s">
        <v>196</v>
      </c>
      <c r="G145" s="1">
        <v>5</v>
      </c>
      <c r="H145" s="1" t="s">
        <v>198</v>
      </c>
      <c r="I145" s="1">
        <v>25</v>
      </c>
      <c r="J145" s="1" t="s">
        <v>57</v>
      </c>
      <c r="K145" s="16" t="s">
        <v>200</v>
      </c>
      <c r="L145" s="16" t="s">
        <v>574</v>
      </c>
      <c r="M145" s="1" t="s">
        <v>46</v>
      </c>
      <c r="N145" s="1" t="s">
        <v>197</v>
      </c>
      <c r="O145" s="40" t="s">
        <v>659</v>
      </c>
      <c r="P145" s="1" t="s">
        <v>201</v>
      </c>
      <c r="Q145" s="1" t="s">
        <v>771</v>
      </c>
      <c r="R145" s="1" t="s">
        <v>634</v>
      </c>
      <c r="S145" s="1" t="s">
        <v>737</v>
      </c>
      <c r="T145" s="1" t="s">
        <v>409</v>
      </c>
      <c r="U145" s="1">
        <v>2000</v>
      </c>
      <c r="V145" s="1" t="s">
        <v>520</v>
      </c>
      <c r="W145" s="1" t="s">
        <v>520</v>
      </c>
      <c r="X145" s="1">
        <v>2491</v>
      </c>
      <c r="Y145" s="1" t="s">
        <v>95</v>
      </c>
      <c r="Z145" s="1">
        <v>0</v>
      </c>
      <c r="AA145" s="1" t="s">
        <v>44</v>
      </c>
      <c r="AB145" s="6">
        <v>247774.89</v>
      </c>
      <c r="AC145" s="6">
        <v>0</v>
      </c>
      <c r="AD145" s="8">
        <v>0</v>
      </c>
      <c r="AE145" s="8">
        <v>250000</v>
      </c>
      <c r="AF145" s="8">
        <v>0</v>
      </c>
      <c r="AG145" s="8">
        <v>0</v>
      </c>
      <c r="AH145" s="8">
        <f t="shared" si="30"/>
        <v>0</v>
      </c>
      <c r="AI145" s="8">
        <v>0</v>
      </c>
      <c r="AJ145" s="8">
        <f t="shared" si="31"/>
        <v>0</v>
      </c>
      <c r="AK145" s="8">
        <v>0</v>
      </c>
      <c r="AL145" s="8">
        <v>0</v>
      </c>
      <c r="AM145" s="11"/>
      <c r="AN145" s="11"/>
      <c r="AO145" s="11">
        <f t="shared" si="32"/>
        <v>0</v>
      </c>
      <c r="AP145" s="11">
        <v>0</v>
      </c>
      <c r="AQ145" s="11">
        <f t="shared" si="33"/>
        <v>0</v>
      </c>
      <c r="AR145" s="11">
        <v>0</v>
      </c>
      <c r="AS145" s="11">
        <v>0</v>
      </c>
      <c r="AT145" s="11">
        <v>0</v>
      </c>
      <c r="AU145" s="11">
        <v>250000</v>
      </c>
      <c r="AV145" s="3">
        <v>-250000</v>
      </c>
      <c r="AW145" s="4">
        <v>0</v>
      </c>
      <c r="AX145" s="73">
        <f t="shared" si="34"/>
        <v>0</v>
      </c>
    </row>
    <row r="146" spans="1:50" x14ac:dyDescent="0.25">
      <c r="A146" s="1" t="s">
        <v>45</v>
      </c>
      <c r="B146" s="1" t="s">
        <v>74</v>
      </c>
      <c r="C146" s="1" t="s">
        <v>75</v>
      </c>
      <c r="D146" s="1" t="s">
        <v>76</v>
      </c>
      <c r="E146" s="1" t="s">
        <v>77</v>
      </c>
      <c r="F146" s="1" t="s">
        <v>78</v>
      </c>
      <c r="G146" s="1">
        <v>1</v>
      </c>
      <c r="H146" s="1" t="s">
        <v>80</v>
      </c>
      <c r="I146" s="1">
        <v>16</v>
      </c>
      <c r="J146" s="1" t="s">
        <v>57</v>
      </c>
      <c r="K146" s="16" t="s">
        <v>90</v>
      </c>
      <c r="L146" s="16" t="s">
        <v>574</v>
      </c>
      <c r="M146" s="1" t="s">
        <v>46</v>
      </c>
      <c r="N146" s="1" t="s">
        <v>79</v>
      </c>
      <c r="O146" s="40" t="s">
        <v>659</v>
      </c>
      <c r="P146" s="1" t="s">
        <v>91</v>
      </c>
      <c r="Q146" s="1" t="s">
        <v>771</v>
      </c>
      <c r="R146" s="1" t="s">
        <v>634</v>
      </c>
      <c r="S146" s="1" t="s">
        <v>737</v>
      </c>
      <c r="T146" s="1" t="s">
        <v>89</v>
      </c>
      <c r="U146" s="1">
        <v>2000</v>
      </c>
      <c r="V146" s="1" t="s">
        <v>520</v>
      </c>
      <c r="W146" s="1" t="s">
        <v>520</v>
      </c>
      <c r="X146" s="1">
        <v>2491</v>
      </c>
      <c r="Y146" s="1" t="s">
        <v>95</v>
      </c>
      <c r="Z146" s="1">
        <v>0</v>
      </c>
      <c r="AA146" s="1" t="s">
        <v>44</v>
      </c>
      <c r="AB146" s="6">
        <v>131692.13</v>
      </c>
      <c r="AC146" s="6">
        <v>80072.13</v>
      </c>
      <c r="AD146" s="8">
        <v>138448.20000000001</v>
      </c>
      <c r="AE146" s="8">
        <v>54948.2</v>
      </c>
      <c r="AF146" s="8">
        <v>138031.53</v>
      </c>
      <c r="AG146" s="8">
        <v>108799.53</v>
      </c>
      <c r="AH146" s="8">
        <f t="shared" si="30"/>
        <v>45896.56</v>
      </c>
      <c r="AI146" s="8">
        <v>62902.97</v>
      </c>
      <c r="AJ146" s="8">
        <f t="shared" si="31"/>
        <v>0</v>
      </c>
      <c r="AK146" s="8">
        <v>62902.97</v>
      </c>
      <c r="AL146" s="8">
        <v>0</v>
      </c>
      <c r="AM146" s="11"/>
      <c r="AN146" s="11"/>
      <c r="AO146" s="11">
        <f t="shared" si="32"/>
        <v>41180</v>
      </c>
      <c r="AP146" s="11">
        <v>21722.97</v>
      </c>
      <c r="AQ146" s="11">
        <f t="shared" si="33"/>
        <v>416.67000000001281</v>
      </c>
      <c r="AR146" s="11">
        <v>0</v>
      </c>
      <c r="AS146" s="11">
        <v>83500</v>
      </c>
      <c r="AT146" s="11">
        <v>0</v>
      </c>
      <c r="AU146" s="11">
        <v>0</v>
      </c>
      <c r="AV146" s="3">
        <v>83500</v>
      </c>
      <c r="AW146" s="4">
        <v>90000</v>
      </c>
      <c r="AX146" s="73">
        <f t="shared" si="34"/>
        <v>90000</v>
      </c>
    </row>
    <row r="147" spans="1:50" x14ac:dyDescent="0.25">
      <c r="A147" s="1" t="s">
        <v>45</v>
      </c>
      <c r="B147" s="1" t="s">
        <v>74</v>
      </c>
      <c r="C147" s="1" t="s">
        <v>75</v>
      </c>
      <c r="D147" s="1" t="s">
        <v>100</v>
      </c>
      <c r="E147" s="1" t="s">
        <v>101</v>
      </c>
      <c r="F147" s="1" t="s">
        <v>102</v>
      </c>
      <c r="G147" s="1">
        <v>2</v>
      </c>
      <c r="H147" s="1" t="s">
        <v>104</v>
      </c>
      <c r="I147" s="1">
        <v>36</v>
      </c>
      <c r="J147" s="1" t="s">
        <v>57</v>
      </c>
      <c r="K147" s="16" t="s">
        <v>106</v>
      </c>
      <c r="L147" s="16" t="s">
        <v>574</v>
      </c>
      <c r="M147" s="1" t="s">
        <v>46</v>
      </c>
      <c r="N147" s="1" t="s">
        <v>103</v>
      </c>
      <c r="O147" s="40" t="s">
        <v>660</v>
      </c>
      <c r="P147" s="1" t="s">
        <v>107</v>
      </c>
      <c r="Q147" s="1" t="s">
        <v>770</v>
      </c>
      <c r="R147" s="1" t="s">
        <v>611</v>
      </c>
      <c r="S147" s="1" t="s">
        <v>620</v>
      </c>
      <c r="T147" s="1" t="s">
        <v>105</v>
      </c>
      <c r="U147" s="1">
        <v>2000</v>
      </c>
      <c r="V147" s="1" t="s">
        <v>520</v>
      </c>
      <c r="W147" s="1" t="s">
        <v>520</v>
      </c>
      <c r="X147" s="1">
        <v>2511</v>
      </c>
      <c r="Y147" s="1" t="s">
        <v>112</v>
      </c>
      <c r="Z147" s="1">
        <v>0</v>
      </c>
      <c r="AA147" s="1" t="s">
        <v>44</v>
      </c>
      <c r="AB147" s="6">
        <v>1879959.67</v>
      </c>
      <c r="AC147" s="6">
        <v>1879959.67</v>
      </c>
      <c r="AD147" s="8">
        <v>4500000</v>
      </c>
      <c r="AE147" s="8">
        <v>4500000</v>
      </c>
      <c r="AF147" s="8">
        <v>1826665.2</v>
      </c>
      <c r="AG147" s="8">
        <v>1826665.2</v>
      </c>
      <c r="AH147" s="8">
        <f t="shared" si="30"/>
        <v>20000</v>
      </c>
      <c r="AI147" s="8">
        <v>1806665.2</v>
      </c>
      <c r="AJ147" s="8">
        <f t="shared" si="31"/>
        <v>0</v>
      </c>
      <c r="AK147" s="8">
        <v>1806665.2</v>
      </c>
      <c r="AL147" s="8">
        <v>2500000</v>
      </c>
      <c r="AM147" s="11"/>
      <c r="AN147" s="11"/>
      <c r="AO147" s="11">
        <f t="shared" si="32"/>
        <v>0</v>
      </c>
      <c r="AP147" s="11">
        <v>1806665.2</v>
      </c>
      <c r="AQ147" s="11">
        <f t="shared" si="33"/>
        <v>2673334.7999999998</v>
      </c>
      <c r="AR147" s="11">
        <v>510105.5</v>
      </c>
      <c r="AS147" s="11">
        <v>0</v>
      </c>
      <c r="AT147" s="11">
        <v>0</v>
      </c>
      <c r="AU147" s="11">
        <v>510105.5</v>
      </c>
      <c r="AV147" s="3">
        <v>0</v>
      </c>
      <c r="AW147" s="4">
        <v>2000000</v>
      </c>
      <c r="AX147" s="73">
        <f t="shared" si="34"/>
        <v>-500000</v>
      </c>
    </row>
    <row r="148" spans="1:50" x14ac:dyDescent="0.25">
      <c r="A148" s="1" t="s">
        <v>45</v>
      </c>
      <c r="B148" s="1" t="s">
        <v>32</v>
      </c>
      <c r="C148" s="1" t="s">
        <v>33</v>
      </c>
      <c r="D148" s="1" t="s">
        <v>100</v>
      </c>
      <c r="E148" s="1" t="s">
        <v>101</v>
      </c>
      <c r="F148" s="1" t="s">
        <v>350</v>
      </c>
      <c r="G148" s="1">
        <v>3</v>
      </c>
      <c r="H148" s="1" t="s">
        <v>125</v>
      </c>
      <c r="I148" s="1">
        <v>43</v>
      </c>
      <c r="J148" s="1" t="s">
        <v>57</v>
      </c>
      <c r="K148" s="16" t="s">
        <v>353</v>
      </c>
      <c r="L148" s="16" t="s">
        <v>574</v>
      </c>
      <c r="M148" s="1" t="s">
        <v>46</v>
      </c>
      <c r="N148" s="1" t="s">
        <v>351</v>
      </c>
      <c r="O148" s="40" t="s">
        <v>660</v>
      </c>
      <c r="P148" s="1" t="s">
        <v>354</v>
      </c>
      <c r="Q148" s="1" t="s">
        <v>770</v>
      </c>
      <c r="R148" s="1" t="s">
        <v>611</v>
      </c>
      <c r="S148" s="1" t="s">
        <v>610</v>
      </c>
      <c r="T148" s="1"/>
      <c r="U148" s="1">
        <v>2000</v>
      </c>
      <c r="V148" s="1"/>
      <c r="W148" s="1"/>
      <c r="X148" s="1">
        <v>2521</v>
      </c>
      <c r="Y148" s="1" t="s">
        <v>183</v>
      </c>
      <c r="Z148" s="1"/>
      <c r="AA148" s="1"/>
      <c r="AB148" s="6"/>
      <c r="AC148" s="6"/>
      <c r="AD148" s="8"/>
      <c r="AE148" s="68"/>
      <c r="AF148" s="8"/>
      <c r="AG148" s="8"/>
      <c r="AH148" s="8"/>
      <c r="AI148" s="8"/>
      <c r="AJ148" s="8"/>
      <c r="AK148" s="68"/>
      <c r="AL148" s="68">
        <v>50000</v>
      </c>
      <c r="AM148" s="69"/>
      <c r="AN148" s="11"/>
      <c r="AO148" s="11"/>
      <c r="AP148" s="11"/>
      <c r="AQ148" s="11"/>
      <c r="AR148" s="11"/>
      <c r="AS148" s="11"/>
      <c r="AT148" s="11"/>
      <c r="AU148" s="11"/>
      <c r="AV148" s="3"/>
      <c r="AX148" s="73">
        <f t="shared" si="34"/>
        <v>-50000</v>
      </c>
    </row>
    <row r="149" spans="1:50" x14ac:dyDescent="0.25">
      <c r="A149" s="1" t="s">
        <v>45</v>
      </c>
      <c r="B149" s="1" t="s">
        <v>177</v>
      </c>
      <c r="C149" s="1" t="s">
        <v>178</v>
      </c>
      <c r="D149" s="1" t="s">
        <v>100</v>
      </c>
      <c r="E149" s="1" t="s">
        <v>101</v>
      </c>
      <c r="F149" s="1" t="s">
        <v>102</v>
      </c>
      <c r="G149" s="1">
        <v>3</v>
      </c>
      <c r="H149" s="1" t="s">
        <v>125</v>
      </c>
      <c r="I149" s="1">
        <v>39</v>
      </c>
      <c r="J149" s="1" t="s">
        <v>57</v>
      </c>
      <c r="K149" s="16" t="s">
        <v>180</v>
      </c>
      <c r="L149" s="16" t="s">
        <v>574</v>
      </c>
      <c r="M149" s="1" t="s">
        <v>46</v>
      </c>
      <c r="N149" s="1" t="s">
        <v>103</v>
      </c>
      <c r="O149" s="40" t="s">
        <v>663</v>
      </c>
      <c r="P149" s="1" t="s">
        <v>181</v>
      </c>
      <c r="Q149" s="1" t="s">
        <v>769</v>
      </c>
      <c r="R149" s="1" t="s">
        <v>622</v>
      </c>
      <c r="S149" s="1" t="s">
        <v>621</v>
      </c>
      <c r="T149" s="1" t="s">
        <v>179</v>
      </c>
      <c r="U149" s="1">
        <v>2000</v>
      </c>
      <c r="V149" s="1" t="s">
        <v>520</v>
      </c>
      <c r="W149" s="1" t="s">
        <v>520</v>
      </c>
      <c r="X149" s="1">
        <v>2521</v>
      </c>
      <c r="Y149" s="1" t="s">
        <v>183</v>
      </c>
      <c r="Z149" s="1">
        <v>0</v>
      </c>
      <c r="AA149" s="1" t="s">
        <v>44</v>
      </c>
      <c r="AB149" s="6">
        <v>432224.74</v>
      </c>
      <c r="AC149" s="6">
        <v>417224.74</v>
      </c>
      <c r="AD149" s="8">
        <v>470880</v>
      </c>
      <c r="AE149" s="8">
        <v>450000</v>
      </c>
      <c r="AF149" s="8">
        <v>434989.95</v>
      </c>
      <c r="AG149" s="8">
        <v>434989.95</v>
      </c>
      <c r="AH149" s="8">
        <f t="shared" ref="AH149:AH160" si="35">AG149-AI149</f>
        <v>0</v>
      </c>
      <c r="AI149" s="8">
        <v>434989.95</v>
      </c>
      <c r="AJ149" s="8">
        <f t="shared" ref="AJ149:AJ160" si="36">AI149-AK149</f>
        <v>0</v>
      </c>
      <c r="AK149" s="8">
        <v>434989.95</v>
      </c>
      <c r="AL149" s="8">
        <v>700000</v>
      </c>
      <c r="AM149" s="11"/>
      <c r="AN149" s="11"/>
      <c r="AO149" s="11">
        <f t="shared" ref="AO149:AO160" si="37">AK149-AP149</f>
        <v>0</v>
      </c>
      <c r="AP149" s="11">
        <v>434989.95</v>
      </c>
      <c r="AQ149" s="11">
        <f t="shared" ref="AQ149:AQ160" si="38">AD149-AF149</f>
        <v>35890.049999999988</v>
      </c>
      <c r="AR149" s="11">
        <v>0</v>
      </c>
      <c r="AS149" s="11">
        <v>20880</v>
      </c>
      <c r="AT149" s="11">
        <v>0</v>
      </c>
      <c r="AU149" s="11">
        <v>0</v>
      </c>
      <c r="AV149" s="3">
        <v>20880</v>
      </c>
      <c r="AW149" s="4">
        <v>700000</v>
      </c>
      <c r="AX149" s="73">
        <f t="shared" si="34"/>
        <v>0</v>
      </c>
    </row>
    <row r="150" spans="1:50" x14ac:dyDescent="0.25">
      <c r="A150" s="1" t="s">
        <v>45</v>
      </c>
      <c r="B150" s="1" t="s">
        <v>188</v>
      </c>
      <c r="C150" s="1" t="s">
        <v>189</v>
      </c>
      <c r="D150" s="1" t="s">
        <v>100</v>
      </c>
      <c r="E150" s="1" t="s">
        <v>101</v>
      </c>
      <c r="F150" s="1" t="s">
        <v>210</v>
      </c>
      <c r="G150" s="1">
        <v>4</v>
      </c>
      <c r="H150" s="1" t="s">
        <v>53</v>
      </c>
      <c r="I150" s="1">
        <v>48</v>
      </c>
      <c r="J150" s="1" t="s">
        <v>57</v>
      </c>
      <c r="K150" s="16" t="s">
        <v>213</v>
      </c>
      <c r="L150" s="16" t="s">
        <v>574</v>
      </c>
      <c r="M150" s="1" t="s">
        <v>46</v>
      </c>
      <c r="N150" s="1" t="s">
        <v>211</v>
      </c>
      <c r="O150" s="40" t="s">
        <v>661</v>
      </c>
      <c r="P150" s="1" t="s">
        <v>214</v>
      </c>
      <c r="Q150" s="1" t="s">
        <v>772</v>
      </c>
      <c r="R150" s="1" t="s">
        <v>614</v>
      </c>
      <c r="S150" s="1" t="s">
        <v>615</v>
      </c>
      <c r="T150" s="1" t="s">
        <v>212</v>
      </c>
      <c r="U150" s="1">
        <v>2000</v>
      </c>
      <c r="V150" s="1" t="s">
        <v>520</v>
      </c>
      <c r="W150" s="1" t="s">
        <v>520</v>
      </c>
      <c r="X150" s="1">
        <v>2521</v>
      </c>
      <c r="Y150" s="1" t="s">
        <v>183</v>
      </c>
      <c r="Z150" s="1">
        <v>0</v>
      </c>
      <c r="AA150" s="1" t="s">
        <v>44</v>
      </c>
      <c r="AB150" s="7">
        <v>0</v>
      </c>
      <c r="AC150" s="7">
        <v>0</v>
      </c>
      <c r="AD150" s="8">
        <v>50000</v>
      </c>
      <c r="AE150" s="8">
        <v>50000</v>
      </c>
      <c r="AF150" s="8">
        <v>0</v>
      </c>
      <c r="AG150" s="8">
        <v>0</v>
      </c>
      <c r="AH150" s="8">
        <f t="shared" si="35"/>
        <v>0</v>
      </c>
      <c r="AI150" s="8">
        <v>0</v>
      </c>
      <c r="AJ150" s="8">
        <f t="shared" si="36"/>
        <v>0</v>
      </c>
      <c r="AK150" s="8">
        <v>0</v>
      </c>
      <c r="AL150" s="8">
        <v>0</v>
      </c>
      <c r="AM150" s="11"/>
      <c r="AN150" s="11"/>
      <c r="AO150" s="11">
        <f t="shared" si="37"/>
        <v>0</v>
      </c>
      <c r="AP150" s="11">
        <v>0</v>
      </c>
      <c r="AQ150" s="11">
        <f t="shared" si="38"/>
        <v>50000</v>
      </c>
      <c r="AR150" s="11">
        <v>0</v>
      </c>
      <c r="AS150" s="11">
        <v>0</v>
      </c>
      <c r="AT150" s="11">
        <v>0</v>
      </c>
      <c r="AU150" s="11">
        <v>0</v>
      </c>
      <c r="AV150" s="3">
        <v>0</v>
      </c>
      <c r="AW150" s="4">
        <v>0</v>
      </c>
      <c r="AX150" s="73">
        <f t="shared" si="34"/>
        <v>0</v>
      </c>
    </row>
    <row r="151" spans="1:50" x14ac:dyDescent="0.25">
      <c r="A151" s="1" t="s">
        <v>45</v>
      </c>
      <c r="B151" s="1" t="s">
        <v>32</v>
      </c>
      <c r="C151" s="1" t="s">
        <v>33</v>
      </c>
      <c r="D151" s="1" t="s">
        <v>100</v>
      </c>
      <c r="E151" s="1" t="s">
        <v>101</v>
      </c>
      <c r="F151" s="1" t="s">
        <v>136</v>
      </c>
      <c r="G151" s="1">
        <v>6</v>
      </c>
      <c r="H151" s="1" t="s">
        <v>38</v>
      </c>
      <c r="I151" s="1">
        <v>21</v>
      </c>
      <c r="J151" s="1" t="s">
        <v>57</v>
      </c>
      <c r="K151" s="16" t="s">
        <v>139</v>
      </c>
      <c r="L151" s="16" t="s">
        <v>574</v>
      </c>
      <c r="M151" s="1" t="s">
        <v>46</v>
      </c>
      <c r="N151" s="1" t="s">
        <v>137</v>
      </c>
      <c r="O151" s="40" t="s">
        <v>656</v>
      </c>
      <c r="P151" s="1" t="s">
        <v>140</v>
      </c>
      <c r="Q151" s="1" t="s">
        <v>765</v>
      </c>
      <c r="R151" s="1" t="s">
        <v>137</v>
      </c>
      <c r="S151" s="1" t="s">
        <v>623</v>
      </c>
      <c r="T151" s="1" t="s">
        <v>315</v>
      </c>
      <c r="U151" s="1">
        <v>2000</v>
      </c>
      <c r="V151" s="1" t="s">
        <v>520</v>
      </c>
      <c r="W151" s="1" t="s">
        <v>520</v>
      </c>
      <c r="X151" s="1">
        <v>2521</v>
      </c>
      <c r="Y151" s="1" t="s">
        <v>183</v>
      </c>
      <c r="Z151" s="1">
        <v>0</v>
      </c>
      <c r="AA151" s="1" t="s">
        <v>44</v>
      </c>
      <c r="AB151" s="6">
        <v>90467.34</v>
      </c>
      <c r="AC151" s="6">
        <v>90467.34</v>
      </c>
      <c r="AD151" s="8">
        <v>123580</v>
      </c>
      <c r="AE151" s="8">
        <v>123580</v>
      </c>
      <c r="AF151" s="8">
        <v>0</v>
      </c>
      <c r="AG151" s="8">
        <v>0</v>
      </c>
      <c r="AH151" s="8">
        <f t="shared" si="35"/>
        <v>0</v>
      </c>
      <c r="AI151" s="8">
        <v>0</v>
      </c>
      <c r="AJ151" s="8">
        <f t="shared" si="36"/>
        <v>0</v>
      </c>
      <c r="AK151" s="8">
        <v>0</v>
      </c>
      <c r="AL151" s="8">
        <v>50000</v>
      </c>
      <c r="AM151" s="11"/>
      <c r="AN151" s="11"/>
      <c r="AO151" s="11">
        <f t="shared" si="37"/>
        <v>0</v>
      </c>
      <c r="AP151" s="11">
        <v>0</v>
      </c>
      <c r="AQ151" s="11">
        <f t="shared" si="38"/>
        <v>123580</v>
      </c>
      <c r="AR151" s="11">
        <v>0</v>
      </c>
      <c r="AS151" s="11">
        <v>0</v>
      </c>
      <c r="AT151" s="11">
        <v>0</v>
      </c>
      <c r="AU151" s="11">
        <v>0</v>
      </c>
      <c r="AV151" s="3">
        <v>0</v>
      </c>
      <c r="AW151" s="4">
        <v>50000</v>
      </c>
      <c r="AX151" s="73">
        <f t="shared" si="34"/>
        <v>0</v>
      </c>
    </row>
    <row r="152" spans="1:50" x14ac:dyDescent="0.25">
      <c r="A152" s="1" t="s">
        <v>45</v>
      </c>
      <c r="B152" s="1" t="s">
        <v>374</v>
      </c>
      <c r="C152" s="1" t="s">
        <v>375</v>
      </c>
      <c r="D152" s="1" t="s">
        <v>100</v>
      </c>
      <c r="E152" s="1" t="s">
        <v>101</v>
      </c>
      <c r="F152" s="1" t="s">
        <v>350</v>
      </c>
      <c r="G152" s="1">
        <v>8</v>
      </c>
      <c r="H152" s="1" t="s">
        <v>376</v>
      </c>
      <c r="I152" s="1">
        <v>44</v>
      </c>
      <c r="J152" s="1" t="s">
        <v>57</v>
      </c>
      <c r="K152" s="16" t="s">
        <v>378</v>
      </c>
      <c r="L152" s="16" t="s">
        <v>574</v>
      </c>
      <c r="M152" s="1" t="s">
        <v>46</v>
      </c>
      <c r="N152" s="1" t="s">
        <v>351</v>
      </c>
      <c r="O152" s="40" t="s">
        <v>651</v>
      </c>
      <c r="P152" s="1" t="s">
        <v>379</v>
      </c>
      <c r="Q152" s="1" t="s">
        <v>773</v>
      </c>
      <c r="R152" s="1" t="s">
        <v>608</v>
      </c>
      <c r="S152" s="1" t="s">
        <v>612</v>
      </c>
      <c r="T152" s="1" t="s">
        <v>394</v>
      </c>
      <c r="U152" s="1">
        <v>2000</v>
      </c>
      <c r="V152" s="1" t="s">
        <v>520</v>
      </c>
      <c r="W152" s="1" t="s">
        <v>520</v>
      </c>
      <c r="X152" s="1">
        <v>2521</v>
      </c>
      <c r="Y152" s="1" t="s">
        <v>183</v>
      </c>
      <c r="Z152" s="1">
        <v>0</v>
      </c>
      <c r="AA152" s="1" t="s">
        <v>44</v>
      </c>
      <c r="AB152" s="6">
        <v>429988.8</v>
      </c>
      <c r="AC152" s="6">
        <v>429988.8</v>
      </c>
      <c r="AD152" s="8">
        <v>0</v>
      </c>
      <c r="AE152" s="8">
        <v>500000</v>
      </c>
      <c r="AF152" s="8">
        <v>0</v>
      </c>
      <c r="AG152" s="8">
        <v>0</v>
      </c>
      <c r="AH152" s="8">
        <f t="shared" si="35"/>
        <v>0</v>
      </c>
      <c r="AI152" s="8">
        <v>0</v>
      </c>
      <c r="AJ152" s="8">
        <f t="shared" si="36"/>
        <v>0</v>
      </c>
      <c r="AK152" s="8">
        <v>0</v>
      </c>
      <c r="AL152" s="8">
        <v>3500000</v>
      </c>
      <c r="AM152" s="11" t="s">
        <v>693</v>
      </c>
      <c r="AN152" s="11"/>
      <c r="AO152" s="11">
        <f t="shared" si="37"/>
        <v>0</v>
      </c>
      <c r="AP152" s="11">
        <v>0</v>
      </c>
      <c r="AQ152" s="11">
        <f t="shared" si="38"/>
        <v>0</v>
      </c>
      <c r="AR152" s="11">
        <v>0</v>
      </c>
      <c r="AS152" s="11">
        <v>0</v>
      </c>
      <c r="AT152" s="11">
        <v>0</v>
      </c>
      <c r="AU152" s="11">
        <v>500000</v>
      </c>
      <c r="AV152" s="3">
        <v>-500000</v>
      </c>
      <c r="AW152" s="4">
        <v>3500000</v>
      </c>
      <c r="AX152" s="73">
        <f t="shared" si="34"/>
        <v>0</v>
      </c>
    </row>
    <row r="153" spans="1:50" x14ac:dyDescent="0.25">
      <c r="A153" s="1" t="s">
        <v>45</v>
      </c>
      <c r="B153" s="1" t="s">
        <v>47</v>
      </c>
      <c r="C153" s="1" t="s">
        <v>48</v>
      </c>
      <c r="D153" s="1" t="s">
        <v>49</v>
      </c>
      <c r="E153" s="1" t="s">
        <v>50</v>
      </c>
      <c r="F153" s="1" t="s">
        <v>51</v>
      </c>
      <c r="G153" s="1">
        <v>4</v>
      </c>
      <c r="H153" s="1" t="s">
        <v>53</v>
      </c>
      <c r="I153" s="1">
        <v>56</v>
      </c>
      <c r="J153" s="1" t="s">
        <v>57</v>
      </c>
      <c r="K153" s="16" t="s">
        <v>55</v>
      </c>
      <c r="L153" s="16" t="s">
        <v>574</v>
      </c>
      <c r="M153" s="1" t="s">
        <v>46</v>
      </c>
      <c r="N153" s="1" t="s">
        <v>52</v>
      </c>
      <c r="O153" s="40" t="s">
        <v>660</v>
      </c>
      <c r="P153" s="1" t="s">
        <v>56</v>
      </c>
      <c r="Q153" s="1" t="s">
        <v>781</v>
      </c>
      <c r="R153" s="1" t="s">
        <v>600</v>
      </c>
      <c r="S153" s="1" t="s">
        <v>600</v>
      </c>
      <c r="T153" s="1" t="s">
        <v>54</v>
      </c>
      <c r="U153" s="1">
        <v>2000</v>
      </c>
      <c r="V153" s="1" t="s">
        <v>520</v>
      </c>
      <c r="W153" s="1" t="s">
        <v>520</v>
      </c>
      <c r="X153" s="1">
        <v>2531</v>
      </c>
      <c r="Y153" s="1" t="s">
        <v>59</v>
      </c>
      <c r="Z153" s="1">
        <v>0</v>
      </c>
      <c r="AA153" s="1" t="s">
        <v>44</v>
      </c>
      <c r="AB153" s="6">
        <v>874337</v>
      </c>
      <c r="AC153" s="6">
        <v>797405</v>
      </c>
      <c r="AD153" s="8">
        <v>900000</v>
      </c>
      <c r="AE153" s="8">
        <v>900000</v>
      </c>
      <c r="AF153" s="8">
        <v>585462.6</v>
      </c>
      <c r="AG153" s="8">
        <v>570731.6</v>
      </c>
      <c r="AH153" s="8">
        <f t="shared" si="35"/>
        <v>175020</v>
      </c>
      <c r="AI153" s="8">
        <v>395711.6</v>
      </c>
      <c r="AJ153" s="8">
        <f t="shared" si="36"/>
        <v>0</v>
      </c>
      <c r="AK153" s="8">
        <v>395711.6</v>
      </c>
      <c r="AL153" s="8">
        <v>1800000</v>
      </c>
      <c r="AM153" s="11"/>
      <c r="AN153" s="11"/>
      <c r="AO153" s="11">
        <f t="shared" si="37"/>
        <v>0</v>
      </c>
      <c r="AP153" s="11">
        <v>395711.6</v>
      </c>
      <c r="AQ153" s="11">
        <f t="shared" si="38"/>
        <v>314537.40000000002</v>
      </c>
      <c r="AR153" s="11">
        <v>0</v>
      </c>
      <c r="AS153" s="11">
        <v>0</v>
      </c>
      <c r="AT153" s="11">
        <v>0</v>
      </c>
      <c r="AU153" s="11">
        <v>0</v>
      </c>
      <c r="AV153" s="3">
        <v>0</v>
      </c>
      <c r="AW153" s="4">
        <v>600000</v>
      </c>
      <c r="AX153" s="73">
        <f t="shared" si="34"/>
        <v>-1200000</v>
      </c>
    </row>
    <row r="154" spans="1:50" x14ac:dyDescent="0.25">
      <c r="A154" s="1" t="s">
        <v>45</v>
      </c>
      <c r="B154" s="1" t="s">
        <v>123</v>
      </c>
      <c r="C154" s="1" t="s">
        <v>124</v>
      </c>
      <c r="D154" s="1" t="s">
        <v>100</v>
      </c>
      <c r="E154" s="1" t="s">
        <v>101</v>
      </c>
      <c r="F154" s="1" t="s">
        <v>78</v>
      </c>
      <c r="G154" s="1">
        <v>3</v>
      </c>
      <c r="H154" s="1" t="s">
        <v>125</v>
      </c>
      <c r="I154" s="1">
        <v>12</v>
      </c>
      <c r="J154" s="1" t="s">
        <v>57</v>
      </c>
      <c r="K154" s="16" t="s">
        <v>127</v>
      </c>
      <c r="L154" s="16" t="s">
        <v>574</v>
      </c>
      <c r="M154" s="1" t="s">
        <v>46</v>
      </c>
      <c r="N154" s="1" t="s">
        <v>79</v>
      </c>
      <c r="O154" s="40" t="s">
        <v>663</v>
      </c>
      <c r="P154" s="1" t="s">
        <v>128</v>
      </c>
      <c r="Q154" s="1" t="s">
        <v>769</v>
      </c>
      <c r="R154" s="1" t="s">
        <v>622</v>
      </c>
      <c r="S154" s="1" t="s">
        <v>627</v>
      </c>
      <c r="T154" s="1" t="s">
        <v>135</v>
      </c>
      <c r="U154" s="1">
        <v>2000</v>
      </c>
      <c r="V154" s="1" t="s">
        <v>520</v>
      </c>
      <c r="W154" s="1" t="s">
        <v>520</v>
      </c>
      <c r="X154" s="1">
        <v>2531</v>
      </c>
      <c r="Y154" s="1" t="s">
        <v>59</v>
      </c>
      <c r="Z154" s="1">
        <v>0</v>
      </c>
      <c r="AA154" s="1" t="s">
        <v>44</v>
      </c>
      <c r="AB154" s="6">
        <v>25640.15</v>
      </c>
      <c r="AC154" s="6">
        <v>25640.15</v>
      </c>
      <c r="AD154" s="8">
        <v>50000</v>
      </c>
      <c r="AE154" s="8">
        <v>50000</v>
      </c>
      <c r="AF154" s="8">
        <v>21063</v>
      </c>
      <c r="AG154" s="8">
        <v>21063</v>
      </c>
      <c r="AH154" s="8">
        <f t="shared" si="35"/>
        <v>5496.5</v>
      </c>
      <c r="AI154" s="8">
        <v>15566.5</v>
      </c>
      <c r="AJ154" s="8">
        <f t="shared" si="36"/>
        <v>13066.5</v>
      </c>
      <c r="AK154" s="8">
        <v>2500</v>
      </c>
      <c r="AL154" s="8">
        <v>40000</v>
      </c>
      <c r="AM154" s="11"/>
      <c r="AN154" s="11"/>
      <c r="AO154" s="11">
        <f t="shared" si="37"/>
        <v>0</v>
      </c>
      <c r="AP154" s="11">
        <v>2500</v>
      </c>
      <c r="AQ154" s="11">
        <f t="shared" si="38"/>
        <v>28937</v>
      </c>
      <c r="AR154" s="11">
        <v>0</v>
      </c>
      <c r="AS154" s="11">
        <v>0</v>
      </c>
      <c r="AT154" s="11">
        <v>0</v>
      </c>
      <c r="AU154" s="11">
        <v>0</v>
      </c>
      <c r="AV154" s="3">
        <v>0</v>
      </c>
      <c r="AW154" s="4">
        <v>40000</v>
      </c>
      <c r="AX154" s="73">
        <f t="shared" si="34"/>
        <v>0</v>
      </c>
    </row>
    <row r="155" spans="1:50" x14ac:dyDescent="0.25">
      <c r="A155" s="1" t="s">
        <v>45</v>
      </c>
      <c r="B155" s="1" t="s">
        <v>177</v>
      </c>
      <c r="C155" s="1" t="s">
        <v>178</v>
      </c>
      <c r="D155" s="1" t="s">
        <v>100</v>
      </c>
      <c r="E155" s="1" t="s">
        <v>101</v>
      </c>
      <c r="F155" s="1" t="s">
        <v>102</v>
      </c>
      <c r="G155" s="1">
        <v>3</v>
      </c>
      <c r="H155" s="1" t="s">
        <v>125</v>
      </c>
      <c r="I155" s="1">
        <v>39</v>
      </c>
      <c r="J155" s="1" t="s">
        <v>57</v>
      </c>
      <c r="K155" s="16" t="s">
        <v>180</v>
      </c>
      <c r="L155" s="16" t="s">
        <v>574</v>
      </c>
      <c r="M155" s="1" t="s">
        <v>46</v>
      </c>
      <c r="N155" s="1" t="s">
        <v>103</v>
      </c>
      <c r="O155" s="40" t="s">
        <v>663</v>
      </c>
      <c r="P155" s="1" t="s">
        <v>181</v>
      </c>
      <c r="Q155" s="1" t="s">
        <v>769</v>
      </c>
      <c r="R155" s="1" t="s">
        <v>622</v>
      </c>
      <c r="S155" s="1" t="s">
        <v>621</v>
      </c>
      <c r="T155" s="1" t="s">
        <v>179</v>
      </c>
      <c r="U155" s="1">
        <v>2000</v>
      </c>
      <c r="V155" s="1" t="s">
        <v>520</v>
      </c>
      <c r="W155" s="16" t="s">
        <v>519</v>
      </c>
      <c r="X155" s="1">
        <v>2531</v>
      </c>
      <c r="Y155" s="1" t="s">
        <v>59</v>
      </c>
      <c r="Z155" s="1">
        <v>0</v>
      </c>
      <c r="AA155" s="1" t="s">
        <v>44</v>
      </c>
      <c r="AB155" s="6">
        <v>4448152.2300000004</v>
      </c>
      <c r="AC155" s="6">
        <v>4262650.17</v>
      </c>
      <c r="AD155" s="8">
        <v>5950000</v>
      </c>
      <c r="AE155" s="8">
        <v>5500000</v>
      </c>
      <c r="AF155" s="8">
        <v>5451783.5999999996</v>
      </c>
      <c r="AG155" s="8">
        <v>5378633.5999999996</v>
      </c>
      <c r="AH155" s="8">
        <f t="shared" si="35"/>
        <v>1052450.04</v>
      </c>
      <c r="AI155" s="8">
        <v>4326183.5599999996</v>
      </c>
      <c r="AJ155" s="8">
        <f t="shared" si="36"/>
        <v>44170.439999999478</v>
      </c>
      <c r="AK155" s="8">
        <v>4282013.12</v>
      </c>
      <c r="AL155" s="8">
        <v>6000000</v>
      </c>
      <c r="AM155" s="11" t="s">
        <v>537</v>
      </c>
      <c r="AN155" s="11"/>
      <c r="AO155" s="11">
        <f t="shared" si="37"/>
        <v>59209.700000000186</v>
      </c>
      <c r="AP155" s="11">
        <v>4222803.42</v>
      </c>
      <c r="AQ155" s="11">
        <f t="shared" si="38"/>
        <v>498216.40000000037</v>
      </c>
      <c r="AR155" s="11">
        <v>0</v>
      </c>
      <c r="AS155" s="11">
        <v>450000</v>
      </c>
      <c r="AT155" s="11">
        <v>0</v>
      </c>
      <c r="AU155" s="11">
        <v>0</v>
      </c>
      <c r="AV155" s="3">
        <v>450000</v>
      </c>
      <c r="AW155" s="4">
        <v>6000000</v>
      </c>
      <c r="AX155" s="73">
        <f t="shared" si="34"/>
        <v>0</v>
      </c>
    </row>
    <row r="156" spans="1:50" x14ac:dyDescent="0.25">
      <c r="A156" s="1" t="s">
        <v>45</v>
      </c>
      <c r="B156" s="1" t="s">
        <v>32</v>
      </c>
      <c r="C156" s="1" t="s">
        <v>33</v>
      </c>
      <c r="D156" s="1" t="s">
        <v>34</v>
      </c>
      <c r="E156" s="1" t="s">
        <v>35</v>
      </c>
      <c r="F156" s="1" t="s">
        <v>36</v>
      </c>
      <c r="G156" s="1">
        <v>6</v>
      </c>
      <c r="H156" s="1" t="s">
        <v>38</v>
      </c>
      <c r="I156" s="1">
        <v>18</v>
      </c>
      <c r="J156" s="1" t="s">
        <v>57</v>
      </c>
      <c r="K156" s="16" t="s">
        <v>253</v>
      </c>
      <c r="L156" s="16" t="s">
        <v>574</v>
      </c>
      <c r="M156" s="1" t="s">
        <v>46</v>
      </c>
      <c r="N156" s="1" t="s">
        <v>37</v>
      </c>
      <c r="O156" s="40" t="s">
        <v>584</v>
      </c>
      <c r="P156" s="1" t="s">
        <v>254</v>
      </c>
      <c r="Q156" s="1" t="s">
        <v>764</v>
      </c>
      <c r="R156" s="1" t="s">
        <v>631</v>
      </c>
      <c r="S156" s="1" t="s">
        <v>636</v>
      </c>
      <c r="T156" s="1" t="s">
        <v>252</v>
      </c>
      <c r="U156" s="1">
        <v>2000</v>
      </c>
      <c r="V156" s="1" t="s">
        <v>520</v>
      </c>
      <c r="W156" s="1" t="s">
        <v>520</v>
      </c>
      <c r="X156" s="1">
        <v>2531</v>
      </c>
      <c r="Y156" s="1" t="s">
        <v>59</v>
      </c>
      <c r="Z156" s="1">
        <v>0</v>
      </c>
      <c r="AA156" s="1" t="s">
        <v>44</v>
      </c>
      <c r="AB156" s="7">
        <v>0</v>
      </c>
      <c r="AC156" s="7">
        <v>0</v>
      </c>
      <c r="AD156" s="8">
        <v>1485</v>
      </c>
      <c r="AE156" s="8">
        <v>0</v>
      </c>
      <c r="AF156" s="8">
        <v>1483.17</v>
      </c>
      <c r="AG156" s="8">
        <v>1483.17</v>
      </c>
      <c r="AH156" s="8">
        <f t="shared" si="35"/>
        <v>0</v>
      </c>
      <c r="AI156" s="8">
        <v>1483.17</v>
      </c>
      <c r="AJ156" s="8">
        <f t="shared" si="36"/>
        <v>0</v>
      </c>
      <c r="AK156" s="8">
        <v>1483.17</v>
      </c>
      <c r="AL156" s="8">
        <v>2000</v>
      </c>
      <c r="AM156" s="11"/>
      <c r="AN156" s="11"/>
      <c r="AO156" s="11">
        <f t="shared" si="37"/>
        <v>0</v>
      </c>
      <c r="AP156" s="11">
        <v>1483.17</v>
      </c>
      <c r="AQ156" s="11">
        <f t="shared" si="38"/>
        <v>1.8299999999999272</v>
      </c>
      <c r="AR156" s="11">
        <v>0</v>
      </c>
      <c r="AS156" s="11">
        <v>1825</v>
      </c>
      <c r="AT156" s="11">
        <v>0</v>
      </c>
      <c r="AU156" s="11">
        <v>340</v>
      </c>
      <c r="AV156" s="3">
        <v>1485</v>
      </c>
      <c r="AW156" s="4">
        <v>0</v>
      </c>
      <c r="AX156" s="73">
        <f t="shared" si="34"/>
        <v>-2000</v>
      </c>
    </row>
    <row r="157" spans="1:50" x14ac:dyDescent="0.25">
      <c r="A157" s="1" t="s">
        <v>45</v>
      </c>
      <c r="B157" s="1" t="s">
        <v>47</v>
      </c>
      <c r="C157" s="1" t="s">
        <v>48</v>
      </c>
      <c r="D157" s="1" t="s">
        <v>49</v>
      </c>
      <c r="E157" s="1" t="s">
        <v>50</v>
      </c>
      <c r="F157" s="1" t="s">
        <v>51</v>
      </c>
      <c r="G157" s="1">
        <v>4</v>
      </c>
      <c r="H157" s="1" t="s">
        <v>53</v>
      </c>
      <c r="I157" s="1">
        <v>56</v>
      </c>
      <c r="J157" s="1" t="s">
        <v>57</v>
      </c>
      <c r="K157" s="16" t="s">
        <v>55</v>
      </c>
      <c r="L157" s="16" t="s">
        <v>574</v>
      </c>
      <c r="M157" s="1" t="s">
        <v>46</v>
      </c>
      <c r="N157" s="1" t="s">
        <v>52</v>
      </c>
      <c r="O157" s="40" t="s">
        <v>660</v>
      </c>
      <c r="P157" s="1" t="s">
        <v>56</v>
      </c>
      <c r="Q157" s="1" t="s">
        <v>781</v>
      </c>
      <c r="R157" s="1" t="s">
        <v>600</v>
      </c>
      <c r="S157" s="1" t="s">
        <v>600</v>
      </c>
      <c r="T157" s="1" t="s">
        <v>54</v>
      </c>
      <c r="U157" s="1">
        <v>2000</v>
      </c>
      <c r="V157" s="1" t="s">
        <v>520</v>
      </c>
      <c r="W157" s="1" t="s">
        <v>520</v>
      </c>
      <c r="X157" s="1">
        <v>2541</v>
      </c>
      <c r="Y157" s="1" t="s">
        <v>60</v>
      </c>
      <c r="Z157" s="1">
        <v>0</v>
      </c>
      <c r="AA157" s="1" t="s">
        <v>44</v>
      </c>
      <c r="AB157" s="6">
        <v>461042.48</v>
      </c>
      <c r="AC157" s="6">
        <v>403159.4</v>
      </c>
      <c r="AD157" s="8">
        <v>593000</v>
      </c>
      <c r="AE157" s="8">
        <v>600000</v>
      </c>
      <c r="AF157" s="8">
        <v>268823.45</v>
      </c>
      <c r="AG157" s="8">
        <v>231831.05</v>
      </c>
      <c r="AH157" s="8">
        <f t="shared" si="35"/>
        <v>9209.8899999999849</v>
      </c>
      <c r="AI157" s="8">
        <v>222621.16</v>
      </c>
      <c r="AJ157" s="8">
        <f t="shared" si="36"/>
        <v>0</v>
      </c>
      <c r="AK157" s="8">
        <v>222621.16</v>
      </c>
      <c r="AL157" s="8">
        <v>1000000</v>
      </c>
      <c r="AM157" s="11"/>
      <c r="AN157" s="11"/>
      <c r="AO157" s="11">
        <f t="shared" si="37"/>
        <v>0</v>
      </c>
      <c r="AP157" s="11">
        <v>222621.16</v>
      </c>
      <c r="AQ157" s="11">
        <f t="shared" si="38"/>
        <v>324176.55</v>
      </c>
      <c r="AR157" s="11">
        <v>0</v>
      </c>
      <c r="AS157" s="11">
        <v>0</v>
      </c>
      <c r="AT157" s="11">
        <v>0</v>
      </c>
      <c r="AU157" s="11">
        <v>7000</v>
      </c>
      <c r="AV157" s="3">
        <v>-7000</v>
      </c>
      <c r="AW157" s="4">
        <v>800000</v>
      </c>
      <c r="AX157" s="73">
        <f t="shared" si="34"/>
        <v>-200000</v>
      </c>
    </row>
    <row r="158" spans="1:50" x14ac:dyDescent="0.25">
      <c r="A158" s="1" t="s">
        <v>45</v>
      </c>
      <c r="B158" s="1" t="s">
        <v>123</v>
      </c>
      <c r="C158" s="1" t="s">
        <v>124</v>
      </c>
      <c r="D158" s="1" t="s">
        <v>100</v>
      </c>
      <c r="E158" s="1" t="s">
        <v>101</v>
      </c>
      <c r="F158" s="1" t="s">
        <v>78</v>
      </c>
      <c r="G158" s="1">
        <v>3</v>
      </c>
      <c r="H158" s="1" t="s">
        <v>125</v>
      </c>
      <c r="I158" s="1">
        <v>12</v>
      </c>
      <c r="J158" s="1" t="s">
        <v>57</v>
      </c>
      <c r="K158" s="16" t="s">
        <v>127</v>
      </c>
      <c r="L158" s="16" t="s">
        <v>574</v>
      </c>
      <c r="M158" s="1" t="s">
        <v>46</v>
      </c>
      <c r="N158" s="1" t="s">
        <v>79</v>
      </c>
      <c r="O158" s="40" t="s">
        <v>663</v>
      </c>
      <c r="P158" s="1" t="s">
        <v>128</v>
      </c>
      <c r="Q158" s="1" t="s">
        <v>769</v>
      </c>
      <c r="R158" s="1" t="s">
        <v>622</v>
      </c>
      <c r="S158" s="1" t="s">
        <v>627</v>
      </c>
      <c r="T158" s="1" t="s">
        <v>135</v>
      </c>
      <c r="U158" s="1">
        <v>2000</v>
      </c>
      <c r="V158" s="1" t="s">
        <v>520</v>
      </c>
      <c r="W158" s="1" t="s">
        <v>520</v>
      </c>
      <c r="X158" s="1">
        <v>2541</v>
      </c>
      <c r="Y158" s="1" t="s">
        <v>60</v>
      </c>
      <c r="Z158" s="1">
        <v>0</v>
      </c>
      <c r="AA158" s="1" t="s">
        <v>44</v>
      </c>
      <c r="AB158" s="6">
        <v>44217.08</v>
      </c>
      <c r="AC158" s="6">
        <v>32037.07</v>
      </c>
      <c r="AD158" s="8">
        <v>52000</v>
      </c>
      <c r="AE158" s="8">
        <v>52000</v>
      </c>
      <c r="AF158" s="8">
        <v>43310.05</v>
      </c>
      <c r="AG158" s="8">
        <v>37162.050000000003</v>
      </c>
      <c r="AH158" s="8">
        <f t="shared" si="35"/>
        <v>0</v>
      </c>
      <c r="AI158" s="8">
        <v>37162.050000000003</v>
      </c>
      <c r="AJ158" s="8">
        <f t="shared" si="36"/>
        <v>0</v>
      </c>
      <c r="AK158" s="8">
        <v>37162.050000000003</v>
      </c>
      <c r="AL158" s="8">
        <v>40000</v>
      </c>
      <c r="AM158" s="11"/>
      <c r="AN158" s="11"/>
      <c r="AO158" s="11">
        <f t="shared" si="37"/>
        <v>0</v>
      </c>
      <c r="AP158" s="11">
        <v>37162.050000000003</v>
      </c>
      <c r="AQ158" s="11">
        <f t="shared" si="38"/>
        <v>8689.9499999999971</v>
      </c>
      <c r="AR158" s="11">
        <v>0</v>
      </c>
      <c r="AS158" s="11">
        <v>0</v>
      </c>
      <c r="AT158" s="11">
        <v>0</v>
      </c>
      <c r="AU158" s="11">
        <v>0</v>
      </c>
      <c r="AV158" s="3">
        <v>0</v>
      </c>
      <c r="AW158" s="4">
        <v>40000</v>
      </c>
      <c r="AX158" s="73">
        <f t="shared" si="34"/>
        <v>0</v>
      </c>
    </row>
    <row r="159" spans="1:50" x14ac:dyDescent="0.25">
      <c r="A159" s="1" t="s">
        <v>45</v>
      </c>
      <c r="B159" s="1" t="s">
        <v>177</v>
      </c>
      <c r="C159" s="1" t="s">
        <v>178</v>
      </c>
      <c r="D159" s="1" t="s">
        <v>100</v>
      </c>
      <c r="E159" s="1" t="s">
        <v>101</v>
      </c>
      <c r="F159" s="1" t="s">
        <v>102</v>
      </c>
      <c r="G159" s="1">
        <v>3</v>
      </c>
      <c r="H159" s="1" t="s">
        <v>125</v>
      </c>
      <c r="I159" s="1">
        <v>39</v>
      </c>
      <c r="J159" s="1" t="s">
        <v>57</v>
      </c>
      <c r="K159" s="16" t="s">
        <v>180</v>
      </c>
      <c r="L159" s="16" t="s">
        <v>574</v>
      </c>
      <c r="M159" s="1" t="s">
        <v>46</v>
      </c>
      <c r="N159" s="1" t="s">
        <v>103</v>
      </c>
      <c r="O159" s="40" t="s">
        <v>663</v>
      </c>
      <c r="P159" s="1" t="s">
        <v>181</v>
      </c>
      <c r="Q159" s="1" t="s">
        <v>769</v>
      </c>
      <c r="R159" s="1" t="s">
        <v>622</v>
      </c>
      <c r="S159" s="1" t="s">
        <v>621</v>
      </c>
      <c r="T159" s="1" t="s">
        <v>179</v>
      </c>
      <c r="U159" s="1">
        <v>2000</v>
      </c>
      <c r="V159" s="1" t="s">
        <v>520</v>
      </c>
      <c r="W159" s="1" t="s">
        <v>520</v>
      </c>
      <c r="X159" s="1">
        <v>2541</v>
      </c>
      <c r="Y159" s="1" t="s">
        <v>60</v>
      </c>
      <c r="Z159" s="1">
        <v>0</v>
      </c>
      <c r="AA159" s="1" t="s">
        <v>44</v>
      </c>
      <c r="AB159" s="6">
        <v>6082362.2999999998</v>
      </c>
      <c r="AC159" s="6">
        <v>5782693.5700000003</v>
      </c>
      <c r="AD159" s="8">
        <v>6500000</v>
      </c>
      <c r="AE159" s="8">
        <v>6500000</v>
      </c>
      <c r="AF159" s="8">
        <v>6150616.7599999998</v>
      </c>
      <c r="AG159" s="8">
        <v>6087486.6600000001</v>
      </c>
      <c r="AH159" s="8">
        <f t="shared" si="35"/>
        <v>137464.87000000011</v>
      </c>
      <c r="AI159" s="8">
        <v>5950021.79</v>
      </c>
      <c r="AJ159" s="8">
        <f t="shared" si="36"/>
        <v>13174.240000000224</v>
      </c>
      <c r="AK159" s="8">
        <v>5936847.5499999998</v>
      </c>
      <c r="AL159" s="8">
        <v>7000000</v>
      </c>
      <c r="AM159" s="11" t="s">
        <v>538</v>
      </c>
      <c r="AN159" s="11"/>
      <c r="AO159" s="11">
        <f t="shared" si="37"/>
        <v>988397.46</v>
      </c>
      <c r="AP159" s="11">
        <v>4948450.09</v>
      </c>
      <c r="AQ159" s="11">
        <f t="shared" si="38"/>
        <v>349383.24000000022</v>
      </c>
      <c r="AR159" s="11">
        <v>0</v>
      </c>
      <c r="AS159" s="11">
        <v>0</v>
      </c>
      <c r="AT159" s="11">
        <v>0</v>
      </c>
      <c r="AU159" s="11">
        <v>0</v>
      </c>
      <c r="AV159" s="3">
        <v>0</v>
      </c>
      <c r="AW159" s="4">
        <v>7000000</v>
      </c>
      <c r="AX159" s="73">
        <f t="shared" si="34"/>
        <v>0</v>
      </c>
    </row>
    <row r="160" spans="1:50" x14ac:dyDescent="0.25">
      <c r="A160" s="1" t="s">
        <v>45</v>
      </c>
      <c r="B160" s="1" t="s">
        <v>400</v>
      </c>
      <c r="C160" s="1" t="s">
        <v>401</v>
      </c>
      <c r="D160" s="1" t="s">
        <v>282</v>
      </c>
      <c r="E160" s="1" t="s">
        <v>283</v>
      </c>
      <c r="F160" s="1" t="s">
        <v>196</v>
      </c>
      <c r="G160" s="1">
        <v>5</v>
      </c>
      <c r="H160" s="1" t="s">
        <v>198</v>
      </c>
      <c r="I160" s="1">
        <v>29</v>
      </c>
      <c r="J160" s="1" t="s">
        <v>57</v>
      </c>
      <c r="K160" s="16" t="s">
        <v>403</v>
      </c>
      <c r="L160" s="16" t="s">
        <v>574</v>
      </c>
      <c r="M160" s="1" t="s">
        <v>46</v>
      </c>
      <c r="N160" s="1" t="s">
        <v>197</v>
      </c>
      <c r="O160" s="40" t="s">
        <v>659</v>
      </c>
      <c r="P160" s="1" t="s">
        <v>404</v>
      </c>
      <c r="Q160" s="1" t="s">
        <v>771</v>
      </c>
      <c r="R160" s="1" t="s">
        <v>634</v>
      </c>
      <c r="S160" s="1" t="s">
        <v>737</v>
      </c>
      <c r="T160" s="1" t="s">
        <v>402</v>
      </c>
      <c r="U160" s="1">
        <v>2000</v>
      </c>
      <c r="V160" s="1" t="s">
        <v>520</v>
      </c>
      <c r="W160" s="1" t="s">
        <v>520</v>
      </c>
      <c r="X160" s="1">
        <v>2541</v>
      </c>
      <c r="Y160" s="1" t="s">
        <v>60</v>
      </c>
      <c r="Z160" s="1">
        <v>0</v>
      </c>
      <c r="AA160" s="1" t="s">
        <v>44</v>
      </c>
      <c r="AB160" s="6">
        <v>2169.1999999999998</v>
      </c>
      <c r="AC160" s="6">
        <v>2169.1999999999998</v>
      </c>
      <c r="AD160" s="8">
        <v>2500</v>
      </c>
      <c r="AE160" s="8">
        <v>2500</v>
      </c>
      <c r="AF160" s="8">
        <v>2312.75</v>
      </c>
      <c r="AG160" s="8">
        <v>2312.75</v>
      </c>
      <c r="AH160" s="8">
        <f t="shared" si="35"/>
        <v>0</v>
      </c>
      <c r="AI160" s="8">
        <v>2312.75</v>
      </c>
      <c r="AJ160" s="8">
        <f t="shared" si="36"/>
        <v>0</v>
      </c>
      <c r="AK160" s="8">
        <v>2312.75</v>
      </c>
      <c r="AL160" s="8">
        <v>2500</v>
      </c>
      <c r="AM160" s="11"/>
      <c r="AN160" s="11"/>
      <c r="AO160" s="11">
        <f t="shared" si="37"/>
        <v>0</v>
      </c>
      <c r="AP160" s="11">
        <v>2312.75</v>
      </c>
      <c r="AQ160" s="11">
        <f t="shared" si="38"/>
        <v>187.25</v>
      </c>
      <c r="AR160" s="11">
        <v>0</v>
      </c>
      <c r="AS160" s="11">
        <v>0</v>
      </c>
      <c r="AT160" s="11">
        <v>0</v>
      </c>
      <c r="AU160" s="11">
        <v>0</v>
      </c>
      <c r="AV160" s="3">
        <v>0</v>
      </c>
      <c r="AW160" s="4">
        <v>2500</v>
      </c>
      <c r="AX160" s="73">
        <f t="shared" ref="AX160:AX191" si="39">AW160-AL160</f>
        <v>0</v>
      </c>
    </row>
    <row r="161" spans="1:50" x14ac:dyDescent="0.25">
      <c r="A161" s="1" t="s">
        <v>45</v>
      </c>
      <c r="B161" s="1" t="s">
        <v>32</v>
      </c>
      <c r="C161" s="1" t="s">
        <v>33</v>
      </c>
      <c r="D161" s="1" t="s">
        <v>34</v>
      </c>
      <c r="E161" s="1" t="s">
        <v>35</v>
      </c>
      <c r="F161" s="1" t="s">
        <v>36</v>
      </c>
      <c r="G161" s="1">
        <v>6</v>
      </c>
      <c r="H161" s="1" t="s">
        <v>38</v>
      </c>
      <c r="I161" s="1">
        <v>18</v>
      </c>
      <c r="J161" s="1" t="s">
        <v>57</v>
      </c>
      <c r="K161" s="16" t="s">
        <v>253</v>
      </c>
      <c r="L161" s="16" t="s">
        <v>574</v>
      </c>
      <c r="M161" s="1" t="s">
        <v>46</v>
      </c>
      <c r="N161" s="1" t="s">
        <v>37</v>
      </c>
      <c r="O161" s="40" t="s">
        <v>584</v>
      </c>
      <c r="P161" s="1" t="s">
        <v>254</v>
      </c>
      <c r="Q161" s="1" t="s">
        <v>764</v>
      </c>
      <c r="R161" s="1" t="s">
        <v>631</v>
      </c>
      <c r="S161" s="1" t="s">
        <v>636</v>
      </c>
      <c r="T161" s="1" t="s">
        <v>252</v>
      </c>
      <c r="U161" s="1">
        <v>2000</v>
      </c>
      <c r="V161" s="1" t="s">
        <v>520</v>
      </c>
      <c r="W161" s="1" t="s">
        <v>520</v>
      </c>
      <c r="X161" s="1">
        <v>2541</v>
      </c>
      <c r="Y161" t="s">
        <v>60</v>
      </c>
      <c r="Z161" s="1">
        <v>0</v>
      </c>
      <c r="AA161" s="1" t="s">
        <v>44</v>
      </c>
      <c r="AB161" s="6">
        <v>5000</v>
      </c>
      <c r="AC161" s="6">
        <v>5000</v>
      </c>
      <c r="AD161" s="8">
        <v>0</v>
      </c>
      <c r="AE161" s="8">
        <v>0</v>
      </c>
      <c r="AF161" s="8">
        <v>0</v>
      </c>
      <c r="AG161" s="8">
        <v>0</v>
      </c>
      <c r="AH161" s="8">
        <v>0</v>
      </c>
      <c r="AI161" s="8">
        <v>0</v>
      </c>
      <c r="AJ161" s="8">
        <v>0</v>
      </c>
      <c r="AK161" s="8">
        <v>0</v>
      </c>
      <c r="AL161" s="8">
        <v>0</v>
      </c>
      <c r="AM161" s="11"/>
      <c r="AN161" s="11"/>
      <c r="AO161" s="11">
        <v>0</v>
      </c>
      <c r="AP161" s="11">
        <v>0</v>
      </c>
      <c r="AQ161" s="11">
        <v>0</v>
      </c>
      <c r="AR161" s="11">
        <v>0</v>
      </c>
      <c r="AS161" s="11">
        <v>0</v>
      </c>
      <c r="AT161" s="11">
        <v>0</v>
      </c>
      <c r="AU161" s="11">
        <v>0</v>
      </c>
      <c r="AV161" s="11">
        <v>0</v>
      </c>
      <c r="AW161" s="4">
        <v>0</v>
      </c>
      <c r="AX161" s="73">
        <f t="shared" si="39"/>
        <v>0</v>
      </c>
    </row>
    <row r="162" spans="1:50" x14ac:dyDescent="0.25">
      <c r="A162" s="1" t="s">
        <v>45</v>
      </c>
      <c r="B162" s="1" t="s">
        <v>74</v>
      </c>
      <c r="C162" s="1" t="s">
        <v>75</v>
      </c>
      <c r="D162" s="1" t="s">
        <v>100</v>
      </c>
      <c r="E162" s="1" t="s">
        <v>101</v>
      </c>
      <c r="F162" s="1" t="s">
        <v>102</v>
      </c>
      <c r="G162" s="1">
        <v>2</v>
      </c>
      <c r="H162" s="1" t="s">
        <v>104</v>
      </c>
      <c r="I162" s="1">
        <v>36</v>
      </c>
      <c r="J162" s="1" t="s">
        <v>57</v>
      </c>
      <c r="K162" s="16" t="s">
        <v>106</v>
      </c>
      <c r="L162" s="16" t="s">
        <v>574</v>
      </c>
      <c r="M162" s="1" t="s">
        <v>46</v>
      </c>
      <c r="N162" s="1" t="s">
        <v>103</v>
      </c>
      <c r="O162" s="40" t="s">
        <v>660</v>
      </c>
      <c r="P162" s="1" t="s">
        <v>107</v>
      </c>
      <c r="Q162" s="1" t="s">
        <v>770</v>
      </c>
      <c r="R162" s="1" t="s">
        <v>611</v>
      </c>
      <c r="S162" s="1" t="s">
        <v>620</v>
      </c>
      <c r="T162" s="1" t="s">
        <v>105</v>
      </c>
      <c r="U162" s="1">
        <v>2000</v>
      </c>
      <c r="V162" s="1" t="s">
        <v>520</v>
      </c>
      <c r="W162" s="1" t="s">
        <v>520</v>
      </c>
      <c r="X162" s="1">
        <v>2551</v>
      </c>
      <c r="Y162" s="1" t="s">
        <v>113</v>
      </c>
      <c r="Z162" s="1">
        <v>0</v>
      </c>
      <c r="AA162" s="1" t="s">
        <v>44</v>
      </c>
      <c r="AB162" s="6">
        <v>215444.39</v>
      </c>
      <c r="AC162" s="6">
        <v>100722.97</v>
      </c>
      <c r="AD162" s="8">
        <v>470000</v>
      </c>
      <c r="AE162" s="8">
        <v>250000</v>
      </c>
      <c r="AF162" s="8">
        <v>357145.58</v>
      </c>
      <c r="AG162" s="8">
        <v>357145.58</v>
      </c>
      <c r="AH162" s="8">
        <f>AG162-AI162</f>
        <v>35481.270000000019</v>
      </c>
      <c r="AI162" s="8">
        <v>321664.31</v>
      </c>
      <c r="AJ162" s="8">
        <f>AI162-AK162</f>
        <v>0</v>
      </c>
      <c r="AK162" s="8">
        <v>321664.31</v>
      </c>
      <c r="AL162" s="8">
        <v>400000</v>
      </c>
      <c r="AM162" s="11"/>
      <c r="AN162" s="11"/>
      <c r="AO162" s="11">
        <f>AK162-AP162</f>
        <v>0</v>
      </c>
      <c r="AP162" s="11">
        <v>321664.31</v>
      </c>
      <c r="AQ162" s="11">
        <f>AD162-AF162</f>
        <v>112854.41999999998</v>
      </c>
      <c r="AR162" s="11">
        <v>0</v>
      </c>
      <c r="AS162" s="11">
        <v>220000</v>
      </c>
      <c r="AT162" s="11">
        <v>0</v>
      </c>
      <c r="AU162" s="11">
        <v>0</v>
      </c>
      <c r="AV162" s="3">
        <v>220000</v>
      </c>
      <c r="AW162" s="4">
        <v>350000</v>
      </c>
      <c r="AX162" s="73">
        <f t="shared" si="39"/>
        <v>-50000</v>
      </c>
    </row>
    <row r="163" spans="1:50" x14ac:dyDescent="0.25">
      <c r="A163" s="1" t="s">
        <v>45</v>
      </c>
      <c r="B163" s="1" t="s">
        <v>74</v>
      </c>
      <c r="C163" s="1" t="s">
        <v>75</v>
      </c>
      <c r="D163" s="1" t="s">
        <v>100</v>
      </c>
      <c r="E163" s="1" t="s">
        <v>101</v>
      </c>
      <c r="F163" s="1" t="s">
        <v>102</v>
      </c>
      <c r="G163" s="1">
        <v>2</v>
      </c>
      <c r="H163" s="1" t="s">
        <v>104</v>
      </c>
      <c r="I163" s="1">
        <v>36</v>
      </c>
      <c r="J163" s="1" t="s">
        <v>57</v>
      </c>
      <c r="K163" s="16" t="s">
        <v>106</v>
      </c>
      <c r="L163" s="16" t="s">
        <v>574</v>
      </c>
      <c r="M163" s="1" t="s">
        <v>46</v>
      </c>
      <c r="N163" s="1" t="s">
        <v>103</v>
      </c>
      <c r="O163" s="40" t="s">
        <v>660</v>
      </c>
      <c r="P163" s="1" t="s">
        <v>107</v>
      </c>
      <c r="Q163" s="1" t="s">
        <v>770</v>
      </c>
      <c r="R163" s="1" t="s">
        <v>611</v>
      </c>
      <c r="S163" s="1" t="s">
        <v>620</v>
      </c>
      <c r="T163" s="1" t="s">
        <v>105</v>
      </c>
      <c r="U163" s="1">
        <v>2000</v>
      </c>
      <c r="V163" s="1" t="s">
        <v>520</v>
      </c>
      <c r="W163" s="1" t="s">
        <v>520</v>
      </c>
      <c r="X163" s="1">
        <v>2561</v>
      </c>
      <c r="Y163" s="1" t="s">
        <v>114</v>
      </c>
      <c r="Z163" s="1">
        <v>0</v>
      </c>
      <c r="AA163" s="1" t="s">
        <v>44</v>
      </c>
      <c r="AB163" s="6">
        <v>2656348.5699999998</v>
      </c>
      <c r="AC163" s="6">
        <v>2656348.12</v>
      </c>
      <c r="AD163" s="8">
        <v>2750000</v>
      </c>
      <c r="AE163" s="8">
        <v>2750000</v>
      </c>
      <c r="AF163" s="8">
        <v>2241573.88</v>
      </c>
      <c r="AG163" s="8">
        <v>2241573.88</v>
      </c>
      <c r="AH163" s="8">
        <f>AG163-AI163</f>
        <v>0</v>
      </c>
      <c r="AI163" s="8">
        <v>2241573.88</v>
      </c>
      <c r="AJ163" s="8">
        <f>AI163-AK163</f>
        <v>196656.10999999987</v>
      </c>
      <c r="AK163" s="8">
        <v>2044917.77</v>
      </c>
      <c r="AL163" s="8">
        <v>2500000</v>
      </c>
      <c r="AM163" s="11"/>
      <c r="AN163" s="11"/>
      <c r="AO163" s="11">
        <f>AK163-AP163</f>
        <v>415833.14999999991</v>
      </c>
      <c r="AP163" s="11">
        <v>1629084.62</v>
      </c>
      <c r="AQ163" s="11">
        <f>AD163-AF163</f>
        <v>508426.12000000011</v>
      </c>
      <c r="AR163" s="11">
        <v>400000</v>
      </c>
      <c r="AS163" s="11">
        <v>0</v>
      </c>
      <c r="AT163" s="11">
        <v>0</v>
      </c>
      <c r="AU163" s="11">
        <v>400000</v>
      </c>
      <c r="AV163" s="3">
        <v>0</v>
      </c>
      <c r="AW163" s="4">
        <v>2500000</v>
      </c>
      <c r="AX163" s="73">
        <f t="shared" si="39"/>
        <v>0</v>
      </c>
    </row>
    <row r="164" spans="1:50" x14ac:dyDescent="0.25">
      <c r="A164" s="1" t="s">
        <v>45</v>
      </c>
      <c r="B164" s="1" t="s">
        <v>177</v>
      </c>
      <c r="C164" s="1" t="s">
        <v>178</v>
      </c>
      <c r="D164" s="1" t="s">
        <v>100</v>
      </c>
      <c r="E164" s="1" t="s">
        <v>101</v>
      </c>
      <c r="F164" s="1" t="s">
        <v>102</v>
      </c>
      <c r="G164" s="1">
        <v>3</v>
      </c>
      <c r="H164" s="1" t="s">
        <v>125</v>
      </c>
      <c r="I164" s="1">
        <v>39</v>
      </c>
      <c r="J164" s="1" t="s">
        <v>57</v>
      </c>
      <c r="K164" s="16" t="s">
        <v>180</v>
      </c>
      <c r="L164" s="16" t="s">
        <v>574</v>
      </c>
      <c r="M164" s="1" t="s">
        <v>46</v>
      </c>
      <c r="N164" s="1" t="s">
        <v>103</v>
      </c>
      <c r="O164" s="40" t="s">
        <v>663</v>
      </c>
      <c r="P164" s="1" t="s">
        <v>181</v>
      </c>
      <c r="Q164" s="1" t="s">
        <v>769</v>
      </c>
      <c r="R164" s="1" t="s">
        <v>622</v>
      </c>
      <c r="S164" s="1" t="s">
        <v>621</v>
      </c>
      <c r="T164" s="1" t="s">
        <v>179</v>
      </c>
      <c r="U164" s="1">
        <v>2000</v>
      </c>
      <c r="V164" s="1" t="s">
        <v>520</v>
      </c>
      <c r="W164" s="1" t="s">
        <v>520</v>
      </c>
      <c r="X164" s="1">
        <v>2561</v>
      </c>
      <c r="Y164" s="1" t="s">
        <v>114</v>
      </c>
      <c r="Z164" s="1">
        <v>0</v>
      </c>
      <c r="AA164" s="1" t="s">
        <v>44</v>
      </c>
      <c r="AB164" s="6">
        <v>5579.6</v>
      </c>
      <c r="AC164" s="6">
        <v>5579.6</v>
      </c>
      <c r="AD164" s="8">
        <v>6000</v>
      </c>
      <c r="AE164" s="8">
        <v>6000</v>
      </c>
      <c r="AF164" s="8">
        <v>5568</v>
      </c>
      <c r="AG164" s="8">
        <v>0</v>
      </c>
      <c r="AH164" s="8">
        <f>AG164-AI164</f>
        <v>0</v>
      </c>
      <c r="AI164" s="8">
        <v>0</v>
      </c>
      <c r="AJ164" s="8">
        <f>AI164-AK164</f>
        <v>0</v>
      </c>
      <c r="AK164" s="8">
        <v>0</v>
      </c>
      <c r="AL164" s="8">
        <v>30000</v>
      </c>
      <c r="AM164" s="11"/>
      <c r="AN164" s="11"/>
      <c r="AO164" s="11">
        <f>AK164-AP164</f>
        <v>0</v>
      </c>
      <c r="AP164" s="11">
        <v>0</v>
      </c>
      <c r="AQ164" s="11">
        <f>AD164-AF164</f>
        <v>432</v>
      </c>
      <c r="AR164" s="11">
        <v>0</v>
      </c>
      <c r="AS164" s="11">
        <v>0</v>
      </c>
      <c r="AT164" s="11">
        <v>0</v>
      </c>
      <c r="AU164" s="11">
        <v>0</v>
      </c>
      <c r="AV164" s="3">
        <v>0</v>
      </c>
      <c r="AW164" s="4">
        <v>30000</v>
      </c>
      <c r="AX164" s="73">
        <f t="shared" si="39"/>
        <v>0</v>
      </c>
    </row>
    <row r="165" spans="1:50" x14ac:dyDescent="0.25">
      <c r="A165" s="1" t="s">
        <v>45</v>
      </c>
      <c r="B165" s="1" t="s">
        <v>32</v>
      </c>
      <c r="C165" s="1" t="s">
        <v>33</v>
      </c>
      <c r="D165" s="1" t="s">
        <v>100</v>
      </c>
      <c r="E165" s="1" t="s">
        <v>101</v>
      </c>
      <c r="F165" s="1" t="s">
        <v>136</v>
      </c>
      <c r="G165" s="1">
        <v>6</v>
      </c>
      <c r="H165" s="1" t="s">
        <v>38</v>
      </c>
      <c r="I165" s="1">
        <v>21</v>
      </c>
      <c r="J165" s="1" t="s">
        <v>57</v>
      </c>
      <c r="K165" s="16" t="s">
        <v>139</v>
      </c>
      <c r="L165" s="16" t="s">
        <v>574</v>
      </c>
      <c r="M165" s="1" t="s">
        <v>46</v>
      </c>
      <c r="N165" s="1" t="s">
        <v>137</v>
      </c>
      <c r="O165" s="40" t="s">
        <v>656</v>
      </c>
      <c r="P165" s="1" t="s">
        <v>140</v>
      </c>
      <c r="Q165" s="1" t="s">
        <v>765</v>
      </c>
      <c r="R165" s="1" t="s">
        <v>137</v>
      </c>
      <c r="S165" s="1" t="s">
        <v>623</v>
      </c>
      <c r="T165" s="1" t="s">
        <v>315</v>
      </c>
      <c r="U165" s="1">
        <v>2000</v>
      </c>
      <c r="V165" s="1" t="s">
        <v>520</v>
      </c>
      <c r="W165" s="1" t="s">
        <v>520</v>
      </c>
      <c r="X165" s="1">
        <v>2561</v>
      </c>
      <c r="Y165" s="1" t="s">
        <v>114</v>
      </c>
      <c r="Z165" s="1">
        <v>0</v>
      </c>
      <c r="AA165" s="1" t="s">
        <v>44</v>
      </c>
      <c r="AB165" s="6">
        <v>2807</v>
      </c>
      <c r="AC165" s="6">
        <v>2807</v>
      </c>
      <c r="AD165" s="8">
        <v>16200</v>
      </c>
      <c r="AE165" s="8">
        <v>1500</v>
      </c>
      <c r="AF165" s="8">
        <v>3280.93</v>
      </c>
      <c r="AG165" s="8">
        <v>3280.93</v>
      </c>
      <c r="AH165" s="8">
        <f>AG165-AI165</f>
        <v>0</v>
      </c>
      <c r="AI165" s="8">
        <v>3280.93</v>
      </c>
      <c r="AJ165" s="8">
        <f>AI165-AK165</f>
        <v>0</v>
      </c>
      <c r="AK165" s="8">
        <v>3280.93</v>
      </c>
      <c r="AL165" s="8">
        <v>4000</v>
      </c>
      <c r="AM165" s="11"/>
      <c r="AN165" s="11"/>
      <c r="AO165" s="11">
        <f>AK165-AP165</f>
        <v>0</v>
      </c>
      <c r="AP165" s="11">
        <v>3280.93</v>
      </c>
      <c r="AQ165" s="11">
        <f>AD165-AF165</f>
        <v>12919.07</v>
      </c>
      <c r="AR165" s="11">
        <v>0</v>
      </c>
      <c r="AS165" s="11">
        <v>14700</v>
      </c>
      <c r="AT165" s="11">
        <v>0</v>
      </c>
      <c r="AU165" s="11">
        <v>0</v>
      </c>
      <c r="AV165" s="3">
        <v>14700</v>
      </c>
      <c r="AW165" s="4">
        <v>4000</v>
      </c>
      <c r="AX165" s="73">
        <f t="shared" si="39"/>
        <v>0</v>
      </c>
    </row>
    <row r="166" spans="1:50" x14ac:dyDescent="0.25">
      <c r="A166" s="1" t="s">
        <v>45</v>
      </c>
      <c r="B166" s="1" t="s">
        <v>142</v>
      </c>
      <c r="C166" s="1" t="s">
        <v>143</v>
      </c>
      <c r="D166" s="1" t="s">
        <v>100</v>
      </c>
      <c r="E166" s="1" t="s">
        <v>101</v>
      </c>
      <c r="F166" s="1" t="s">
        <v>144</v>
      </c>
      <c r="G166" s="1">
        <v>6</v>
      </c>
      <c r="H166" s="1" t="s">
        <v>38</v>
      </c>
      <c r="I166" s="1">
        <v>49</v>
      </c>
      <c r="J166" s="1" t="s">
        <v>57</v>
      </c>
      <c r="K166" s="16" t="s">
        <v>147</v>
      </c>
      <c r="L166" s="16" t="s">
        <v>574</v>
      </c>
      <c r="M166" s="1" t="s">
        <v>46</v>
      </c>
      <c r="N166" s="1" t="s">
        <v>145</v>
      </c>
      <c r="O166" s="40" t="s">
        <v>662</v>
      </c>
      <c r="P166" s="1" t="s">
        <v>148</v>
      </c>
      <c r="Q166" s="1" t="s">
        <v>775</v>
      </c>
      <c r="R166" s="1" t="s">
        <v>617</v>
      </c>
      <c r="S166" s="1" t="s">
        <v>618</v>
      </c>
      <c r="T166" s="1" t="s">
        <v>146</v>
      </c>
      <c r="U166" s="1">
        <v>2000</v>
      </c>
      <c r="V166" s="1" t="s">
        <v>520</v>
      </c>
      <c r="W166" s="1" t="s">
        <v>520</v>
      </c>
      <c r="X166" s="1">
        <v>2561</v>
      </c>
      <c r="Y166" t="s">
        <v>114</v>
      </c>
      <c r="Z166" s="1">
        <v>0</v>
      </c>
      <c r="AA166" s="1" t="s">
        <v>44</v>
      </c>
      <c r="AB166" s="6">
        <v>20893.919999999998</v>
      </c>
      <c r="AC166" s="6">
        <v>20893.919999999998</v>
      </c>
      <c r="AD166" s="8">
        <v>0</v>
      </c>
      <c r="AE166" s="8">
        <v>0</v>
      </c>
      <c r="AF166" s="8">
        <v>0</v>
      </c>
      <c r="AG166" s="8">
        <v>0</v>
      </c>
      <c r="AH166" s="8">
        <v>0</v>
      </c>
      <c r="AI166" s="8">
        <v>0</v>
      </c>
      <c r="AJ166" s="8">
        <v>0</v>
      </c>
      <c r="AK166" s="8">
        <v>0</v>
      </c>
      <c r="AL166" s="8">
        <v>0</v>
      </c>
      <c r="AM166" s="11"/>
      <c r="AN166" s="11"/>
      <c r="AO166" s="11">
        <v>0</v>
      </c>
      <c r="AP166" s="11">
        <v>0</v>
      </c>
      <c r="AQ166" s="11">
        <v>0</v>
      </c>
      <c r="AR166" s="11">
        <v>0</v>
      </c>
      <c r="AS166" s="11">
        <v>0</v>
      </c>
      <c r="AT166" s="11">
        <v>0</v>
      </c>
      <c r="AU166" s="11">
        <v>0</v>
      </c>
      <c r="AV166" s="11">
        <v>0</v>
      </c>
      <c r="AW166" s="4">
        <v>0</v>
      </c>
      <c r="AX166" s="73">
        <f t="shared" si="39"/>
        <v>0</v>
      </c>
    </row>
    <row r="167" spans="1:50" x14ac:dyDescent="0.25">
      <c r="A167" s="1" t="s">
        <v>45</v>
      </c>
      <c r="B167" s="1" t="s">
        <v>188</v>
      </c>
      <c r="C167" s="1" t="s">
        <v>189</v>
      </c>
      <c r="D167" s="1" t="s">
        <v>100</v>
      </c>
      <c r="E167" s="1" t="s">
        <v>101</v>
      </c>
      <c r="F167" s="1" t="s">
        <v>210</v>
      </c>
      <c r="G167" s="1">
        <v>4</v>
      </c>
      <c r="H167" s="1" t="s">
        <v>53</v>
      </c>
      <c r="I167" s="1">
        <v>48</v>
      </c>
      <c r="J167" s="1" t="s">
        <v>57</v>
      </c>
      <c r="K167" s="16" t="s">
        <v>213</v>
      </c>
      <c r="L167" s="16" t="s">
        <v>574</v>
      </c>
      <c r="M167" s="1" t="s">
        <v>46</v>
      </c>
      <c r="N167" s="1" t="s">
        <v>211</v>
      </c>
      <c r="O167" s="40" t="s">
        <v>661</v>
      </c>
      <c r="P167" s="1" t="s">
        <v>214</v>
      </c>
      <c r="Q167" s="1" t="s">
        <v>772</v>
      </c>
      <c r="R167" s="1" t="s">
        <v>614</v>
      </c>
      <c r="S167" s="1" t="s">
        <v>615</v>
      </c>
      <c r="T167" s="1" t="s">
        <v>212</v>
      </c>
      <c r="U167" s="1">
        <v>2000</v>
      </c>
      <c r="V167" s="1" t="s">
        <v>520</v>
      </c>
      <c r="W167" s="1" t="s">
        <v>520</v>
      </c>
      <c r="X167" s="1">
        <v>2591</v>
      </c>
      <c r="Y167" s="1" t="s">
        <v>216</v>
      </c>
      <c r="Z167" s="1">
        <v>0</v>
      </c>
      <c r="AA167" s="1" t="s">
        <v>688</v>
      </c>
      <c r="AB167" s="6">
        <v>3757792.84</v>
      </c>
      <c r="AC167" s="6">
        <v>3757792.84</v>
      </c>
      <c r="AD167" s="8">
        <v>3685376.84</v>
      </c>
      <c r="AE167" s="8">
        <v>3775271.34</v>
      </c>
      <c r="AF167" s="8">
        <v>3685376.84</v>
      </c>
      <c r="AG167" s="8">
        <v>3685376.84</v>
      </c>
      <c r="AH167" s="8">
        <f t="shared" ref="AH167:AH172" si="40">AG167-AI167</f>
        <v>0</v>
      </c>
      <c r="AI167" s="8">
        <v>3685376.84</v>
      </c>
      <c r="AJ167" s="8">
        <f t="shared" ref="AJ167:AJ172" si="41">AI167-AK167</f>
        <v>0</v>
      </c>
      <c r="AK167" s="8">
        <v>3685376.84</v>
      </c>
      <c r="AL167" s="8">
        <v>4000000</v>
      </c>
      <c r="AM167" s="11" t="s">
        <v>573</v>
      </c>
      <c r="AN167" s="11"/>
      <c r="AO167" s="11">
        <f t="shared" ref="AO167:AO172" si="42">AK167-AP167</f>
        <v>0</v>
      </c>
      <c r="AP167" s="11">
        <v>3685376.84</v>
      </c>
      <c r="AQ167" s="11">
        <f t="shared" ref="AQ167:AQ172" si="43">AD167-AF167</f>
        <v>0</v>
      </c>
      <c r="AR167" s="11">
        <v>0</v>
      </c>
      <c r="AS167" s="11">
        <v>0</v>
      </c>
      <c r="AT167" s="11">
        <v>0</v>
      </c>
      <c r="AU167" s="11">
        <v>89894.5</v>
      </c>
      <c r="AV167" s="3">
        <v>-89894.5</v>
      </c>
      <c r="AW167" s="4">
        <v>4000000</v>
      </c>
      <c r="AX167" s="73">
        <f t="shared" si="39"/>
        <v>0</v>
      </c>
    </row>
    <row r="168" spans="1:50" x14ac:dyDescent="0.25">
      <c r="A168" s="1" t="s">
        <v>45</v>
      </c>
      <c r="B168" s="1" t="s">
        <v>123</v>
      </c>
      <c r="C168" s="1" t="s">
        <v>124</v>
      </c>
      <c r="D168" s="1" t="s">
        <v>100</v>
      </c>
      <c r="E168" s="1" t="s">
        <v>101</v>
      </c>
      <c r="F168" s="1" t="s">
        <v>136</v>
      </c>
      <c r="G168" s="1">
        <v>6</v>
      </c>
      <c r="H168" s="1" t="s">
        <v>38</v>
      </c>
      <c r="I168" s="1">
        <v>23</v>
      </c>
      <c r="J168" s="1" t="s">
        <v>57</v>
      </c>
      <c r="K168" s="16" t="s">
        <v>139</v>
      </c>
      <c r="L168" s="16" t="s">
        <v>574</v>
      </c>
      <c r="M168" s="1" t="s">
        <v>46</v>
      </c>
      <c r="N168" s="1" t="s">
        <v>137</v>
      </c>
      <c r="O168" s="40" t="s">
        <v>656</v>
      </c>
      <c r="P168" s="1" t="s">
        <v>140</v>
      </c>
      <c r="Q168" s="1" t="s">
        <v>765</v>
      </c>
      <c r="R168" s="1" t="s">
        <v>137</v>
      </c>
      <c r="S168" s="1" t="s">
        <v>623</v>
      </c>
      <c r="T168" s="1" t="s">
        <v>138</v>
      </c>
      <c r="U168" s="1">
        <v>2000</v>
      </c>
      <c r="V168" s="1" t="s">
        <v>519</v>
      </c>
      <c r="W168" s="1" t="s">
        <v>519</v>
      </c>
      <c r="X168" s="1">
        <v>2611</v>
      </c>
      <c r="Y168" s="1" t="s">
        <v>141</v>
      </c>
      <c r="Z168" s="1">
        <v>0</v>
      </c>
      <c r="AA168" s="1" t="s">
        <v>44</v>
      </c>
      <c r="AB168" s="6">
        <v>2522122.4</v>
      </c>
      <c r="AC168" s="6">
        <v>2231927.58</v>
      </c>
      <c r="AD168" s="8">
        <v>13169097.48</v>
      </c>
      <c r="AE168" s="8">
        <v>9000000</v>
      </c>
      <c r="AF168" s="8">
        <v>4916700.22</v>
      </c>
      <c r="AG168" s="8">
        <v>4916700.22</v>
      </c>
      <c r="AH168" s="8">
        <f t="shared" si="40"/>
        <v>0</v>
      </c>
      <c r="AI168" s="8">
        <v>4916700.22</v>
      </c>
      <c r="AJ168" s="8">
        <f t="shared" si="41"/>
        <v>0</v>
      </c>
      <c r="AK168" s="8">
        <v>4916700.22</v>
      </c>
      <c r="AL168" s="8">
        <v>6500000</v>
      </c>
      <c r="AM168" s="11" t="s">
        <v>540</v>
      </c>
      <c r="AN168" s="11"/>
      <c r="AO168" s="11">
        <f t="shared" si="42"/>
        <v>0</v>
      </c>
      <c r="AP168" s="11">
        <v>4916700.22</v>
      </c>
      <c r="AQ168" s="11">
        <f t="shared" si="43"/>
        <v>8252397.2600000007</v>
      </c>
      <c r="AR168" s="11">
        <v>0</v>
      </c>
      <c r="AS168" s="11">
        <v>4169097.48</v>
      </c>
      <c r="AT168" s="11">
        <v>0</v>
      </c>
      <c r="AU168" s="11">
        <v>0</v>
      </c>
      <c r="AV168" s="3">
        <v>4169097.48</v>
      </c>
      <c r="AW168" s="4">
        <v>8000000</v>
      </c>
      <c r="AX168" s="73">
        <f t="shared" si="39"/>
        <v>1500000</v>
      </c>
    </row>
    <row r="169" spans="1:50" x14ac:dyDescent="0.25">
      <c r="A169" s="1" t="s">
        <v>45</v>
      </c>
      <c r="B169" s="1" t="s">
        <v>219</v>
      </c>
      <c r="C169" s="1" t="s">
        <v>220</v>
      </c>
      <c r="D169" s="1" t="s">
        <v>100</v>
      </c>
      <c r="E169" s="1" t="s">
        <v>101</v>
      </c>
      <c r="F169" s="1" t="s">
        <v>136</v>
      </c>
      <c r="G169" s="1">
        <v>6</v>
      </c>
      <c r="H169" s="1" t="s">
        <v>38</v>
      </c>
      <c r="I169" s="1">
        <v>22</v>
      </c>
      <c r="J169" s="1" t="s">
        <v>57</v>
      </c>
      <c r="K169" s="16" t="s">
        <v>139</v>
      </c>
      <c r="L169" s="16" t="s">
        <v>574</v>
      </c>
      <c r="M169" s="1" t="s">
        <v>46</v>
      </c>
      <c r="N169" s="1" t="s">
        <v>137</v>
      </c>
      <c r="O169" s="40" t="s">
        <v>656</v>
      </c>
      <c r="P169" s="1" t="s">
        <v>140</v>
      </c>
      <c r="Q169" s="1" t="s">
        <v>765</v>
      </c>
      <c r="R169" s="1" t="s">
        <v>137</v>
      </c>
      <c r="S169" s="1" t="s">
        <v>623</v>
      </c>
      <c r="T169" s="1" t="s">
        <v>237</v>
      </c>
      <c r="U169" s="1">
        <v>2000</v>
      </c>
      <c r="V169" s="1" t="s">
        <v>519</v>
      </c>
      <c r="W169" s="1" t="s">
        <v>519</v>
      </c>
      <c r="X169" s="1">
        <v>2611</v>
      </c>
      <c r="Y169" s="1" t="s">
        <v>141</v>
      </c>
      <c r="Z169" s="1">
        <v>0</v>
      </c>
      <c r="AA169" s="1" t="s">
        <v>44</v>
      </c>
      <c r="AB169" s="6">
        <v>7000000</v>
      </c>
      <c r="AC169" s="6">
        <v>6417885.9100000001</v>
      </c>
      <c r="AD169" s="8">
        <v>17725635.25</v>
      </c>
      <c r="AE169" s="8">
        <v>3600000</v>
      </c>
      <c r="AF169" s="8">
        <v>0</v>
      </c>
      <c r="AG169" s="8">
        <v>0</v>
      </c>
      <c r="AH169" s="8">
        <f t="shared" si="40"/>
        <v>0</v>
      </c>
      <c r="AI169" s="8">
        <v>0</v>
      </c>
      <c r="AJ169" s="8">
        <f t="shared" si="41"/>
        <v>0</v>
      </c>
      <c r="AK169" s="8">
        <v>0</v>
      </c>
      <c r="AL169" s="8">
        <v>0</v>
      </c>
      <c r="AM169" s="11"/>
      <c r="AN169" s="11"/>
      <c r="AO169" s="11">
        <f t="shared" si="42"/>
        <v>0</v>
      </c>
      <c r="AP169" s="11">
        <v>0</v>
      </c>
      <c r="AQ169" s="11">
        <f t="shared" si="43"/>
        <v>17725635.25</v>
      </c>
      <c r="AR169" s="11">
        <v>0</v>
      </c>
      <c r="AS169" s="11">
        <v>14125635.25</v>
      </c>
      <c r="AT169" s="11">
        <v>0</v>
      </c>
      <c r="AU169" s="11">
        <v>0</v>
      </c>
      <c r="AV169" s="3">
        <v>14125635.25</v>
      </c>
      <c r="AW169" s="4">
        <v>0</v>
      </c>
      <c r="AX169" s="73">
        <f t="shared" si="39"/>
        <v>0</v>
      </c>
    </row>
    <row r="170" spans="1:50" x14ac:dyDescent="0.25">
      <c r="A170" s="1" t="s">
        <v>45</v>
      </c>
      <c r="B170" s="1" t="s">
        <v>32</v>
      </c>
      <c r="C170" s="1" t="s">
        <v>33</v>
      </c>
      <c r="D170" s="1" t="s">
        <v>282</v>
      </c>
      <c r="E170" s="1" t="s">
        <v>283</v>
      </c>
      <c r="F170" s="1" t="s">
        <v>78</v>
      </c>
      <c r="G170" s="1">
        <v>1</v>
      </c>
      <c r="H170" s="1" t="s">
        <v>80</v>
      </c>
      <c r="I170" s="1">
        <v>15</v>
      </c>
      <c r="J170" s="1" t="s">
        <v>57</v>
      </c>
      <c r="K170" s="16" t="s">
        <v>90</v>
      </c>
      <c r="L170" s="16" t="s">
        <v>574</v>
      </c>
      <c r="M170" s="1" t="s">
        <v>46</v>
      </c>
      <c r="N170" s="1" t="s">
        <v>79</v>
      </c>
      <c r="O170" s="16" t="s">
        <v>659</v>
      </c>
      <c r="P170" s="1" t="s">
        <v>91</v>
      </c>
      <c r="Q170" s="1" t="s">
        <v>771</v>
      </c>
      <c r="R170" s="1" t="s">
        <v>634</v>
      </c>
      <c r="S170" s="1" t="s">
        <v>602</v>
      </c>
      <c r="T170" s="1" t="s">
        <v>284</v>
      </c>
      <c r="U170" s="1">
        <v>2000</v>
      </c>
      <c r="V170" s="1" t="s">
        <v>519</v>
      </c>
      <c r="W170" s="1" t="s">
        <v>520</v>
      </c>
      <c r="X170" s="1">
        <v>2611</v>
      </c>
      <c r="Y170" s="1" t="s">
        <v>141</v>
      </c>
      <c r="Z170" s="1">
        <v>0</v>
      </c>
      <c r="AA170" s="1" t="s">
        <v>44</v>
      </c>
      <c r="AB170" s="7">
        <v>0</v>
      </c>
      <c r="AC170" s="7">
        <v>0</v>
      </c>
      <c r="AD170" s="8">
        <v>50000</v>
      </c>
      <c r="AE170" s="8">
        <v>0</v>
      </c>
      <c r="AF170" s="8">
        <v>0</v>
      </c>
      <c r="AG170" s="8">
        <v>0</v>
      </c>
      <c r="AH170" s="8">
        <f t="shared" si="40"/>
        <v>0</v>
      </c>
      <c r="AI170" s="8">
        <v>0</v>
      </c>
      <c r="AJ170" s="8">
        <f t="shared" si="41"/>
        <v>0</v>
      </c>
      <c r="AK170" s="8">
        <v>0</v>
      </c>
      <c r="AL170" s="8">
        <v>0</v>
      </c>
      <c r="AM170" s="11"/>
      <c r="AN170" s="11"/>
      <c r="AO170" s="11">
        <f t="shared" si="42"/>
        <v>0</v>
      </c>
      <c r="AP170" s="11">
        <v>0</v>
      </c>
      <c r="AQ170" s="11">
        <f t="shared" si="43"/>
        <v>50000</v>
      </c>
      <c r="AR170" s="11">
        <v>50000</v>
      </c>
      <c r="AS170" s="11">
        <v>0</v>
      </c>
      <c r="AT170" s="11">
        <v>0</v>
      </c>
      <c r="AU170" s="11">
        <v>0</v>
      </c>
      <c r="AV170" s="3">
        <v>50000</v>
      </c>
      <c r="AW170" s="4">
        <v>0</v>
      </c>
      <c r="AX170" s="73">
        <f t="shared" si="39"/>
        <v>0</v>
      </c>
    </row>
    <row r="171" spans="1:50" x14ac:dyDescent="0.25">
      <c r="A171" s="1" t="s">
        <v>45</v>
      </c>
      <c r="B171" s="1" t="s">
        <v>32</v>
      </c>
      <c r="C171" s="1" t="s">
        <v>33</v>
      </c>
      <c r="D171" s="1" t="s">
        <v>100</v>
      </c>
      <c r="E171" s="1" t="s">
        <v>101</v>
      </c>
      <c r="F171" s="1" t="s">
        <v>136</v>
      </c>
      <c r="G171" s="1">
        <v>6</v>
      </c>
      <c r="H171" s="1" t="s">
        <v>38</v>
      </c>
      <c r="I171" s="1">
        <v>21</v>
      </c>
      <c r="J171" s="1" t="s">
        <v>57</v>
      </c>
      <c r="K171" s="16" t="s">
        <v>139</v>
      </c>
      <c r="L171" s="16" t="s">
        <v>574</v>
      </c>
      <c r="M171" s="1" t="s">
        <v>46</v>
      </c>
      <c r="N171" s="1" t="s">
        <v>137</v>
      </c>
      <c r="O171" s="40" t="s">
        <v>656</v>
      </c>
      <c r="P171" s="1" t="s">
        <v>140</v>
      </c>
      <c r="Q171" s="1" t="s">
        <v>765</v>
      </c>
      <c r="R171" s="1" t="s">
        <v>137</v>
      </c>
      <c r="S171" s="1" t="s">
        <v>623</v>
      </c>
      <c r="T171" s="1" t="s">
        <v>315</v>
      </c>
      <c r="U171" s="1">
        <v>2000</v>
      </c>
      <c r="V171" s="1" t="s">
        <v>519</v>
      </c>
      <c r="W171" s="1" t="s">
        <v>519</v>
      </c>
      <c r="X171" s="1">
        <v>2611</v>
      </c>
      <c r="Y171" s="1" t="s">
        <v>141</v>
      </c>
      <c r="Z171" s="1">
        <v>0</v>
      </c>
      <c r="AA171" s="1" t="s">
        <v>44</v>
      </c>
      <c r="AB171" s="6">
        <v>49419224.159999996</v>
      </c>
      <c r="AC171" s="6">
        <v>49090154.409999996</v>
      </c>
      <c r="AD171" s="8">
        <v>32577000</v>
      </c>
      <c r="AE171" s="8">
        <v>47577000</v>
      </c>
      <c r="AF171" s="8">
        <v>30082329.75</v>
      </c>
      <c r="AG171" s="8">
        <v>29722149.75</v>
      </c>
      <c r="AH171" s="8">
        <f t="shared" si="40"/>
        <v>77121.550000000745</v>
      </c>
      <c r="AI171" s="8">
        <v>29645028.199999999</v>
      </c>
      <c r="AJ171" s="8">
        <f t="shared" si="41"/>
        <v>0</v>
      </c>
      <c r="AK171" s="8">
        <v>29645028.199999999</v>
      </c>
      <c r="AL171" s="8">
        <v>41000000</v>
      </c>
      <c r="AM171" s="11" t="s">
        <v>541</v>
      </c>
      <c r="AN171" s="11"/>
      <c r="AO171" s="11">
        <f t="shared" si="42"/>
        <v>0</v>
      </c>
      <c r="AP171" s="11">
        <v>29645028.199999999</v>
      </c>
      <c r="AQ171" s="11">
        <f t="shared" si="43"/>
        <v>2494670.25</v>
      </c>
      <c r="AR171" s="11">
        <v>0</v>
      </c>
      <c r="AS171" s="11">
        <v>0</v>
      </c>
      <c r="AT171" s="11">
        <v>0</v>
      </c>
      <c r="AU171" s="11">
        <v>15000000</v>
      </c>
      <c r="AV171" s="3">
        <v>-15000000</v>
      </c>
      <c r="AW171" s="4">
        <v>39600000</v>
      </c>
      <c r="AX171" s="73">
        <f t="shared" si="39"/>
        <v>-1400000</v>
      </c>
    </row>
    <row r="172" spans="1:50" x14ac:dyDescent="0.25">
      <c r="A172" s="1" t="s">
        <v>453</v>
      </c>
      <c r="B172" s="1" t="s">
        <v>219</v>
      </c>
      <c r="C172" s="1" t="s">
        <v>220</v>
      </c>
      <c r="D172" s="1" t="s">
        <v>100</v>
      </c>
      <c r="E172" s="1" t="s">
        <v>101</v>
      </c>
      <c r="F172" s="1" t="s">
        <v>136</v>
      </c>
      <c r="G172" s="1">
        <v>6</v>
      </c>
      <c r="H172" s="1" t="s">
        <v>38</v>
      </c>
      <c r="I172" s="1">
        <v>22</v>
      </c>
      <c r="J172" s="1" t="s">
        <v>57</v>
      </c>
      <c r="K172" s="16" t="s">
        <v>139</v>
      </c>
      <c r="L172" s="16" t="s">
        <v>574</v>
      </c>
      <c r="M172" s="1" t="s">
        <v>454</v>
      </c>
      <c r="N172" s="1" t="s">
        <v>137</v>
      </c>
      <c r="O172" s="40" t="s">
        <v>656</v>
      </c>
      <c r="P172" s="1" t="s">
        <v>140</v>
      </c>
      <c r="Q172" s="1" t="s">
        <v>765</v>
      </c>
      <c r="R172" s="1" t="s">
        <v>137</v>
      </c>
      <c r="S172" s="1" t="s">
        <v>623</v>
      </c>
      <c r="T172" s="1" t="s">
        <v>237</v>
      </c>
      <c r="U172" s="1">
        <v>2000</v>
      </c>
      <c r="V172" s="1" t="s">
        <v>519</v>
      </c>
      <c r="W172" s="1" t="s">
        <v>519</v>
      </c>
      <c r="X172" s="1">
        <v>2611</v>
      </c>
      <c r="Y172" s="1" t="s">
        <v>141</v>
      </c>
      <c r="Z172" s="1">
        <v>0</v>
      </c>
      <c r="AA172" s="1" t="s">
        <v>44</v>
      </c>
      <c r="AB172" s="6">
        <v>27125463.920000002</v>
      </c>
      <c r="AC172" s="6">
        <v>27125463.920000002</v>
      </c>
      <c r="AD172" s="8">
        <v>31000000</v>
      </c>
      <c r="AE172" s="8">
        <v>28000000</v>
      </c>
      <c r="AF172" s="8">
        <v>22068315.34</v>
      </c>
      <c r="AG172" s="8">
        <v>22068315.34</v>
      </c>
      <c r="AH172" s="8">
        <f t="shared" si="40"/>
        <v>0</v>
      </c>
      <c r="AI172" s="8">
        <v>22068315.34</v>
      </c>
      <c r="AJ172" s="8">
        <f t="shared" si="41"/>
        <v>0</v>
      </c>
      <c r="AK172" s="8">
        <v>22068315.34</v>
      </c>
      <c r="AL172" s="72">
        <v>33000000</v>
      </c>
      <c r="AM172" s="11" t="s">
        <v>539</v>
      </c>
      <c r="AN172" s="11"/>
      <c r="AO172" s="11">
        <f t="shared" si="42"/>
        <v>0</v>
      </c>
      <c r="AP172" s="11">
        <v>22068315.34</v>
      </c>
      <c r="AQ172" s="11">
        <f t="shared" si="43"/>
        <v>8931684.6600000001</v>
      </c>
      <c r="AR172" s="11">
        <v>5847132</v>
      </c>
      <c r="AS172" s="11">
        <v>2847132</v>
      </c>
      <c r="AT172" s="11">
        <v>0</v>
      </c>
      <c r="AU172" s="11">
        <v>5694264</v>
      </c>
      <c r="AV172" s="3">
        <v>3000000</v>
      </c>
      <c r="AW172" s="4">
        <v>31000000</v>
      </c>
      <c r="AX172" s="73">
        <f t="shared" si="39"/>
        <v>-2000000</v>
      </c>
    </row>
    <row r="173" spans="1:50" x14ac:dyDescent="0.25">
      <c r="A173" s="1" t="s">
        <v>453</v>
      </c>
      <c r="B173" s="1" t="s">
        <v>219</v>
      </c>
      <c r="C173" s="1" t="s">
        <v>220</v>
      </c>
      <c r="D173" s="1" t="s">
        <v>100</v>
      </c>
      <c r="E173" s="1" t="s">
        <v>101</v>
      </c>
      <c r="F173" s="1" t="s">
        <v>136</v>
      </c>
      <c r="G173" s="1">
        <v>6</v>
      </c>
      <c r="H173" s="1" t="s">
        <v>38</v>
      </c>
      <c r="I173" s="1">
        <v>23</v>
      </c>
      <c r="J173" s="1" t="s">
        <v>57</v>
      </c>
      <c r="K173" s="16" t="s">
        <v>139</v>
      </c>
      <c r="L173" s="16" t="s">
        <v>574</v>
      </c>
      <c r="M173" s="1" t="s">
        <v>454</v>
      </c>
      <c r="N173" s="1" t="s">
        <v>137</v>
      </c>
      <c r="O173" s="40" t="s">
        <v>656</v>
      </c>
      <c r="P173" s="1" t="s">
        <v>140</v>
      </c>
      <c r="Q173" s="1" t="s">
        <v>765</v>
      </c>
      <c r="R173" s="1" t="s">
        <v>137</v>
      </c>
      <c r="S173" s="1" t="s">
        <v>623</v>
      </c>
      <c r="T173" t="s">
        <v>138</v>
      </c>
      <c r="U173" s="1">
        <v>2000</v>
      </c>
      <c r="V173" s="1" t="s">
        <v>519</v>
      </c>
      <c r="W173" s="1" t="s">
        <v>519</v>
      </c>
      <c r="X173" s="1">
        <v>2611</v>
      </c>
      <c r="Y173" t="s">
        <v>141</v>
      </c>
      <c r="Z173" s="1">
        <v>0</v>
      </c>
      <c r="AA173" s="1" t="s">
        <v>44</v>
      </c>
      <c r="AB173" s="6">
        <v>6574917.4900000002</v>
      </c>
      <c r="AC173" s="6">
        <v>6574917.4900000002</v>
      </c>
      <c r="AD173" s="8">
        <v>0</v>
      </c>
      <c r="AE173" s="8">
        <v>0</v>
      </c>
      <c r="AF173" s="8">
        <v>0</v>
      </c>
      <c r="AG173" s="8">
        <v>0</v>
      </c>
      <c r="AH173" s="8">
        <v>0</v>
      </c>
      <c r="AI173" s="8">
        <v>0</v>
      </c>
      <c r="AJ173" s="8">
        <v>0</v>
      </c>
      <c r="AK173" s="8">
        <v>0</v>
      </c>
      <c r="AL173" s="8">
        <v>0</v>
      </c>
      <c r="AM173" s="11"/>
      <c r="AN173" s="11"/>
      <c r="AO173" s="11">
        <v>0</v>
      </c>
      <c r="AP173" s="11">
        <v>0</v>
      </c>
      <c r="AQ173" s="11">
        <v>0</v>
      </c>
      <c r="AR173" s="11">
        <v>0</v>
      </c>
      <c r="AS173" s="11">
        <v>0</v>
      </c>
      <c r="AT173" s="11">
        <v>0</v>
      </c>
      <c r="AU173" s="11">
        <v>0</v>
      </c>
      <c r="AV173" s="11">
        <v>0</v>
      </c>
      <c r="AW173" s="4">
        <v>0</v>
      </c>
      <c r="AX173" s="73">
        <f t="shared" si="39"/>
        <v>0</v>
      </c>
    </row>
    <row r="174" spans="1:50" x14ac:dyDescent="0.25">
      <c r="A174" s="1" t="s">
        <v>45</v>
      </c>
      <c r="B174" s="1" t="s">
        <v>123</v>
      </c>
      <c r="C174" s="1" t="s">
        <v>124</v>
      </c>
      <c r="D174" s="1" t="s">
        <v>100</v>
      </c>
      <c r="E174" s="1" t="s">
        <v>101</v>
      </c>
      <c r="F174" s="1" t="s">
        <v>78</v>
      </c>
      <c r="G174" s="1">
        <v>3</v>
      </c>
      <c r="H174" s="1" t="s">
        <v>125</v>
      </c>
      <c r="I174" s="1">
        <v>11</v>
      </c>
      <c r="J174" s="1" t="s">
        <v>57</v>
      </c>
      <c r="K174" s="16" t="s">
        <v>127</v>
      </c>
      <c r="L174" s="16" t="s">
        <v>574</v>
      </c>
      <c r="M174" s="1" t="s">
        <v>46</v>
      </c>
      <c r="N174" s="1" t="s">
        <v>79</v>
      </c>
      <c r="O174" s="40" t="s">
        <v>663</v>
      </c>
      <c r="P174" s="1" t="s">
        <v>128</v>
      </c>
      <c r="Q174" s="1" t="s">
        <v>769</v>
      </c>
      <c r="R174" s="1" t="s">
        <v>622</v>
      </c>
      <c r="S174" s="1" t="s">
        <v>627</v>
      </c>
      <c r="T174" s="1" t="s">
        <v>126</v>
      </c>
      <c r="U174" s="1">
        <v>2000</v>
      </c>
      <c r="V174" s="1" t="s">
        <v>520</v>
      </c>
      <c r="W174" s="1" t="s">
        <v>520</v>
      </c>
      <c r="X174" s="1">
        <v>2711</v>
      </c>
      <c r="Y174" s="1" t="s">
        <v>61</v>
      </c>
      <c r="Z174" s="1">
        <v>0</v>
      </c>
      <c r="AA174" s="1" t="s">
        <v>44</v>
      </c>
      <c r="AB174" s="7">
        <v>0</v>
      </c>
      <c r="AC174" s="7">
        <v>0</v>
      </c>
      <c r="AD174" s="8">
        <v>500000</v>
      </c>
      <c r="AE174" s="8">
        <v>0</v>
      </c>
      <c r="AF174" s="8">
        <v>486076.83</v>
      </c>
      <c r="AG174" s="8">
        <v>486076.83</v>
      </c>
      <c r="AH174" s="8">
        <f t="shared" ref="AH174:AH196" si="44">AG174-AI174</f>
        <v>114651.79000000004</v>
      </c>
      <c r="AI174" s="8">
        <v>371425.04</v>
      </c>
      <c r="AJ174" s="8">
        <f t="shared" ref="AJ174:AJ196" si="45">AI174-AK174</f>
        <v>0</v>
      </c>
      <c r="AK174" s="8">
        <v>371425.04</v>
      </c>
      <c r="AL174" s="8">
        <v>2000000</v>
      </c>
      <c r="AM174" s="11" t="s">
        <v>729</v>
      </c>
      <c r="AN174" s="11"/>
      <c r="AO174" s="11">
        <f t="shared" ref="AO174:AO196" si="46">AK174-AP174</f>
        <v>0</v>
      </c>
      <c r="AP174" s="11">
        <v>371425.04</v>
      </c>
      <c r="AQ174" s="11">
        <f t="shared" ref="AQ174:AQ196" si="47">AD174-AF174</f>
        <v>13923.169999999984</v>
      </c>
      <c r="AR174" s="11">
        <v>0</v>
      </c>
      <c r="AS174" s="11">
        <v>500000</v>
      </c>
      <c r="AT174" s="11">
        <v>0</v>
      </c>
      <c r="AU174" s="11">
        <v>0</v>
      </c>
      <c r="AV174" s="3">
        <v>500000</v>
      </c>
      <c r="AW174" s="4">
        <v>2000000</v>
      </c>
      <c r="AX174" s="73">
        <f t="shared" si="39"/>
        <v>0</v>
      </c>
    </row>
    <row r="175" spans="1:50" x14ac:dyDescent="0.25">
      <c r="A175" s="1" t="s">
        <v>45</v>
      </c>
      <c r="B175" s="1" t="s">
        <v>177</v>
      </c>
      <c r="C175" s="1" t="s">
        <v>178</v>
      </c>
      <c r="D175" s="1" t="s">
        <v>100</v>
      </c>
      <c r="E175" s="1" t="s">
        <v>101</v>
      </c>
      <c r="F175" s="1" t="s">
        <v>102</v>
      </c>
      <c r="G175" s="1">
        <v>3</v>
      </c>
      <c r="H175" s="1" t="s">
        <v>125</v>
      </c>
      <c r="I175" s="1">
        <v>39</v>
      </c>
      <c r="J175" s="1" t="s">
        <v>57</v>
      </c>
      <c r="K175" s="16" t="s">
        <v>180</v>
      </c>
      <c r="L175" s="16" t="s">
        <v>574</v>
      </c>
      <c r="M175" s="1" t="s">
        <v>46</v>
      </c>
      <c r="N175" s="1" t="s">
        <v>103</v>
      </c>
      <c r="O175" s="40" t="s">
        <v>663</v>
      </c>
      <c r="P175" s="1" t="s">
        <v>181</v>
      </c>
      <c r="Q175" s="1" t="s">
        <v>769</v>
      </c>
      <c r="R175" s="1" t="s">
        <v>622</v>
      </c>
      <c r="S175" s="1" t="s">
        <v>621</v>
      </c>
      <c r="T175" s="1" t="s">
        <v>179</v>
      </c>
      <c r="U175" s="1">
        <v>2000</v>
      </c>
      <c r="V175" s="1" t="s">
        <v>520</v>
      </c>
      <c r="W175" s="1" t="s">
        <v>520</v>
      </c>
      <c r="X175" s="1">
        <v>2711</v>
      </c>
      <c r="Y175" s="1" t="s">
        <v>61</v>
      </c>
      <c r="Z175" s="1">
        <v>0</v>
      </c>
      <c r="AA175" s="1" t="s">
        <v>44</v>
      </c>
      <c r="AB175" s="6">
        <v>1195892.72</v>
      </c>
      <c r="AC175" s="6">
        <v>1195892.72</v>
      </c>
      <c r="AD175" s="8">
        <v>1187100</v>
      </c>
      <c r="AE175" s="8">
        <v>1187100</v>
      </c>
      <c r="AF175" s="8">
        <v>1147483.6000000001</v>
      </c>
      <c r="AG175" s="8">
        <v>1147483.6000000001</v>
      </c>
      <c r="AH175" s="8">
        <f t="shared" si="44"/>
        <v>0</v>
      </c>
      <c r="AI175" s="8">
        <v>1147483.6000000001</v>
      </c>
      <c r="AJ175" s="8">
        <f t="shared" si="45"/>
        <v>0</v>
      </c>
      <c r="AK175" s="8">
        <v>1147483.6000000001</v>
      </c>
      <c r="AL175" s="8">
        <v>1200000</v>
      </c>
      <c r="AM175" s="11"/>
      <c r="AN175" s="11"/>
      <c r="AO175" s="11">
        <f t="shared" si="46"/>
        <v>355563.20000000007</v>
      </c>
      <c r="AP175" s="11">
        <v>791920.4</v>
      </c>
      <c r="AQ175" s="11">
        <f t="shared" si="47"/>
        <v>39616.399999999907</v>
      </c>
      <c r="AR175" s="11">
        <v>0</v>
      </c>
      <c r="AS175" s="11">
        <v>0</v>
      </c>
      <c r="AT175" s="11">
        <v>0</v>
      </c>
      <c r="AU175" s="11">
        <v>0</v>
      </c>
      <c r="AV175" s="3">
        <v>0</v>
      </c>
      <c r="AW175" s="4">
        <v>1200000</v>
      </c>
      <c r="AX175" s="73">
        <f t="shared" si="39"/>
        <v>0</v>
      </c>
    </row>
    <row r="176" spans="1:50" x14ac:dyDescent="0.25">
      <c r="A176" s="1" t="s">
        <v>45</v>
      </c>
      <c r="B176" s="1" t="s">
        <v>219</v>
      </c>
      <c r="C176" s="1" t="s">
        <v>220</v>
      </c>
      <c r="D176" s="1" t="s">
        <v>49</v>
      </c>
      <c r="E176" s="1" t="s">
        <v>50</v>
      </c>
      <c r="F176" s="1" t="s">
        <v>221</v>
      </c>
      <c r="G176" s="1">
        <v>7</v>
      </c>
      <c r="H176" s="1" t="s">
        <v>223</v>
      </c>
      <c r="I176" s="1">
        <v>41</v>
      </c>
      <c r="J176" s="1" t="s">
        <v>57</v>
      </c>
      <c r="K176" s="16" t="s">
        <v>225</v>
      </c>
      <c r="L176" s="16" t="s">
        <v>574</v>
      </c>
      <c r="M176" s="1" t="s">
        <v>46</v>
      </c>
      <c r="N176" s="1" t="s">
        <v>222</v>
      </c>
      <c r="O176" s="40" t="s">
        <v>663</v>
      </c>
      <c r="P176" s="1" t="s">
        <v>226</v>
      </c>
      <c r="Q176" s="1" t="s">
        <v>769</v>
      </c>
      <c r="R176" s="1" t="s">
        <v>622</v>
      </c>
      <c r="S176" s="1" t="s">
        <v>599</v>
      </c>
      <c r="T176" s="1" t="s">
        <v>229</v>
      </c>
      <c r="U176" s="1">
        <v>2000</v>
      </c>
      <c r="V176" s="1" t="s">
        <v>520</v>
      </c>
      <c r="W176" s="1" t="s">
        <v>520</v>
      </c>
      <c r="X176" s="1">
        <v>2711</v>
      </c>
      <c r="Y176" s="1" t="s">
        <v>61</v>
      </c>
      <c r="Z176" s="1">
        <v>0</v>
      </c>
      <c r="AA176" s="1" t="s">
        <v>44</v>
      </c>
      <c r="AB176" s="8">
        <v>1093153.8400000001</v>
      </c>
      <c r="AC176" s="8">
        <v>1093153.8400000001</v>
      </c>
      <c r="AD176" s="8">
        <v>1187826.57</v>
      </c>
      <c r="AE176" s="8">
        <v>1300000</v>
      </c>
      <c r="AF176" s="8">
        <v>128025.31</v>
      </c>
      <c r="AG176" s="8">
        <v>128025.31</v>
      </c>
      <c r="AH176" s="8">
        <f t="shared" si="44"/>
        <v>10000</v>
      </c>
      <c r="AI176" s="8">
        <v>118025.31</v>
      </c>
      <c r="AJ176" s="8">
        <f t="shared" si="45"/>
        <v>118025.31</v>
      </c>
      <c r="AK176" s="8">
        <v>0</v>
      </c>
      <c r="AL176" s="33">
        <v>1200000</v>
      </c>
      <c r="AM176" s="11"/>
      <c r="AN176" s="11"/>
      <c r="AO176" s="11">
        <f t="shared" si="46"/>
        <v>0</v>
      </c>
      <c r="AP176" s="11">
        <v>0</v>
      </c>
      <c r="AQ176" s="11">
        <f t="shared" si="47"/>
        <v>1059801.26</v>
      </c>
      <c r="AR176" s="11">
        <v>0</v>
      </c>
      <c r="AS176" s="11">
        <v>0</v>
      </c>
      <c r="AT176" s="11">
        <v>0</v>
      </c>
      <c r="AU176" s="11">
        <v>112173.43</v>
      </c>
      <c r="AV176" s="3">
        <v>-112173.43</v>
      </c>
      <c r="AW176" s="4">
        <v>1200000</v>
      </c>
      <c r="AX176" s="73">
        <f t="shared" si="39"/>
        <v>0</v>
      </c>
    </row>
    <row r="177" spans="1:50" x14ac:dyDescent="0.25">
      <c r="A177" s="1" t="s">
        <v>45</v>
      </c>
      <c r="B177" s="1" t="s">
        <v>32</v>
      </c>
      <c r="C177" s="1" t="s">
        <v>33</v>
      </c>
      <c r="D177" s="1" t="s">
        <v>100</v>
      </c>
      <c r="E177" s="1" t="s">
        <v>101</v>
      </c>
      <c r="F177" s="1" t="s">
        <v>286</v>
      </c>
      <c r="G177" s="1">
        <v>6</v>
      </c>
      <c r="H177" s="1" t="s">
        <v>38</v>
      </c>
      <c r="I177" s="1">
        <v>3</v>
      </c>
      <c r="J177" s="1" t="s">
        <v>57</v>
      </c>
      <c r="K177" s="16" t="s">
        <v>306</v>
      </c>
      <c r="L177" s="16" t="s">
        <v>574</v>
      </c>
      <c r="M177" s="1" t="s">
        <v>46</v>
      </c>
      <c r="N177" s="1" t="s">
        <v>287</v>
      </c>
      <c r="O177" s="40" t="s">
        <v>307</v>
      </c>
      <c r="P177" s="1" t="s">
        <v>307</v>
      </c>
      <c r="Q177" s="1" t="s">
        <v>766</v>
      </c>
      <c r="R177" s="1" t="s">
        <v>307</v>
      </c>
      <c r="S177" s="1" t="s">
        <v>305</v>
      </c>
      <c r="T177" s="1" t="s">
        <v>305</v>
      </c>
      <c r="U177" s="1">
        <v>2000</v>
      </c>
      <c r="V177" s="1" t="s">
        <v>520</v>
      </c>
      <c r="W177" s="1" t="s">
        <v>520</v>
      </c>
      <c r="X177" s="1">
        <v>2711</v>
      </c>
      <c r="Y177" s="1" t="s">
        <v>61</v>
      </c>
      <c r="Z177" s="1">
        <v>0</v>
      </c>
      <c r="AA177" s="1" t="s">
        <v>44</v>
      </c>
      <c r="AB177" s="6">
        <v>1204801.17</v>
      </c>
      <c r="AC177" s="6">
        <v>1204801.17</v>
      </c>
      <c r="AD177" s="8">
        <v>2926756.09</v>
      </c>
      <c r="AE177" s="8">
        <v>2926756.09</v>
      </c>
      <c r="AF177" s="8">
        <v>1042823.88</v>
      </c>
      <c r="AG177" s="8">
        <v>1042823.88</v>
      </c>
      <c r="AH177" s="8">
        <f t="shared" si="44"/>
        <v>92707.199999999953</v>
      </c>
      <c r="AI177" s="8">
        <v>950116.68</v>
      </c>
      <c r="AJ177" s="8">
        <f t="shared" si="45"/>
        <v>0</v>
      </c>
      <c r="AK177" s="8">
        <v>950116.68</v>
      </c>
      <c r="AL177" s="8">
        <v>3000000</v>
      </c>
      <c r="AM177" s="11"/>
      <c r="AN177" s="11"/>
      <c r="AO177" s="11">
        <f t="shared" si="46"/>
        <v>0</v>
      </c>
      <c r="AP177" s="11">
        <v>950116.68</v>
      </c>
      <c r="AQ177" s="11">
        <f t="shared" si="47"/>
        <v>1883932.21</v>
      </c>
      <c r="AR177" s="11">
        <v>0</v>
      </c>
      <c r="AS177" s="11">
        <v>0</v>
      </c>
      <c r="AT177" s="11">
        <v>0</v>
      </c>
      <c r="AU177" s="11">
        <v>0</v>
      </c>
      <c r="AV177" s="3">
        <v>0</v>
      </c>
      <c r="AW177" s="4">
        <v>3000000</v>
      </c>
      <c r="AX177" s="73">
        <f t="shared" si="39"/>
        <v>0</v>
      </c>
    </row>
    <row r="178" spans="1:50" x14ac:dyDescent="0.25">
      <c r="A178" s="1" t="s">
        <v>45</v>
      </c>
      <c r="B178" s="1" t="s">
        <v>32</v>
      </c>
      <c r="C178" s="1" t="s">
        <v>33</v>
      </c>
      <c r="D178" s="1" t="s">
        <v>100</v>
      </c>
      <c r="E178" s="1" t="s">
        <v>101</v>
      </c>
      <c r="F178" s="1" t="s">
        <v>136</v>
      </c>
      <c r="G178" s="1">
        <v>6</v>
      </c>
      <c r="H178" s="1" t="s">
        <v>38</v>
      </c>
      <c r="I178" s="1">
        <v>21</v>
      </c>
      <c r="J178" s="1" t="s">
        <v>57</v>
      </c>
      <c r="K178" s="16" t="s">
        <v>139</v>
      </c>
      <c r="L178" s="16" t="s">
        <v>574</v>
      </c>
      <c r="M178" s="1" t="s">
        <v>46</v>
      </c>
      <c r="N178" s="1" t="s">
        <v>137</v>
      </c>
      <c r="O178" s="40" t="s">
        <v>656</v>
      </c>
      <c r="P178" s="1" t="s">
        <v>140</v>
      </c>
      <c r="Q178" s="1" t="s">
        <v>765</v>
      </c>
      <c r="R178" s="1" t="s">
        <v>137</v>
      </c>
      <c r="S178" s="1" t="s">
        <v>623</v>
      </c>
      <c r="T178" s="1" t="s">
        <v>315</v>
      </c>
      <c r="U178" s="1">
        <v>2000</v>
      </c>
      <c r="V178" s="1" t="s">
        <v>520</v>
      </c>
      <c r="W178" s="1" t="s">
        <v>520</v>
      </c>
      <c r="X178" s="1">
        <v>2711</v>
      </c>
      <c r="Y178" s="1" t="s">
        <v>61</v>
      </c>
      <c r="Z178" s="1">
        <v>0</v>
      </c>
      <c r="AA178" s="1" t="s">
        <v>44</v>
      </c>
      <c r="AB178" s="7">
        <v>0</v>
      </c>
      <c r="AC178" s="7">
        <v>0</v>
      </c>
      <c r="AD178" s="8">
        <v>100000</v>
      </c>
      <c r="AE178" s="8">
        <v>0</v>
      </c>
      <c r="AF178" s="8">
        <v>72377.039999999994</v>
      </c>
      <c r="AG178" s="8">
        <v>72377.039999999994</v>
      </c>
      <c r="AH178" s="8">
        <f t="shared" si="44"/>
        <v>0</v>
      </c>
      <c r="AI178" s="8">
        <v>72377.039999999994</v>
      </c>
      <c r="AJ178" s="8">
        <f t="shared" si="45"/>
        <v>69948</v>
      </c>
      <c r="AK178" s="8">
        <v>2429.04</v>
      </c>
      <c r="AL178" s="8">
        <v>0</v>
      </c>
      <c r="AM178" s="11"/>
      <c r="AN178" s="11"/>
      <c r="AO178" s="11">
        <f t="shared" si="46"/>
        <v>0</v>
      </c>
      <c r="AP178" s="11">
        <v>2429.04</v>
      </c>
      <c r="AQ178" s="11">
        <f t="shared" si="47"/>
        <v>27622.960000000006</v>
      </c>
      <c r="AR178" s="11">
        <v>0</v>
      </c>
      <c r="AS178" s="11">
        <v>100000</v>
      </c>
      <c r="AT178" s="11">
        <v>0</v>
      </c>
      <c r="AU178" s="11">
        <v>0</v>
      </c>
      <c r="AV178" s="3">
        <v>100000</v>
      </c>
      <c r="AW178" s="4">
        <v>0</v>
      </c>
      <c r="AX178" s="73">
        <f t="shared" si="39"/>
        <v>0</v>
      </c>
    </row>
    <row r="179" spans="1:50" x14ac:dyDescent="0.25">
      <c r="A179" s="1" t="s">
        <v>45</v>
      </c>
      <c r="B179" s="1" t="s">
        <v>32</v>
      </c>
      <c r="C179" s="1" t="s">
        <v>33</v>
      </c>
      <c r="D179" s="1" t="s">
        <v>100</v>
      </c>
      <c r="E179" s="1" t="s">
        <v>101</v>
      </c>
      <c r="F179" s="1" t="s">
        <v>102</v>
      </c>
      <c r="G179" s="1">
        <v>3</v>
      </c>
      <c r="H179" s="1" t="s">
        <v>125</v>
      </c>
      <c r="I179" s="1">
        <v>33</v>
      </c>
      <c r="J179" s="1" t="s">
        <v>57</v>
      </c>
      <c r="K179" s="16" t="s">
        <v>347</v>
      </c>
      <c r="L179" s="16" t="s">
        <v>574</v>
      </c>
      <c r="M179" s="1" t="s">
        <v>46</v>
      </c>
      <c r="N179" s="1" t="s">
        <v>103</v>
      </c>
      <c r="O179" s="40" t="s">
        <v>660</v>
      </c>
      <c r="P179" s="1" t="s">
        <v>348</v>
      </c>
      <c r="Q179" s="1" t="s">
        <v>770</v>
      </c>
      <c r="R179" s="1" t="s">
        <v>611</v>
      </c>
      <c r="S179" s="1" t="s">
        <v>619</v>
      </c>
      <c r="T179" s="1" t="s">
        <v>346</v>
      </c>
      <c r="U179" s="1">
        <v>2000</v>
      </c>
      <c r="V179" s="1" t="s">
        <v>520</v>
      </c>
      <c r="W179" s="1" t="s">
        <v>520</v>
      </c>
      <c r="X179" s="1">
        <v>2721</v>
      </c>
      <c r="Y179" s="1" t="s">
        <v>96</v>
      </c>
      <c r="Z179" s="1">
        <v>0</v>
      </c>
      <c r="AA179" s="1" t="s">
        <v>44</v>
      </c>
      <c r="AB179" s="6">
        <v>366490.4</v>
      </c>
      <c r="AC179" s="6">
        <v>346190.4</v>
      </c>
      <c r="AD179" s="8">
        <v>301089.59999999998</v>
      </c>
      <c r="AE179" s="68">
        <v>366490.4</v>
      </c>
      <c r="AF179" s="8">
        <v>235317.6</v>
      </c>
      <c r="AG179" s="8">
        <v>235317.6</v>
      </c>
      <c r="AH179" s="8">
        <f t="shared" si="44"/>
        <v>0</v>
      </c>
      <c r="AI179" s="8">
        <v>235317.6</v>
      </c>
      <c r="AJ179" s="8">
        <f t="shared" si="45"/>
        <v>0</v>
      </c>
      <c r="AK179" s="68">
        <v>235317.6</v>
      </c>
      <c r="AL179" s="68">
        <v>750000</v>
      </c>
      <c r="AM179" s="69"/>
      <c r="AN179" s="11"/>
      <c r="AO179" s="11">
        <f t="shared" si="46"/>
        <v>0</v>
      </c>
      <c r="AP179" s="11">
        <v>235317.6</v>
      </c>
      <c r="AQ179" s="11">
        <f t="shared" si="47"/>
        <v>65771.999999999971</v>
      </c>
      <c r="AR179" s="11">
        <v>0</v>
      </c>
      <c r="AS179" s="11">
        <v>0</v>
      </c>
      <c r="AT179" s="11">
        <v>0</v>
      </c>
      <c r="AU179" s="11">
        <v>65400.800000000003</v>
      </c>
      <c r="AV179" s="3">
        <v>-65400.800000000003</v>
      </c>
      <c r="AW179" s="4">
        <v>250000</v>
      </c>
      <c r="AX179" s="73">
        <f t="shared" si="39"/>
        <v>-500000</v>
      </c>
    </row>
    <row r="180" spans="1:50" x14ac:dyDescent="0.25">
      <c r="A180" s="1" t="s">
        <v>45</v>
      </c>
      <c r="B180" s="1" t="s">
        <v>47</v>
      </c>
      <c r="C180" s="1" t="s">
        <v>48</v>
      </c>
      <c r="D180" s="1" t="s">
        <v>49</v>
      </c>
      <c r="E180" s="1" t="s">
        <v>50</v>
      </c>
      <c r="F180" s="1" t="s">
        <v>51</v>
      </c>
      <c r="G180" s="1">
        <v>4</v>
      </c>
      <c r="H180" s="1" t="s">
        <v>53</v>
      </c>
      <c r="I180" s="1">
        <v>56</v>
      </c>
      <c r="J180" s="1" t="s">
        <v>57</v>
      </c>
      <c r="K180" s="16" t="s">
        <v>55</v>
      </c>
      <c r="L180" s="16" t="s">
        <v>574</v>
      </c>
      <c r="M180" s="1" t="s">
        <v>46</v>
      </c>
      <c r="N180" s="1" t="s">
        <v>52</v>
      </c>
      <c r="O180" s="40" t="s">
        <v>660</v>
      </c>
      <c r="P180" s="1" t="s">
        <v>56</v>
      </c>
      <c r="Q180" s="1" t="s">
        <v>781</v>
      </c>
      <c r="R180" s="1" t="s">
        <v>600</v>
      </c>
      <c r="S180" s="1" t="s">
        <v>600</v>
      </c>
      <c r="T180" s="1" t="s">
        <v>54</v>
      </c>
      <c r="U180" s="1">
        <v>2000</v>
      </c>
      <c r="V180" s="1" t="s">
        <v>520</v>
      </c>
      <c r="W180" s="1" t="s">
        <v>520</v>
      </c>
      <c r="X180" s="1">
        <v>2721</v>
      </c>
      <c r="Y180" s="1" t="s">
        <v>96</v>
      </c>
      <c r="Z180" s="1">
        <v>0</v>
      </c>
      <c r="AA180" s="1" t="s">
        <v>44</v>
      </c>
      <c r="AB180" s="7">
        <v>0</v>
      </c>
      <c r="AC180" s="7">
        <v>0</v>
      </c>
      <c r="AD180" s="8">
        <v>10500</v>
      </c>
      <c r="AE180" s="8">
        <v>0</v>
      </c>
      <c r="AF180" s="8">
        <v>9941.2000000000007</v>
      </c>
      <c r="AG180" s="8">
        <v>9941.2000000000007</v>
      </c>
      <c r="AH180" s="8">
        <f t="shared" si="44"/>
        <v>0</v>
      </c>
      <c r="AI180" s="8">
        <v>9941.2000000000007</v>
      </c>
      <c r="AJ180" s="8">
        <f t="shared" si="45"/>
        <v>0</v>
      </c>
      <c r="AK180" s="8">
        <v>9941.2000000000007</v>
      </c>
      <c r="AL180" s="8">
        <v>100000</v>
      </c>
      <c r="AM180" s="11"/>
      <c r="AN180" s="11"/>
      <c r="AO180" s="11">
        <f t="shared" si="46"/>
        <v>0</v>
      </c>
      <c r="AP180" s="11">
        <v>9941.2000000000007</v>
      </c>
      <c r="AQ180" s="11">
        <f t="shared" si="47"/>
        <v>558.79999999999927</v>
      </c>
      <c r="AR180" s="11">
        <v>0</v>
      </c>
      <c r="AS180" s="11">
        <v>10500</v>
      </c>
      <c r="AT180" s="11">
        <v>0</v>
      </c>
      <c r="AU180" s="11">
        <v>0</v>
      </c>
      <c r="AV180" s="3">
        <v>10500</v>
      </c>
      <c r="AW180" s="4">
        <v>12000</v>
      </c>
      <c r="AX180" s="73">
        <f t="shared" si="39"/>
        <v>-88000</v>
      </c>
    </row>
    <row r="181" spans="1:50" x14ac:dyDescent="0.25">
      <c r="A181" s="1" t="s">
        <v>45</v>
      </c>
      <c r="B181" s="1" t="s">
        <v>32</v>
      </c>
      <c r="C181" s="1" t="s">
        <v>33</v>
      </c>
      <c r="D181" s="1" t="s">
        <v>100</v>
      </c>
      <c r="E181" s="1" t="s">
        <v>101</v>
      </c>
      <c r="F181" s="1" t="s">
        <v>350</v>
      </c>
      <c r="G181" s="1">
        <v>3</v>
      </c>
      <c r="H181" s="1" t="s">
        <v>125</v>
      </c>
      <c r="I181" s="1">
        <v>43</v>
      </c>
      <c r="J181" s="1" t="s">
        <v>57</v>
      </c>
      <c r="K181" s="16" t="s">
        <v>353</v>
      </c>
      <c r="L181" s="16" t="s">
        <v>574</v>
      </c>
      <c r="M181" s="1" t="s">
        <v>46</v>
      </c>
      <c r="N181" s="1" t="s">
        <v>351</v>
      </c>
      <c r="O181" s="40" t="s">
        <v>660</v>
      </c>
      <c r="P181" s="1" t="s">
        <v>354</v>
      </c>
      <c r="Q181" s="1" t="s">
        <v>770</v>
      </c>
      <c r="R181" s="1" t="s">
        <v>611</v>
      </c>
      <c r="S181" s="1" t="s">
        <v>610</v>
      </c>
      <c r="T181" s="1" t="s">
        <v>352</v>
      </c>
      <c r="U181" s="1">
        <v>2000</v>
      </c>
      <c r="V181" s="1" t="s">
        <v>520</v>
      </c>
      <c r="W181" s="1" t="s">
        <v>520</v>
      </c>
      <c r="X181" s="1">
        <v>2721</v>
      </c>
      <c r="Y181" s="1" t="s">
        <v>96</v>
      </c>
      <c r="Z181" s="1">
        <v>0</v>
      </c>
      <c r="AA181" s="1" t="s">
        <v>44</v>
      </c>
      <c r="AB181" s="6">
        <v>33872.230000000003</v>
      </c>
      <c r="AC181" s="6">
        <v>33872.230000000003</v>
      </c>
      <c r="AD181" s="8">
        <v>0</v>
      </c>
      <c r="AE181" s="8">
        <v>50000</v>
      </c>
      <c r="AF181" s="8">
        <v>0</v>
      </c>
      <c r="AG181" s="8">
        <v>0</v>
      </c>
      <c r="AH181" s="8">
        <f t="shared" si="44"/>
        <v>0</v>
      </c>
      <c r="AI181" s="8">
        <v>0</v>
      </c>
      <c r="AJ181" s="8">
        <f t="shared" si="45"/>
        <v>0</v>
      </c>
      <c r="AK181" s="8">
        <v>0</v>
      </c>
      <c r="AL181" s="8">
        <v>100000</v>
      </c>
      <c r="AM181" s="11" t="s">
        <v>558</v>
      </c>
      <c r="AN181" s="11"/>
      <c r="AO181" s="11">
        <f t="shared" si="46"/>
        <v>0</v>
      </c>
      <c r="AP181" s="11">
        <v>0</v>
      </c>
      <c r="AQ181" s="11">
        <f t="shared" si="47"/>
        <v>0</v>
      </c>
      <c r="AR181" s="11">
        <v>0</v>
      </c>
      <c r="AS181" s="11">
        <v>0</v>
      </c>
      <c r="AT181" s="11">
        <v>0</v>
      </c>
      <c r="AU181" s="11">
        <v>50000</v>
      </c>
      <c r="AV181" s="3">
        <v>-50000</v>
      </c>
      <c r="AW181" s="4">
        <v>35000</v>
      </c>
      <c r="AX181" s="73">
        <f t="shared" si="39"/>
        <v>-65000</v>
      </c>
    </row>
    <row r="182" spans="1:50" x14ac:dyDescent="0.25">
      <c r="A182" s="1" t="s">
        <v>45</v>
      </c>
      <c r="B182" s="1" t="s">
        <v>74</v>
      </c>
      <c r="C182" s="1" t="s">
        <v>75</v>
      </c>
      <c r="D182" s="1" t="s">
        <v>100</v>
      </c>
      <c r="E182" s="1" t="s">
        <v>101</v>
      </c>
      <c r="F182" s="1" t="s">
        <v>102</v>
      </c>
      <c r="G182" s="1">
        <v>2</v>
      </c>
      <c r="H182" s="1" t="s">
        <v>104</v>
      </c>
      <c r="I182" s="1">
        <v>36</v>
      </c>
      <c r="J182" s="1" t="s">
        <v>57</v>
      </c>
      <c r="K182" s="16" t="s">
        <v>106</v>
      </c>
      <c r="L182" s="16" t="s">
        <v>574</v>
      </c>
      <c r="M182" s="1" t="s">
        <v>46</v>
      </c>
      <c r="N182" s="1" t="s">
        <v>103</v>
      </c>
      <c r="O182" s="40" t="s">
        <v>660</v>
      </c>
      <c r="P182" s="1" t="s">
        <v>107</v>
      </c>
      <c r="Q182" s="1" t="s">
        <v>770</v>
      </c>
      <c r="R182" s="1" t="s">
        <v>611</v>
      </c>
      <c r="S182" s="1" t="s">
        <v>620</v>
      </c>
      <c r="T182" s="1" t="s">
        <v>105</v>
      </c>
      <c r="U182" s="1">
        <v>2000</v>
      </c>
      <c r="V182" s="1" t="s">
        <v>520</v>
      </c>
      <c r="W182" s="1" t="s">
        <v>520</v>
      </c>
      <c r="X182" s="1">
        <v>2721</v>
      </c>
      <c r="Y182" s="1" t="s">
        <v>96</v>
      </c>
      <c r="Z182" s="1">
        <v>0</v>
      </c>
      <c r="AA182" s="1" t="s">
        <v>44</v>
      </c>
      <c r="AB182" s="6">
        <v>334663.40999999997</v>
      </c>
      <c r="AC182" s="6">
        <v>334663.40999999997</v>
      </c>
      <c r="AD182" s="8">
        <v>480000</v>
      </c>
      <c r="AE182" s="8">
        <v>480000</v>
      </c>
      <c r="AF182" s="8">
        <v>353079.7</v>
      </c>
      <c r="AG182" s="8">
        <v>353079.7</v>
      </c>
      <c r="AH182" s="8">
        <f t="shared" si="44"/>
        <v>0</v>
      </c>
      <c r="AI182" s="8">
        <v>353079.7</v>
      </c>
      <c r="AJ182" s="8">
        <f t="shared" si="45"/>
        <v>0</v>
      </c>
      <c r="AK182" s="8">
        <v>353079.7</v>
      </c>
      <c r="AL182" s="8">
        <v>580000</v>
      </c>
      <c r="AM182" s="11"/>
      <c r="AN182" s="11"/>
      <c r="AO182" s="11">
        <f t="shared" si="46"/>
        <v>95219.19</v>
      </c>
      <c r="AP182" s="11">
        <v>257860.51</v>
      </c>
      <c r="AQ182" s="11">
        <f t="shared" si="47"/>
        <v>126920.29999999999</v>
      </c>
      <c r="AR182" s="11">
        <v>0</v>
      </c>
      <c r="AS182" s="11">
        <v>0</v>
      </c>
      <c r="AT182" s="11">
        <v>0</v>
      </c>
      <c r="AU182" s="11">
        <v>0</v>
      </c>
      <c r="AV182" s="3">
        <v>0</v>
      </c>
      <c r="AW182" s="4">
        <v>400000</v>
      </c>
      <c r="AX182" s="73">
        <f t="shared" si="39"/>
        <v>-180000</v>
      </c>
    </row>
    <row r="183" spans="1:50" x14ac:dyDescent="0.25">
      <c r="A183" s="1" t="s">
        <v>45</v>
      </c>
      <c r="B183" s="1" t="s">
        <v>123</v>
      </c>
      <c r="C183" s="1" t="s">
        <v>124</v>
      </c>
      <c r="D183" s="1" t="s">
        <v>100</v>
      </c>
      <c r="E183" s="1" t="s">
        <v>101</v>
      </c>
      <c r="F183" s="1" t="s">
        <v>78</v>
      </c>
      <c r="G183" s="1">
        <v>3</v>
      </c>
      <c r="H183" s="1" t="s">
        <v>125</v>
      </c>
      <c r="I183" s="1">
        <v>12</v>
      </c>
      <c r="J183" s="1" t="s">
        <v>57</v>
      </c>
      <c r="K183" s="16" t="s">
        <v>127</v>
      </c>
      <c r="L183" s="16" t="s">
        <v>574</v>
      </c>
      <c r="M183" s="1" t="s">
        <v>46</v>
      </c>
      <c r="N183" s="1" t="s">
        <v>79</v>
      </c>
      <c r="O183" s="40" t="s">
        <v>663</v>
      </c>
      <c r="P183" s="1" t="s">
        <v>128</v>
      </c>
      <c r="Q183" s="1" t="s">
        <v>769</v>
      </c>
      <c r="R183" s="1" t="s">
        <v>622</v>
      </c>
      <c r="S183" s="1" t="s">
        <v>627</v>
      </c>
      <c r="T183" s="1" t="s">
        <v>135</v>
      </c>
      <c r="U183" s="1">
        <v>2000</v>
      </c>
      <c r="V183" s="1" t="s">
        <v>520</v>
      </c>
      <c r="W183" s="1" t="s">
        <v>520</v>
      </c>
      <c r="X183" s="1">
        <v>2721</v>
      </c>
      <c r="Y183" s="1" t="s">
        <v>96</v>
      </c>
      <c r="Z183" s="1">
        <v>0</v>
      </c>
      <c r="AA183" s="1" t="s">
        <v>44</v>
      </c>
      <c r="AB183" s="6">
        <v>1979577.12</v>
      </c>
      <c r="AC183" s="6">
        <v>1979577.12</v>
      </c>
      <c r="AD183" s="8">
        <v>2500000</v>
      </c>
      <c r="AE183" s="8">
        <v>2500000</v>
      </c>
      <c r="AF183" s="8">
        <v>2499409.5099999998</v>
      </c>
      <c r="AG183" s="8">
        <v>2499409.5099999998</v>
      </c>
      <c r="AH183" s="8">
        <f t="shared" si="44"/>
        <v>1154870.0099999998</v>
      </c>
      <c r="AI183" s="8">
        <v>1344539.5</v>
      </c>
      <c r="AJ183" s="8">
        <f t="shared" si="45"/>
        <v>495159.07999999996</v>
      </c>
      <c r="AK183" s="8">
        <v>849380.42</v>
      </c>
      <c r="AL183" s="8">
        <v>2500000</v>
      </c>
      <c r="AM183" s="11"/>
      <c r="AN183" s="11"/>
      <c r="AO183" s="11">
        <f t="shared" si="46"/>
        <v>163018.51</v>
      </c>
      <c r="AP183" s="11">
        <v>686361.91</v>
      </c>
      <c r="AQ183" s="11">
        <f t="shared" si="47"/>
        <v>590.49000000022352</v>
      </c>
      <c r="AR183" s="11">
        <v>0</v>
      </c>
      <c r="AS183" s="11">
        <v>0</v>
      </c>
      <c r="AT183" s="11">
        <v>0</v>
      </c>
      <c r="AU183" s="11">
        <v>0</v>
      </c>
      <c r="AV183" s="3">
        <v>0</v>
      </c>
      <c r="AW183" s="4">
        <v>2500000</v>
      </c>
      <c r="AX183" s="73">
        <f t="shared" si="39"/>
        <v>0</v>
      </c>
    </row>
    <row r="184" spans="1:50" x14ac:dyDescent="0.25">
      <c r="A184" s="1" t="s">
        <v>45</v>
      </c>
      <c r="B184" s="1" t="s">
        <v>142</v>
      </c>
      <c r="C184" s="1" t="s">
        <v>143</v>
      </c>
      <c r="D184" s="1" t="s">
        <v>100</v>
      </c>
      <c r="E184" s="1" t="s">
        <v>101</v>
      </c>
      <c r="F184" s="1" t="s">
        <v>144</v>
      </c>
      <c r="G184" s="1">
        <v>6</v>
      </c>
      <c r="H184" s="1" t="s">
        <v>38</v>
      </c>
      <c r="I184" s="1">
        <v>49</v>
      </c>
      <c r="J184" s="1" t="s">
        <v>57</v>
      </c>
      <c r="K184" s="16" t="s">
        <v>147</v>
      </c>
      <c r="L184" s="16" t="s">
        <v>574</v>
      </c>
      <c r="M184" s="1" t="s">
        <v>46</v>
      </c>
      <c r="N184" s="1" t="s">
        <v>145</v>
      </c>
      <c r="O184" s="40" t="s">
        <v>662</v>
      </c>
      <c r="P184" s="1" t="s">
        <v>148</v>
      </c>
      <c r="Q184" s="1" t="s">
        <v>775</v>
      </c>
      <c r="R184" s="1" t="s">
        <v>617</v>
      </c>
      <c r="S184" s="1" t="s">
        <v>618</v>
      </c>
      <c r="T184" s="1" t="s">
        <v>146</v>
      </c>
      <c r="U184" s="1">
        <v>2000</v>
      </c>
      <c r="V184" s="1" t="s">
        <v>520</v>
      </c>
      <c r="W184" s="1" t="s">
        <v>520</v>
      </c>
      <c r="X184" s="1">
        <v>2721</v>
      </c>
      <c r="Y184" s="1" t="s">
        <v>96</v>
      </c>
      <c r="Z184" s="1">
        <v>0</v>
      </c>
      <c r="AA184" s="1" t="s">
        <v>44</v>
      </c>
      <c r="AB184" s="6">
        <v>15973.7</v>
      </c>
      <c r="AC184" s="6">
        <v>973.7</v>
      </c>
      <c r="AD184" s="8">
        <v>6780</v>
      </c>
      <c r="AE184" s="8">
        <v>6780</v>
      </c>
      <c r="AF184" s="8">
        <v>0</v>
      </c>
      <c r="AG184" s="8">
        <v>0</v>
      </c>
      <c r="AH184" s="8">
        <f t="shared" si="44"/>
        <v>0</v>
      </c>
      <c r="AI184" s="8">
        <v>0</v>
      </c>
      <c r="AJ184" s="8">
        <f t="shared" si="45"/>
        <v>0</v>
      </c>
      <c r="AK184" s="8">
        <v>0</v>
      </c>
      <c r="AL184" s="8">
        <v>0</v>
      </c>
      <c r="AM184" s="11"/>
      <c r="AN184" s="11"/>
      <c r="AO184" s="11">
        <f t="shared" si="46"/>
        <v>0</v>
      </c>
      <c r="AP184" s="11">
        <v>0</v>
      </c>
      <c r="AQ184" s="11">
        <f t="shared" si="47"/>
        <v>6780</v>
      </c>
      <c r="AR184" s="11">
        <v>0</v>
      </c>
      <c r="AS184" s="11">
        <v>0</v>
      </c>
      <c r="AT184" s="11">
        <v>0</v>
      </c>
      <c r="AU184" s="11">
        <v>0</v>
      </c>
      <c r="AV184" s="3">
        <v>0</v>
      </c>
      <c r="AW184" s="4">
        <v>0</v>
      </c>
      <c r="AX184" s="73">
        <f t="shared" si="39"/>
        <v>0</v>
      </c>
    </row>
    <row r="185" spans="1:50" x14ac:dyDescent="0.25">
      <c r="A185" s="1" t="s">
        <v>45</v>
      </c>
      <c r="B185" s="1" t="s">
        <v>172</v>
      </c>
      <c r="C185" s="1" t="s">
        <v>173</v>
      </c>
      <c r="D185" s="1" t="s">
        <v>100</v>
      </c>
      <c r="E185" s="1" t="s">
        <v>101</v>
      </c>
      <c r="F185" s="1" t="s">
        <v>102</v>
      </c>
      <c r="G185" s="1">
        <v>3</v>
      </c>
      <c r="H185" s="1" t="s">
        <v>125</v>
      </c>
      <c r="I185" s="1">
        <v>35</v>
      </c>
      <c r="J185" s="1" t="s">
        <v>57</v>
      </c>
      <c r="K185" s="16" t="s">
        <v>175</v>
      </c>
      <c r="L185" s="16" t="s">
        <v>574</v>
      </c>
      <c r="M185" s="1" t="s">
        <v>46</v>
      </c>
      <c r="N185" s="1" t="s">
        <v>103</v>
      </c>
      <c r="O185" s="40" t="s">
        <v>660</v>
      </c>
      <c r="P185" s="1" t="s">
        <v>176</v>
      </c>
      <c r="Q185" s="1" t="s">
        <v>770</v>
      </c>
      <c r="R185" s="1" t="s">
        <v>611</v>
      </c>
      <c r="S185" s="1" t="s">
        <v>176</v>
      </c>
      <c r="T185" s="1" t="s">
        <v>174</v>
      </c>
      <c r="U185" s="1">
        <v>2000</v>
      </c>
      <c r="V185" s="1" t="s">
        <v>520</v>
      </c>
      <c r="W185" s="1" t="s">
        <v>520</v>
      </c>
      <c r="X185" s="1">
        <v>2721</v>
      </c>
      <c r="Y185" s="1" t="s">
        <v>96</v>
      </c>
      <c r="Z185" s="1">
        <v>0</v>
      </c>
      <c r="AA185" s="1" t="s">
        <v>44</v>
      </c>
      <c r="AB185" s="6">
        <v>119808.4</v>
      </c>
      <c r="AC185" s="6">
        <v>119808.4</v>
      </c>
      <c r="AD185" s="8">
        <v>180000</v>
      </c>
      <c r="AE185" s="8">
        <v>180000</v>
      </c>
      <c r="AF185" s="8">
        <v>78661.919999999998</v>
      </c>
      <c r="AG185" s="8">
        <v>78661.919999999998</v>
      </c>
      <c r="AH185" s="8">
        <f t="shared" si="44"/>
        <v>0</v>
      </c>
      <c r="AI185" s="8">
        <v>78661.919999999998</v>
      </c>
      <c r="AJ185" s="8">
        <f t="shared" si="45"/>
        <v>0</v>
      </c>
      <c r="AK185" s="8">
        <v>78661.919999999998</v>
      </c>
      <c r="AL185" s="8">
        <v>100000</v>
      </c>
      <c r="AM185" s="11"/>
      <c r="AN185" s="11"/>
      <c r="AO185" s="11">
        <f t="shared" si="46"/>
        <v>0</v>
      </c>
      <c r="AP185" s="11">
        <v>78661.919999999998</v>
      </c>
      <c r="AQ185" s="11">
        <f t="shared" si="47"/>
        <v>101338.08</v>
      </c>
      <c r="AR185" s="11">
        <v>0</v>
      </c>
      <c r="AS185" s="11">
        <v>0</v>
      </c>
      <c r="AT185" s="11">
        <v>0</v>
      </c>
      <c r="AU185" s="11">
        <v>0</v>
      </c>
      <c r="AV185" s="3">
        <v>0</v>
      </c>
      <c r="AW185" s="4">
        <v>100000</v>
      </c>
      <c r="AX185" s="73">
        <f t="shared" si="39"/>
        <v>0</v>
      </c>
    </row>
    <row r="186" spans="1:50" x14ac:dyDescent="0.25">
      <c r="A186" s="1" t="s">
        <v>45</v>
      </c>
      <c r="B186" s="1" t="s">
        <v>177</v>
      </c>
      <c r="C186" s="1" t="s">
        <v>178</v>
      </c>
      <c r="D186" s="1" t="s">
        <v>100</v>
      </c>
      <c r="E186" s="1" t="s">
        <v>101</v>
      </c>
      <c r="F186" s="1" t="s">
        <v>102</v>
      </c>
      <c r="G186" s="1">
        <v>3</v>
      </c>
      <c r="H186" s="1" t="s">
        <v>125</v>
      </c>
      <c r="I186" s="1">
        <v>39</v>
      </c>
      <c r="J186" s="1" t="s">
        <v>57</v>
      </c>
      <c r="K186" s="16" t="s">
        <v>180</v>
      </c>
      <c r="L186" s="16" t="s">
        <v>574</v>
      </c>
      <c r="M186" s="1" t="s">
        <v>46</v>
      </c>
      <c r="N186" s="1" t="s">
        <v>103</v>
      </c>
      <c r="O186" s="40" t="s">
        <v>663</v>
      </c>
      <c r="P186" s="1" t="s">
        <v>181</v>
      </c>
      <c r="Q186" s="1" t="s">
        <v>769</v>
      </c>
      <c r="R186" s="1" t="s">
        <v>622</v>
      </c>
      <c r="S186" s="1" t="s">
        <v>621</v>
      </c>
      <c r="T186" s="1" t="s">
        <v>179</v>
      </c>
      <c r="U186" s="1">
        <v>2000</v>
      </c>
      <c r="V186" s="1" t="s">
        <v>520</v>
      </c>
      <c r="W186" s="1" t="s">
        <v>520</v>
      </c>
      <c r="X186" s="1">
        <v>2721</v>
      </c>
      <c r="Y186" s="1" t="s">
        <v>96</v>
      </c>
      <c r="Z186" s="1">
        <v>0</v>
      </c>
      <c r="AA186" s="1" t="s">
        <v>44</v>
      </c>
      <c r="AB186" s="6">
        <v>434847.5</v>
      </c>
      <c r="AC186" s="6">
        <v>423247.5</v>
      </c>
      <c r="AD186" s="8">
        <v>292200</v>
      </c>
      <c r="AE186" s="8">
        <v>442200</v>
      </c>
      <c r="AF186" s="8">
        <v>241618.72</v>
      </c>
      <c r="AG186" s="8">
        <v>241618.72</v>
      </c>
      <c r="AH186" s="8">
        <f t="shared" si="44"/>
        <v>0</v>
      </c>
      <c r="AI186" s="8">
        <v>241618.72</v>
      </c>
      <c r="AJ186" s="8">
        <f t="shared" si="45"/>
        <v>0</v>
      </c>
      <c r="AK186" s="8">
        <v>241618.72</v>
      </c>
      <c r="AL186" s="8">
        <v>300000</v>
      </c>
      <c r="AM186" s="11"/>
      <c r="AN186" s="11"/>
      <c r="AO186" s="11">
        <f t="shared" si="46"/>
        <v>0</v>
      </c>
      <c r="AP186" s="11">
        <v>241618.72</v>
      </c>
      <c r="AQ186" s="11">
        <f t="shared" si="47"/>
        <v>50581.279999999999</v>
      </c>
      <c r="AR186" s="11">
        <v>0</v>
      </c>
      <c r="AS186" s="11">
        <v>0</v>
      </c>
      <c r="AT186" s="11">
        <v>0</v>
      </c>
      <c r="AU186" s="11">
        <v>150000</v>
      </c>
      <c r="AV186" s="3">
        <v>-150000</v>
      </c>
      <c r="AW186" s="4">
        <v>300000</v>
      </c>
      <c r="AX186" s="73">
        <f t="shared" si="39"/>
        <v>0</v>
      </c>
    </row>
    <row r="187" spans="1:50" x14ac:dyDescent="0.25">
      <c r="A187" s="1" t="s">
        <v>45</v>
      </c>
      <c r="B187" s="1" t="s">
        <v>238</v>
      </c>
      <c r="C187" s="1" t="s">
        <v>239</v>
      </c>
      <c r="D187" s="1" t="s">
        <v>240</v>
      </c>
      <c r="E187" s="1" t="s">
        <v>241</v>
      </c>
      <c r="F187" s="1" t="s">
        <v>242</v>
      </c>
      <c r="G187" s="1">
        <v>1</v>
      </c>
      <c r="H187" s="1" t="s">
        <v>80</v>
      </c>
      <c r="I187" s="1">
        <v>17</v>
      </c>
      <c r="J187" s="1" t="s">
        <v>57</v>
      </c>
      <c r="K187" s="16" t="s">
        <v>245</v>
      </c>
      <c r="L187" s="16" t="s">
        <v>574</v>
      </c>
      <c r="M187" s="1" t="s">
        <v>46</v>
      </c>
      <c r="N187" s="1" t="s">
        <v>243</v>
      </c>
      <c r="O187" s="40" t="s">
        <v>629</v>
      </c>
      <c r="P187" s="1" t="s">
        <v>246</v>
      </c>
      <c r="Q187" s="1" t="s">
        <v>763</v>
      </c>
      <c r="R187" s="1" t="s">
        <v>629</v>
      </c>
      <c r="S187" s="1" t="s">
        <v>630</v>
      </c>
      <c r="T187" s="1" t="s">
        <v>244</v>
      </c>
      <c r="U187" s="1">
        <v>2000</v>
      </c>
      <c r="V187" s="1" t="s">
        <v>520</v>
      </c>
      <c r="W187" s="1" t="s">
        <v>520</v>
      </c>
      <c r="X187" s="1">
        <v>2721</v>
      </c>
      <c r="Y187" s="1" t="s">
        <v>96</v>
      </c>
      <c r="Z187" s="1">
        <v>0</v>
      </c>
      <c r="AA187" s="1" t="s">
        <v>44</v>
      </c>
      <c r="AB187" s="7">
        <v>0</v>
      </c>
      <c r="AC187" s="7">
        <v>0</v>
      </c>
      <c r="AD187" s="8">
        <v>50000</v>
      </c>
      <c r="AE187" s="8">
        <v>50000</v>
      </c>
      <c r="AF187" s="8">
        <v>0</v>
      </c>
      <c r="AG187" s="8">
        <v>0</v>
      </c>
      <c r="AH187" s="8">
        <f t="shared" si="44"/>
        <v>0</v>
      </c>
      <c r="AI187" s="8">
        <v>0</v>
      </c>
      <c r="AJ187" s="8">
        <f t="shared" si="45"/>
        <v>0</v>
      </c>
      <c r="AK187" s="8">
        <v>0</v>
      </c>
      <c r="AL187" s="8">
        <v>0</v>
      </c>
      <c r="AM187" s="11"/>
      <c r="AN187" s="11"/>
      <c r="AO187" s="11">
        <f t="shared" si="46"/>
        <v>0</v>
      </c>
      <c r="AP187" s="11">
        <v>0</v>
      </c>
      <c r="AQ187" s="11">
        <f t="shared" si="47"/>
        <v>50000</v>
      </c>
      <c r="AR187" s="11">
        <v>0</v>
      </c>
      <c r="AS187" s="11">
        <v>0</v>
      </c>
      <c r="AT187" s="11">
        <v>0</v>
      </c>
      <c r="AU187" s="11">
        <v>0</v>
      </c>
      <c r="AV187" s="3">
        <v>0</v>
      </c>
      <c r="AW187" s="4">
        <v>0</v>
      </c>
      <c r="AX187" s="73">
        <f t="shared" si="39"/>
        <v>0</v>
      </c>
    </row>
    <row r="188" spans="1:50" x14ac:dyDescent="0.25">
      <c r="A188" s="1" t="s">
        <v>45</v>
      </c>
      <c r="B188" s="1" t="s">
        <v>32</v>
      </c>
      <c r="C188" s="1" t="s">
        <v>33</v>
      </c>
      <c r="D188" s="1" t="s">
        <v>34</v>
      </c>
      <c r="E188" s="1" t="s">
        <v>35</v>
      </c>
      <c r="F188" s="1" t="s">
        <v>36</v>
      </c>
      <c r="G188" s="1">
        <v>6</v>
      </c>
      <c r="H188" s="1" t="s">
        <v>38</v>
      </c>
      <c r="I188" s="1">
        <v>18</v>
      </c>
      <c r="J188" s="1" t="s">
        <v>57</v>
      </c>
      <c r="K188" s="16" t="s">
        <v>253</v>
      </c>
      <c r="L188" s="16" t="s">
        <v>574</v>
      </c>
      <c r="M188" s="1" t="s">
        <v>46</v>
      </c>
      <c r="N188" s="1" t="s">
        <v>37</v>
      </c>
      <c r="O188" s="40" t="s">
        <v>584</v>
      </c>
      <c r="P188" s="1" t="s">
        <v>254</v>
      </c>
      <c r="Q188" s="1" t="s">
        <v>764</v>
      </c>
      <c r="R188" s="1" t="s">
        <v>631</v>
      </c>
      <c r="S188" s="1" t="s">
        <v>636</v>
      </c>
      <c r="T188" s="1" t="s">
        <v>252</v>
      </c>
      <c r="U188" s="1">
        <v>2000</v>
      </c>
      <c r="V188" s="1" t="s">
        <v>520</v>
      </c>
      <c r="W188" s="1" t="s">
        <v>520</v>
      </c>
      <c r="X188" s="1">
        <v>2721</v>
      </c>
      <c r="Y188" s="1" t="s">
        <v>96</v>
      </c>
      <c r="Z188" s="1">
        <v>0</v>
      </c>
      <c r="AA188" s="1" t="s">
        <v>44</v>
      </c>
      <c r="AB188" s="7">
        <v>0</v>
      </c>
      <c r="AC188" s="7">
        <v>0</v>
      </c>
      <c r="AD188" s="8">
        <v>2269</v>
      </c>
      <c r="AE188" s="8">
        <v>0</v>
      </c>
      <c r="AF188" s="8">
        <v>2268.96</v>
      </c>
      <c r="AG188" s="8">
        <v>2268.96</v>
      </c>
      <c r="AH188" s="8">
        <f t="shared" si="44"/>
        <v>0</v>
      </c>
      <c r="AI188" s="8">
        <v>2268.96</v>
      </c>
      <c r="AJ188" s="8">
        <f t="shared" si="45"/>
        <v>0</v>
      </c>
      <c r="AK188" s="8">
        <v>2268.96</v>
      </c>
      <c r="AL188" s="8">
        <v>30000</v>
      </c>
      <c r="AM188" s="11"/>
      <c r="AN188" s="11"/>
      <c r="AO188" s="11">
        <f t="shared" si="46"/>
        <v>0</v>
      </c>
      <c r="AP188" s="11">
        <v>2268.96</v>
      </c>
      <c r="AQ188" s="11">
        <f t="shared" si="47"/>
        <v>3.999999999996362E-2</v>
      </c>
      <c r="AR188" s="11">
        <v>0</v>
      </c>
      <c r="AS188" s="11">
        <v>2269</v>
      </c>
      <c r="AT188" s="11">
        <v>0</v>
      </c>
      <c r="AU188" s="11">
        <v>0</v>
      </c>
      <c r="AV188" s="3">
        <v>2269</v>
      </c>
      <c r="AW188" s="4">
        <v>0</v>
      </c>
      <c r="AX188" s="73">
        <f t="shared" si="39"/>
        <v>-30000</v>
      </c>
    </row>
    <row r="189" spans="1:50" x14ac:dyDescent="0.25">
      <c r="A189" s="1" t="s">
        <v>45</v>
      </c>
      <c r="B189" s="1" t="s">
        <v>32</v>
      </c>
      <c r="C189" s="1" t="s">
        <v>33</v>
      </c>
      <c r="D189" s="1" t="s">
        <v>282</v>
      </c>
      <c r="E189" s="1" t="s">
        <v>283</v>
      </c>
      <c r="F189" s="1" t="s">
        <v>78</v>
      </c>
      <c r="G189" s="1">
        <v>1</v>
      </c>
      <c r="H189" s="1" t="s">
        <v>80</v>
      </c>
      <c r="I189" s="1">
        <v>15</v>
      </c>
      <c r="J189" s="1" t="s">
        <v>57</v>
      </c>
      <c r="K189" s="16" t="s">
        <v>90</v>
      </c>
      <c r="L189" s="16" t="s">
        <v>574</v>
      </c>
      <c r="M189" s="1" t="s">
        <v>46</v>
      </c>
      <c r="N189" s="1" t="s">
        <v>79</v>
      </c>
      <c r="O189" s="16" t="s">
        <v>659</v>
      </c>
      <c r="P189" s="1" t="s">
        <v>91</v>
      </c>
      <c r="Q189" s="1" t="s">
        <v>771</v>
      </c>
      <c r="R189" s="1" t="s">
        <v>634</v>
      </c>
      <c r="S189" s="1" t="s">
        <v>602</v>
      </c>
      <c r="T189" s="1" t="s">
        <v>284</v>
      </c>
      <c r="U189" s="1">
        <v>2000</v>
      </c>
      <c r="V189" s="1" t="s">
        <v>520</v>
      </c>
      <c r="W189" s="1" t="s">
        <v>520</v>
      </c>
      <c r="X189" s="1">
        <v>2721</v>
      </c>
      <c r="Y189" s="1" t="s">
        <v>96</v>
      </c>
      <c r="Z189" s="1">
        <v>0</v>
      </c>
      <c r="AA189" s="1" t="s">
        <v>44</v>
      </c>
      <c r="AB189" s="7">
        <v>0</v>
      </c>
      <c r="AC189" s="7">
        <v>0</v>
      </c>
      <c r="AD189" s="8">
        <v>300000</v>
      </c>
      <c r="AE189" s="8">
        <v>300000</v>
      </c>
      <c r="AF189" s="8">
        <v>17539.310000000001</v>
      </c>
      <c r="AG189" s="8">
        <v>17539.310000000001</v>
      </c>
      <c r="AH189" s="8">
        <f t="shared" si="44"/>
        <v>8832.4300000000021</v>
      </c>
      <c r="AI189" s="8">
        <v>8706.8799999999992</v>
      </c>
      <c r="AJ189" s="8">
        <f t="shared" si="45"/>
        <v>8706.8799999999992</v>
      </c>
      <c r="AK189" s="8">
        <v>0</v>
      </c>
      <c r="AL189" s="8">
        <v>0</v>
      </c>
      <c r="AM189" s="11"/>
      <c r="AN189" s="11"/>
      <c r="AO189" s="11">
        <f t="shared" si="46"/>
        <v>0</v>
      </c>
      <c r="AP189" s="11">
        <v>0</v>
      </c>
      <c r="AQ189" s="11">
        <f t="shared" si="47"/>
        <v>282460.69</v>
      </c>
      <c r="AR189" s="11">
        <v>0</v>
      </c>
      <c r="AS189" s="11">
        <v>0</v>
      </c>
      <c r="AT189" s="11">
        <v>0</v>
      </c>
      <c r="AU189" s="11">
        <v>0</v>
      </c>
      <c r="AV189" s="3">
        <v>0</v>
      </c>
      <c r="AW189" s="4">
        <v>0</v>
      </c>
      <c r="AX189" s="73">
        <f t="shared" si="39"/>
        <v>0</v>
      </c>
    </row>
    <row r="190" spans="1:50" x14ac:dyDescent="0.25">
      <c r="A190" s="1" t="s">
        <v>45</v>
      </c>
      <c r="B190" s="1" t="s">
        <v>32</v>
      </c>
      <c r="C190" s="1" t="s">
        <v>33</v>
      </c>
      <c r="D190" s="1" t="s">
        <v>100</v>
      </c>
      <c r="E190" s="1" t="s">
        <v>101</v>
      </c>
      <c r="F190" s="1" t="s">
        <v>136</v>
      </c>
      <c r="G190" s="1">
        <v>6</v>
      </c>
      <c r="H190" s="1" t="s">
        <v>38</v>
      </c>
      <c r="I190" s="1">
        <v>21</v>
      </c>
      <c r="J190" s="1" t="s">
        <v>57</v>
      </c>
      <c r="K190" s="16" t="s">
        <v>139</v>
      </c>
      <c r="L190" s="16" t="s">
        <v>574</v>
      </c>
      <c r="M190" s="1" t="s">
        <v>46</v>
      </c>
      <c r="N190" s="1" t="s">
        <v>137</v>
      </c>
      <c r="O190" s="40" t="s">
        <v>656</v>
      </c>
      <c r="P190" s="1" t="s">
        <v>140</v>
      </c>
      <c r="Q190" s="1" t="s">
        <v>765</v>
      </c>
      <c r="R190" s="1" t="s">
        <v>137</v>
      </c>
      <c r="S190" s="1" t="s">
        <v>623</v>
      </c>
      <c r="T190" s="1" t="s">
        <v>315</v>
      </c>
      <c r="U190" s="1">
        <v>2000</v>
      </c>
      <c r="V190" s="1" t="s">
        <v>520</v>
      </c>
      <c r="W190" s="1" t="s">
        <v>520</v>
      </c>
      <c r="X190" s="1">
        <v>2721</v>
      </c>
      <c r="Y190" s="1" t="s">
        <v>96</v>
      </c>
      <c r="Z190" s="1">
        <v>0</v>
      </c>
      <c r="AA190" s="1" t="s">
        <v>44</v>
      </c>
      <c r="AB190" s="6">
        <v>4365.1499999999996</v>
      </c>
      <c r="AC190" s="6">
        <v>3415.11</v>
      </c>
      <c r="AD190" s="8">
        <v>195000</v>
      </c>
      <c r="AE190" s="8">
        <v>195000</v>
      </c>
      <c r="AF190" s="8">
        <v>85698.36</v>
      </c>
      <c r="AG190" s="8">
        <v>85698.36</v>
      </c>
      <c r="AH190" s="8">
        <f t="shared" si="44"/>
        <v>12324.880000000005</v>
      </c>
      <c r="AI190" s="8">
        <v>73373.48</v>
      </c>
      <c r="AJ190" s="8">
        <f t="shared" si="45"/>
        <v>60125.119999999995</v>
      </c>
      <c r="AK190" s="8">
        <v>13248.36</v>
      </c>
      <c r="AL190" s="8">
        <v>0</v>
      </c>
      <c r="AM190" s="11"/>
      <c r="AN190" s="11"/>
      <c r="AO190" s="11">
        <f t="shared" si="46"/>
        <v>0</v>
      </c>
      <c r="AP190" s="11">
        <v>13248.36</v>
      </c>
      <c r="AQ190" s="11">
        <f t="shared" si="47"/>
        <v>109301.64</v>
      </c>
      <c r="AR190" s="11">
        <v>0</v>
      </c>
      <c r="AS190" s="11">
        <v>0</v>
      </c>
      <c r="AT190" s="11">
        <v>0</v>
      </c>
      <c r="AU190" s="11">
        <v>0</v>
      </c>
      <c r="AV190" s="3">
        <v>0</v>
      </c>
      <c r="AW190" s="4">
        <v>0</v>
      </c>
      <c r="AX190" s="73">
        <f t="shared" si="39"/>
        <v>0</v>
      </c>
    </row>
    <row r="191" spans="1:50" x14ac:dyDescent="0.25">
      <c r="A191" s="1" t="s">
        <v>45</v>
      </c>
      <c r="B191" s="1" t="s">
        <v>32</v>
      </c>
      <c r="C191" s="1" t="s">
        <v>33</v>
      </c>
      <c r="D191" s="1" t="s">
        <v>361</v>
      </c>
      <c r="E191" s="1" t="s">
        <v>362</v>
      </c>
      <c r="F191" s="1" t="s">
        <v>102</v>
      </c>
      <c r="G191" s="1">
        <v>3</v>
      </c>
      <c r="H191" s="1" t="s">
        <v>125</v>
      </c>
      <c r="I191" s="1">
        <v>37</v>
      </c>
      <c r="J191" s="1" t="s">
        <v>57</v>
      </c>
      <c r="K191" s="16" t="s">
        <v>364</v>
      </c>
      <c r="L191" s="16" t="s">
        <v>574</v>
      </c>
      <c r="M191" s="1" t="s">
        <v>46</v>
      </c>
      <c r="N191" s="1" t="s">
        <v>103</v>
      </c>
      <c r="O191" s="40" t="s">
        <v>661</v>
      </c>
      <c r="P191" s="1" t="s">
        <v>365</v>
      </c>
      <c r="Q191" s="1" t="s">
        <v>772</v>
      </c>
      <c r="R191" s="1" t="s">
        <v>614</v>
      </c>
      <c r="S191" s="1" t="s">
        <v>616</v>
      </c>
      <c r="T191" s="1" t="s">
        <v>363</v>
      </c>
      <c r="U191" s="1">
        <v>2000</v>
      </c>
      <c r="V191" s="1" t="s">
        <v>520</v>
      </c>
      <c r="W191" s="1" t="s">
        <v>520</v>
      </c>
      <c r="X191" s="1">
        <v>2721</v>
      </c>
      <c r="Y191" s="1" t="s">
        <v>96</v>
      </c>
      <c r="Z191" s="1">
        <v>0</v>
      </c>
      <c r="AA191" s="1" t="s">
        <v>44</v>
      </c>
      <c r="AB191" s="6">
        <v>14249.95</v>
      </c>
      <c r="AC191" s="6">
        <v>14249.95</v>
      </c>
      <c r="AD191" s="8">
        <v>77223</v>
      </c>
      <c r="AE191" s="8">
        <v>75000</v>
      </c>
      <c r="AF191" s="8">
        <v>0</v>
      </c>
      <c r="AG191" s="8">
        <v>0</v>
      </c>
      <c r="AH191" s="8">
        <f t="shared" si="44"/>
        <v>0</v>
      </c>
      <c r="AI191" s="8">
        <v>0</v>
      </c>
      <c r="AJ191" s="8">
        <f t="shared" si="45"/>
        <v>0</v>
      </c>
      <c r="AK191" s="8">
        <v>0</v>
      </c>
      <c r="AL191" s="8">
        <v>0</v>
      </c>
      <c r="AM191" s="11"/>
      <c r="AN191" s="11"/>
      <c r="AO191" s="11">
        <f t="shared" si="46"/>
        <v>0</v>
      </c>
      <c r="AP191" s="11">
        <v>0</v>
      </c>
      <c r="AQ191" s="11">
        <f t="shared" si="47"/>
        <v>77223</v>
      </c>
      <c r="AR191" s="11">
        <v>20000</v>
      </c>
      <c r="AS191" s="11">
        <v>0</v>
      </c>
      <c r="AT191" s="11">
        <v>0</v>
      </c>
      <c r="AU191" s="11">
        <v>17777</v>
      </c>
      <c r="AV191" s="3">
        <v>2223</v>
      </c>
      <c r="AW191" s="4">
        <v>0</v>
      </c>
      <c r="AX191" s="73">
        <f t="shared" si="39"/>
        <v>0</v>
      </c>
    </row>
    <row r="192" spans="1:50" x14ac:dyDescent="0.25">
      <c r="A192" s="1" t="s">
        <v>45</v>
      </c>
      <c r="B192" s="1" t="s">
        <v>374</v>
      </c>
      <c r="C192" s="1" t="s">
        <v>375</v>
      </c>
      <c r="D192" s="1" t="s">
        <v>100</v>
      </c>
      <c r="E192" s="1" t="s">
        <v>101</v>
      </c>
      <c r="F192" s="1" t="s">
        <v>350</v>
      </c>
      <c r="G192" s="1">
        <v>8</v>
      </c>
      <c r="H192" s="1" t="s">
        <v>376</v>
      </c>
      <c r="I192" s="1">
        <v>42</v>
      </c>
      <c r="J192" s="1" t="s">
        <v>57</v>
      </c>
      <c r="K192" s="16" t="s">
        <v>383</v>
      </c>
      <c r="L192" s="16" t="s">
        <v>574</v>
      </c>
      <c r="M192" s="1" t="s">
        <v>46</v>
      </c>
      <c r="N192" s="1" t="s">
        <v>351</v>
      </c>
      <c r="O192" s="40" t="s">
        <v>651</v>
      </c>
      <c r="P192" s="1" t="s">
        <v>384</v>
      </c>
      <c r="Q192" s="1" t="s">
        <v>773</v>
      </c>
      <c r="R192" s="1" t="s">
        <v>608</v>
      </c>
      <c r="S192" s="1" t="s">
        <v>613</v>
      </c>
      <c r="T192" s="1" t="s">
        <v>382</v>
      </c>
      <c r="U192" s="1">
        <v>2000</v>
      </c>
      <c r="V192" s="1" t="s">
        <v>520</v>
      </c>
      <c r="W192" s="1" t="s">
        <v>520</v>
      </c>
      <c r="X192" s="1">
        <v>2721</v>
      </c>
      <c r="Y192" s="1" t="s">
        <v>96</v>
      </c>
      <c r="Z192" s="1">
        <v>0</v>
      </c>
      <c r="AA192" s="1" t="s">
        <v>44</v>
      </c>
      <c r="AB192" s="6">
        <v>158350.57</v>
      </c>
      <c r="AC192" s="6">
        <v>151288.75</v>
      </c>
      <c r="AD192" s="8">
        <v>200000</v>
      </c>
      <c r="AE192" s="8">
        <v>200000</v>
      </c>
      <c r="AF192" s="8">
        <v>78923.63</v>
      </c>
      <c r="AG192" s="8">
        <v>78923.63</v>
      </c>
      <c r="AH192" s="8">
        <f t="shared" si="44"/>
        <v>33481.08</v>
      </c>
      <c r="AI192" s="8">
        <v>45442.55</v>
      </c>
      <c r="AJ192" s="8">
        <f t="shared" si="45"/>
        <v>30418.760000000002</v>
      </c>
      <c r="AK192" s="8">
        <v>15023.79</v>
      </c>
      <c r="AL192" s="8">
        <v>0</v>
      </c>
      <c r="AM192" s="11"/>
      <c r="AN192" s="11"/>
      <c r="AO192" s="11">
        <f t="shared" si="46"/>
        <v>0</v>
      </c>
      <c r="AP192" s="11">
        <v>15023.79</v>
      </c>
      <c r="AQ192" s="11">
        <f t="shared" si="47"/>
        <v>121076.37</v>
      </c>
      <c r="AR192" s="11">
        <v>0</v>
      </c>
      <c r="AS192" s="11">
        <v>0</v>
      </c>
      <c r="AT192" s="11">
        <v>0</v>
      </c>
      <c r="AU192" s="11">
        <v>0</v>
      </c>
      <c r="AV192" s="3">
        <v>0</v>
      </c>
      <c r="AW192" s="4">
        <v>0</v>
      </c>
      <c r="AX192" s="73">
        <f t="shared" ref="AX192:AX196" si="48">AW192-AL192</f>
        <v>0</v>
      </c>
    </row>
    <row r="193" spans="1:50" x14ac:dyDescent="0.25">
      <c r="A193" s="1" t="s">
        <v>45</v>
      </c>
      <c r="B193" s="1" t="s">
        <v>395</v>
      </c>
      <c r="C193" s="1" t="s">
        <v>396</v>
      </c>
      <c r="D193" s="1" t="s">
        <v>100</v>
      </c>
      <c r="E193" s="1" t="s">
        <v>101</v>
      </c>
      <c r="F193" s="1" t="s">
        <v>102</v>
      </c>
      <c r="G193" s="1">
        <v>3</v>
      </c>
      <c r="H193" s="1" t="s">
        <v>125</v>
      </c>
      <c r="I193" s="1">
        <v>34</v>
      </c>
      <c r="J193" s="1" t="s">
        <v>57</v>
      </c>
      <c r="K193" s="16" t="s">
        <v>398</v>
      </c>
      <c r="L193" s="16" t="s">
        <v>574</v>
      </c>
      <c r="M193" s="1" t="s">
        <v>46</v>
      </c>
      <c r="N193" s="1" t="s">
        <v>103</v>
      </c>
      <c r="O193" s="40" t="s">
        <v>660</v>
      </c>
      <c r="P193" s="1" t="s">
        <v>399</v>
      </c>
      <c r="Q193" s="1" t="s">
        <v>770</v>
      </c>
      <c r="R193" s="1" t="s">
        <v>611</v>
      </c>
      <c r="S193" s="1" t="s">
        <v>399</v>
      </c>
      <c r="T193" s="1" t="s">
        <v>397</v>
      </c>
      <c r="U193" s="1">
        <v>2000</v>
      </c>
      <c r="V193" s="1" t="s">
        <v>520</v>
      </c>
      <c r="W193" s="1" t="s">
        <v>520</v>
      </c>
      <c r="X193" s="1">
        <v>2721</v>
      </c>
      <c r="Y193" s="1" t="s">
        <v>96</v>
      </c>
      <c r="Z193" s="1">
        <v>0</v>
      </c>
      <c r="AA193" s="1" t="s">
        <v>44</v>
      </c>
      <c r="AB193" s="6">
        <v>88525.4</v>
      </c>
      <c r="AC193" s="6">
        <v>88525.4</v>
      </c>
      <c r="AD193" s="8">
        <v>96000</v>
      </c>
      <c r="AE193" s="8">
        <v>96000</v>
      </c>
      <c r="AF193" s="8">
        <v>58549.14</v>
      </c>
      <c r="AG193" s="8">
        <v>58549.14</v>
      </c>
      <c r="AH193" s="8">
        <f t="shared" si="44"/>
        <v>0</v>
      </c>
      <c r="AI193" s="8">
        <v>58549.14</v>
      </c>
      <c r="AJ193" s="8">
        <f t="shared" si="45"/>
        <v>0</v>
      </c>
      <c r="AK193" s="8">
        <v>58549.14</v>
      </c>
      <c r="AL193" s="8">
        <v>90000</v>
      </c>
      <c r="AM193" s="11"/>
      <c r="AN193" s="11"/>
      <c r="AO193" s="11">
        <f t="shared" si="46"/>
        <v>0</v>
      </c>
      <c r="AP193" s="11">
        <v>58549.14</v>
      </c>
      <c r="AQ193" s="11">
        <f t="shared" si="47"/>
        <v>37450.86</v>
      </c>
      <c r="AR193" s="11">
        <v>0</v>
      </c>
      <c r="AS193" s="11">
        <v>0</v>
      </c>
      <c r="AT193" s="11">
        <v>0</v>
      </c>
      <c r="AU193" s="11">
        <v>0</v>
      </c>
      <c r="AV193" s="3">
        <v>0</v>
      </c>
      <c r="AW193" s="4">
        <v>90000</v>
      </c>
      <c r="AX193" s="73">
        <f t="shared" si="48"/>
        <v>0</v>
      </c>
    </row>
    <row r="194" spans="1:50" x14ac:dyDescent="0.25">
      <c r="A194" s="1" t="s">
        <v>45</v>
      </c>
      <c r="B194" s="1" t="s">
        <v>74</v>
      </c>
      <c r="C194" s="1" t="s">
        <v>75</v>
      </c>
      <c r="D194" s="1" t="s">
        <v>76</v>
      </c>
      <c r="E194" s="1" t="s">
        <v>77</v>
      </c>
      <c r="F194" s="1" t="s">
        <v>78</v>
      </c>
      <c r="G194" s="1">
        <v>1</v>
      </c>
      <c r="H194" s="1" t="s">
        <v>80</v>
      </c>
      <c r="I194" s="1">
        <v>16</v>
      </c>
      <c r="J194" s="1" t="s">
        <v>57</v>
      </c>
      <c r="K194" s="16" t="s">
        <v>90</v>
      </c>
      <c r="L194" s="16" t="s">
        <v>574</v>
      </c>
      <c r="M194" s="1" t="s">
        <v>46</v>
      </c>
      <c r="N194" s="1" t="s">
        <v>79</v>
      </c>
      <c r="O194" s="40" t="s">
        <v>659</v>
      </c>
      <c r="P194" s="1" t="s">
        <v>91</v>
      </c>
      <c r="Q194" s="1" t="s">
        <v>771</v>
      </c>
      <c r="R194" s="1" t="s">
        <v>634</v>
      </c>
      <c r="S194" s="1" t="s">
        <v>737</v>
      </c>
      <c r="T194" s="1" t="s">
        <v>89</v>
      </c>
      <c r="U194" s="1">
        <v>2000</v>
      </c>
      <c r="V194" s="1" t="s">
        <v>520</v>
      </c>
      <c r="W194" s="1" t="s">
        <v>520</v>
      </c>
      <c r="X194" s="1">
        <v>2721</v>
      </c>
      <c r="Y194" s="1" t="s">
        <v>96</v>
      </c>
      <c r="Z194" s="1">
        <v>0</v>
      </c>
      <c r="AA194" s="1" t="s">
        <v>44</v>
      </c>
      <c r="AB194" s="6">
        <v>39904</v>
      </c>
      <c r="AC194" s="6">
        <v>19952</v>
      </c>
      <c r="AD194" s="8">
        <v>11000</v>
      </c>
      <c r="AE194" s="8">
        <v>50000</v>
      </c>
      <c r="AF194" s="8">
        <v>10150</v>
      </c>
      <c r="AG194" s="8">
        <v>10150</v>
      </c>
      <c r="AH194" s="8">
        <f t="shared" si="44"/>
        <v>0</v>
      </c>
      <c r="AI194" s="8">
        <v>10150</v>
      </c>
      <c r="AJ194" s="8">
        <f t="shared" si="45"/>
        <v>0</v>
      </c>
      <c r="AK194" s="8">
        <v>10150</v>
      </c>
      <c r="AL194" s="8">
        <v>0</v>
      </c>
      <c r="AM194" s="11"/>
      <c r="AN194" s="11"/>
      <c r="AO194" s="11">
        <f t="shared" si="46"/>
        <v>0</v>
      </c>
      <c r="AP194" s="11">
        <v>10150</v>
      </c>
      <c r="AQ194" s="11">
        <f t="shared" si="47"/>
        <v>850</v>
      </c>
      <c r="AR194" s="11">
        <v>0</v>
      </c>
      <c r="AS194" s="11">
        <v>0</v>
      </c>
      <c r="AT194" s="11">
        <v>0</v>
      </c>
      <c r="AU194" s="11">
        <v>39000</v>
      </c>
      <c r="AV194" s="3">
        <v>-39000</v>
      </c>
      <c r="AW194" s="4">
        <v>11000</v>
      </c>
      <c r="AX194" s="73">
        <f t="shared" si="48"/>
        <v>11000</v>
      </c>
    </row>
    <row r="195" spans="1:50" x14ac:dyDescent="0.25">
      <c r="A195" s="1" t="s">
        <v>45</v>
      </c>
      <c r="B195" s="1" t="s">
        <v>32</v>
      </c>
      <c r="C195" s="1" t="s">
        <v>33</v>
      </c>
      <c r="D195" s="1" t="s">
        <v>76</v>
      </c>
      <c r="E195" s="1" t="s">
        <v>77</v>
      </c>
      <c r="F195" s="1" t="s">
        <v>78</v>
      </c>
      <c r="G195" s="1">
        <v>1</v>
      </c>
      <c r="H195" s="1" t="s">
        <v>80</v>
      </c>
      <c r="I195" s="1">
        <v>14</v>
      </c>
      <c r="J195" s="1" t="s">
        <v>57</v>
      </c>
      <c r="K195" s="16" t="s">
        <v>90</v>
      </c>
      <c r="L195" s="16" t="s">
        <v>574</v>
      </c>
      <c r="M195" s="1" t="s">
        <v>46</v>
      </c>
      <c r="N195" s="1" t="s">
        <v>79</v>
      </c>
      <c r="O195" s="40" t="s">
        <v>659</v>
      </c>
      <c r="P195" s="1" t="s">
        <v>91</v>
      </c>
      <c r="Q195" s="1" t="s">
        <v>771</v>
      </c>
      <c r="R195" s="1" t="s">
        <v>634</v>
      </c>
      <c r="S195" s="1" t="s">
        <v>602</v>
      </c>
      <c r="T195" s="1" t="s">
        <v>280</v>
      </c>
      <c r="U195" s="1">
        <v>2000</v>
      </c>
      <c r="V195" s="1" t="s">
        <v>520</v>
      </c>
      <c r="W195" s="1" t="s">
        <v>520</v>
      </c>
      <c r="X195" s="1">
        <v>2731</v>
      </c>
      <c r="Y195" s="1" t="s">
        <v>281</v>
      </c>
      <c r="Z195" s="1">
        <v>0</v>
      </c>
      <c r="AA195" s="1" t="s">
        <v>44</v>
      </c>
      <c r="AB195" s="7">
        <v>0</v>
      </c>
      <c r="AC195" s="7">
        <v>0</v>
      </c>
      <c r="AD195" s="8">
        <v>24000</v>
      </c>
      <c r="AE195" s="8">
        <v>0</v>
      </c>
      <c r="AF195" s="8">
        <v>19986.8</v>
      </c>
      <c r="AG195" s="8">
        <v>19986.8</v>
      </c>
      <c r="AH195" s="8">
        <f t="shared" si="44"/>
        <v>0</v>
      </c>
      <c r="AI195" s="8">
        <v>19986.8</v>
      </c>
      <c r="AJ195" s="8">
        <f t="shared" si="45"/>
        <v>0</v>
      </c>
      <c r="AK195" s="8">
        <v>19986.8</v>
      </c>
      <c r="AL195" s="8">
        <v>20000</v>
      </c>
      <c r="AM195" s="11"/>
      <c r="AN195" s="11"/>
      <c r="AO195" s="11">
        <f t="shared" si="46"/>
        <v>0</v>
      </c>
      <c r="AP195" s="11">
        <v>19986.8</v>
      </c>
      <c r="AQ195" s="11">
        <f t="shared" si="47"/>
        <v>4013.2000000000007</v>
      </c>
      <c r="AR195" s="11">
        <v>0</v>
      </c>
      <c r="AS195" s="11">
        <v>24000</v>
      </c>
      <c r="AT195" s="11">
        <v>0</v>
      </c>
      <c r="AU195" s="11">
        <v>0</v>
      </c>
      <c r="AV195" s="3">
        <v>24000</v>
      </c>
      <c r="AW195" s="4">
        <v>20000</v>
      </c>
      <c r="AX195" s="73">
        <f t="shared" si="48"/>
        <v>0</v>
      </c>
    </row>
    <row r="196" spans="1:50" x14ac:dyDescent="0.25">
      <c r="A196" s="1" t="s">
        <v>45</v>
      </c>
      <c r="B196" s="1" t="s">
        <v>219</v>
      </c>
      <c r="C196" s="1" t="s">
        <v>220</v>
      </c>
      <c r="D196" s="1" t="s">
        <v>49</v>
      </c>
      <c r="E196" s="1" t="s">
        <v>50</v>
      </c>
      <c r="F196" s="1" t="s">
        <v>221</v>
      </c>
      <c r="G196" s="1">
        <v>7</v>
      </c>
      <c r="H196" s="1" t="s">
        <v>223</v>
      </c>
      <c r="I196" s="1">
        <v>41</v>
      </c>
      <c r="J196" s="1" t="s">
        <v>57</v>
      </c>
      <c r="K196" s="16" t="s">
        <v>225</v>
      </c>
      <c r="L196" s="16" t="s">
        <v>574</v>
      </c>
      <c r="M196" s="1" t="s">
        <v>46</v>
      </c>
      <c r="N196" s="1" t="s">
        <v>222</v>
      </c>
      <c r="O196" s="40" t="s">
        <v>663</v>
      </c>
      <c r="P196" s="1" t="s">
        <v>226</v>
      </c>
      <c r="Q196" s="1" t="s">
        <v>769</v>
      </c>
      <c r="R196" s="1" t="s">
        <v>622</v>
      </c>
      <c r="S196" s="1" t="s">
        <v>599</v>
      </c>
      <c r="T196" s="1" t="s">
        <v>229</v>
      </c>
      <c r="U196" s="1">
        <v>2000</v>
      </c>
      <c r="V196" s="1" t="s">
        <v>520</v>
      </c>
      <c r="W196" s="1" t="s">
        <v>520</v>
      </c>
      <c r="X196" s="1">
        <v>2821</v>
      </c>
      <c r="Y196" s="1" t="s">
        <v>231</v>
      </c>
      <c r="Z196" s="1">
        <v>0</v>
      </c>
      <c r="AA196" s="1" t="s">
        <v>44</v>
      </c>
      <c r="AB196" s="8">
        <v>691916.1</v>
      </c>
      <c r="AC196" s="8">
        <v>231916.1</v>
      </c>
      <c r="AD196" s="8">
        <v>317102.12</v>
      </c>
      <c r="AE196" s="8">
        <v>900000</v>
      </c>
      <c r="AF196" s="8">
        <v>0</v>
      </c>
      <c r="AG196" s="8">
        <v>0</v>
      </c>
      <c r="AH196" s="8">
        <f t="shared" si="44"/>
        <v>0</v>
      </c>
      <c r="AI196" s="8">
        <v>0</v>
      </c>
      <c r="AJ196" s="8">
        <f t="shared" si="45"/>
        <v>0</v>
      </c>
      <c r="AK196" s="8">
        <v>0</v>
      </c>
      <c r="AL196" s="8">
        <v>300000</v>
      </c>
      <c r="AM196" s="11" t="s">
        <v>525</v>
      </c>
      <c r="AN196" s="11"/>
      <c r="AO196" s="11">
        <f t="shared" si="46"/>
        <v>0</v>
      </c>
      <c r="AP196" s="11">
        <v>0</v>
      </c>
      <c r="AQ196" s="11">
        <f t="shared" si="47"/>
        <v>317102.12</v>
      </c>
      <c r="AR196" s="11">
        <v>0</v>
      </c>
      <c r="AS196" s="11">
        <v>0</v>
      </c>
      <c r="AT196" s="11">
        <v>0</v>
      </c>
      <c r="AU196" s="11">
        <v>582897.88</v>
      </c>
      <c r="AV196" s="3">
        <v>-582897.88</v>
      </c>
      <c r="AW196" s="4">
        <v>300000</v>
      </c>
      <c r="AX196" s="73">
        <f t="shared" si="48"/>
        <v>0</v>
      </c>
    </row>
    <row r="197" spans="1:50" x14ac:dyDescent="0.25">
      <c r="A197" s="1" t="s">
        <v>45</v>
      </c>
      <c r="B197" s="1" t="s">
        <v>219</v>
      </c>
      <c r="C197" s="1" t="s">
        <v>220</v>
      </c>
      <c r="D197" s="1" t="s">
        <v>49</v>
      </c>
      <c r="E197" s="1" t="s">
        <v>50</v>
      </c>
      <c r="F197" s="1" t="s">
        <v>221</v>
      </c>
      <c r="G197" s="1">
        <v>7</v>
      </c>
      <c r="H197" s="1" t="s">
        <v>223</v>
      </c>
      <c r="I197" s="1">
        <v>41</v>
      </c>
      <c r="J197" s="1" t="s">
        <v>57</v>
      </c>
      <c r="K197" s="16" t="s">
        <v>225</v>
      </c>
      <c r="L197" s="16" t="s">
        <v>574</v>
      </c>
      <c r="M197" s="1" t="s">
        <v>46</v>
      </c>
      <c r="N197" s="1" t="s">
        <v>222</v>
      </c>
      <c r="O197" s="40" t="s">
        <v>663</v>
      </c>
      <c r="P197" s="1" t="s">
        <v>226</v>
      </c>
      <c r="Q197" s="1" t="s">
        <v>769</v>
      </c>
      <c r="R197" s="1" t="s">
        <v>622</v>
      </c>
      <c r="S197" s="1" t="s">
        <v>622</v>
      </c>
      <c r="T197" s="1" t="s">
        <v>229</v>
      </c>
      <c r="U197" s="1">
        <v>2000</v>
      </c>
      <c r="V197" s="1" t="s">
        <v>520</v>
      </c>
      <c r="W197" s="1" t="s">
        <v>520</v>
      </c>
      <c r="X197" s="1">
        <v>2831</v>
      </c>
      <c r="Y197" s="1" t="s">
        <v>232</v>
      </c>
      <c r="Z197" s="1">
        <v>0</v>
      </c>
      <c r="AA197" s="1" t="s">
        <v>44</v>
      </c>
      <c r="AB197" s="8"/>
      <c r="AC197" s="8"/>
      <c r="AD197" s="8"/>
      <c r="AE197" s="8"/>
      <c r="AF197" s="8"/>
      <c r="AG197" s="8"/>
      <c r="AH197" s="8"/>
      <c r="AI197" s="8"/>
      <c r="AJ197" s="8"/>
      <c r="AK197" s="8"/>
      <c r="AL197" s="8">
        <v>500000</v>
      </c>
      <c r="AM197" s="11"/>
      <c r="AN197" s="11"/>
      <c r="AO197" s="11"/>
      <c r="AP197" s="11"/>
      <c r="AQ197" s="11"/>
      <c r="AR197" s="11"/>
      <c r="AS197" s="11"/>
      <c r="AT197" s="11"/>
      <c r="AU197" s="11"/>
      <c r="AV197" s="3"/>
      <c r="AX197" s="73"/>
    </row>
    <row r="198" spans="1:50" x14ac:dyDescent="0.25">
      <c r="A198" s="1" t="s">
        <v>45</v>
      </c>
      <c r="B198" s="1" t="s">
        <v>219</v>
      </c>
      <c r="C198" s="1" t="s">
        <v>220</v>
      </c>
      <c r="D198" s="1" t="s">
        <v>49</v>
      </c>
      <c r="E198" s="1" t="s">
        <v>50</v>
      </c>
      <c r="F198" s="1" t="s">
        <v>221</v>
      </c>
      <c r="G198" s="1">
        <v>7</v>
      </c>
      <c r="H198" s="1" t="s">
        <v>223</v>
      </c>
      <c r="I198" s="1">
        <v>41</v>
      </c>
      <c r="J198" s="1" t="s">
        <v>57</v>
      </c>
      <c r="K198" s="16" t="s">
        <v>225</v>
      </c>
      <c r="L198" s="16" t="s">
        <v>574</v>
      </c>
      <c r="M198" s="1" t="s">
        <v>46</v>
      </c>
      <c r="N198" s="1" t="s">
        <v>222</v>
      </c>
      <c r="O198" s="40" t="s">
        <v>663</v>
      </c>
      <c r="P198" s="1" t="s">
        <v>226</v>
      </c>
      <c r="Q198" s="1" t="s">
        <v>769</v>
      </c>
      <c r="R198" s="1" t="s">
        <v>622</v>
      </c>
      <c r="S198" s="1" t="s">
        <v>599</v>
      </c>
      <c r="T198" s="1" t="s">
        <v>229</v>
      </c>
      <c r="U198" s="1">
        <v>2000</v>
      </c>
      <c r="V198" s="1" t="s">
        <v>520</v>
      </c>
      <c r="W198" s="1" t="s">
        <v>520</v>
      </c>
      <c r="X198" s="1">
        <v>2831</v>
      </c>
      <c r="Y198" s="1" t="s">
        <v>232</v>
      </c>
      <c r="Z198" s="1">
        <v>0</v>
      </c>
      <c r="AA198" s="1" t="s">
        <v>44</v>
      </c>
      <c r="AB198" s="8">
        <v>430394.8</v>
      </c>
      <c r="AC198" s="8">
        <v>430394.8</v>
      </c>
      <c r="AD198" s="8">
        <v>264514.8</v>
      </c>
      <c r="AE198" s="8">
        <v>264514.8</v>
      </c>
      <c r="AF198" s="8">
        <v>96748.29</v>
      </c>
      <c r="AG198" s="8">
        <v>74444.97</v>
      </c>
      <c r="AH198" s="8">
        <f t="shared" ref="AH198:AH203" si="49">AG198-AI198</f>
        <v>0</v>
      </c>
      <c r="AI198" s="8">
        <v>74444.97</v>
      </c>
      <c r="AJ198" s="8">
        <f t="shared" ref="AJ198:AJ203" si="50">AI198-AK198</f>
        <v>23026</v>
      </c>
      <c r="AK198" s="8">
        <v>51418.97</v>
      </c>
      <c r="AL198" s="8">
        <v>0</v>
      </c>
      <c r="AM198" s="11"/>
      <c r="AN198" s="11"/>
      <c r="AO198" s="11">
        <f t="shared" ref="AO198:AO203" si="51">AK198-AP198</f>
        <v>0</v>
      </c>
      <c r="AP198" s="11">
        <v>51418.97</v>
      </c>
      <c r="AQ198" s="11">
        <f t="shared" ref="AQ198:AQ203" si="52">AD198-AF198</f>
        <v>167766.51</v>
      </c>
      <c r="AR198" s="11">
        <v>0</v>
      </c>
      <c r="AS198" s="11">
        <v>0</v>
      </c>
      <c r="AT198" s="11">
        <v>0</v>
      </c>
      <c r="AU198" s="11">
        <v>0</v>
      </c>
      <c r="AV198" s="3">
        <v>0</v>
      </c>
      <c r="AW198" s="4">
        <v>0</v>
      </c>
      <c r="AX198" s="73">
        <f t="shared" ref="AX198:AX229" si="53">AW198-AL198</f>
        <v>0</v>
      </c>
    </row>
    <row r="199" spans="1:50" x14ac:dyDescent="0.25">
      <c r="A199" s="1" t="s">
        <v>453</v>
      </c>
      <c r="B199" s="1" t="s">
        <v>219</v>
      </c>
      <c r="C199" s="1" t="s">
        <v>220</v>
      </c>
      <c r="D199" s="1" t="s">
        <v>49</v>
      </c>
      <c r="E199" s="1" t="s">
        <v>50</v>
      </c>
      <c r="F199" s="1" t="s">
        <v>221</v>
      </c>
      <c r="G199" s="1">
        <v>7</v>
      </c>
      <c r="H199" s="1" t="s">
        <v>223</v>
      </c>
      <c r="I199" s="1">
        <v>41</v>
      </c>
      <c r="J199" s="1" t="s">
        <v>57</v>
      </c>
      <c r="K199" s="16" t="s">
        <v>225</v>
      </c>
      <c r="L199" s="16" t="s">
        <v>574</v>
      </c>
      <c r="M199" s="1" t="s">
        <v>454</v>
      </c>
      <c r="N199" s="1" t="s">
        <v>222</v>
      </c>
      <c r="O199" s="40" t="s">
        <v>663</v>
      </c>
      <c r="P199" s="1" t="s">
        <v>226</v>
      </c>
      <c r="Q199" s="1" t="s">
        <v>769</v>
      </c>
      <c r="R199" s="1" t="s">
        <v>622</v>
      </c>
      <c r="S199" s="1" t="s">
        <v>599</v>
      </c>
      <c r="T199" s="1" t="s">
        <v>229</v>
      </c>
      <c r="U199" s="1">
        <v>2000</v>
      </c>
      <c r="V199" s="1" t="s">
        <v>520</v>
      </c>
      <c r="W199" s="1" t="s">
        <v>520</v>
      </c>
      <c r="X199" s="1">
        <v>2831</v>
      </c>
      <c r="Y199" s="1" t="s">
        <v>232</v>
      </c>
      <c r="Z199" s="1">
        <v>0</v>
      </c>
      <c r="AA199" s="1" t="s">
        <v>44</v>
      </c>
      <c r="AB199" s="8">
        <v>3031060.3</v>
      </c>
      <c r="AC199" s="8">
        <v>3031060.3</v>
      </c>
      <c r="AD199" s="8">
        <v>3100000</v>
      </c>
      <c r="AE199" s="8">
        <v>3100000</v>
      </c>
      <c r="AF199" s="8">
        <v>3063560</v>
      </c>
      <c r="AG199" s="8">
        <v>3063560</v>
      </c>
      <c r="AH199" s="8">
        <f t="shared" si="49"/>
        <v>0</v>
      </c>
      <c r="AI199" s="8">
        <v>3063560</v>
      </c>
      <c r="AJ199" s="8">
        <f t="shared" si="50"/>
        <v>3063560</v>
      </c>
      <c r="AK199" s="8">
        <v>0</v>
      </c>
      <c r="AL199" s="72">
        <v>3100000</v>
      </c>
      <c r="AM199" s="11" t="s">
        <v>543</v>
      </c>
      <c r="AN199" s="11"/>
      <c r="AO199" s="11">
        <f t="shared" si="51"/>
        <v>0</v>
      </c>
      <c r="AP199" s="11">
        <v>0</v>
      </c>
      <c r="AQ199" s="11">
        <f t="shared" si="52"/>
        <v>36440</v>
      </c>
      <c r="AR199" s="11">
        <v>0</v>
      </c>
      <c r="AS199" s="11">
        <v>0</v>
      </c>
      <c r="AT199" s="11">
        <v>0</v>
      </c>
      <c r="AU199" s="11">
        <v>0</v>
      </c>
      <c r="AV199" s="3">
        <v>0</v>
      </c>
      <c r="AW199" s="4">
        <v>3100000</v>
      </c>
      <c r="AX199" s="73">
        <f t="shared" si="53"/>
        <v>0</v>
      </c>
    </row>
    <row r="200" spans="1:50" x14ac:dyDescent="0.25">
      <c r="A200" s="1" t="s">
        <v>45</v>
      </c>
      <c r="B200" s="1" t="s">
        <v>32</v>
      </c>
      <c r="C200" s="1" t="s">
        <v>33</v>
      </c>
      <c r="D200" s="1" t="s">
        <v>100</v>
      </c>
      <c r="E200" s="1" t="s">
        <v>101</v>
      </c>
      <c r="F200" s="1" t="s">
        <v>102</v>
      </c>
      <c r="G200" s="1">
        <v>3</v>
      </c>
      <c r="H200" s="1" t="s">
        <v>125</v>
      </c>
      <c r="I200" s="1">
        <v>33</v>
      </c>
      <c r="J200" s="1" t="s">
        <v>57</v>
      </c>
      <c r="K200" s="16" t="s">
        <v>347</v>
      </c>
      <c r="L200" s="16" t="s">
        <v>574</v>
      </c>
      <c r="M200" s="1" t="s">
        <v>46</v>
      </c>
      <c r="N200" s="1" t="s">
        <v>103</v>
      </c>
      <c r="O200" s="40" t="s">
        <v>660</v>
      </c>
      <c r="P200" s="1" t="s">
        <v>348</v>
      </c>
      <c r="Q200" s="1" t="s">
        <v>770</v>
      </c>
      <c r="R200" s="1" t="s">
        <v>611</v>
      </c>
      <c r="S200" s="1" t="s">
        <v>619</v>
      </c>
      <c r="T200" s="1" t="s">
        <v>346</v>
      </c>
      <c r="U200" s="1">
        <v>2000</v>
      </c>
      <c r="V200" s="1" t="s">
        <v>520</v>
      </c>
      <c r="W200" s="1" t="s">
        <v>520</v>
      </c>
      <c r="X200" s="1">
        <v>2911</v>
      </c>
      <c r="Y200" s="1" t="s">
        <v>62</v>
      </c>
      <c r="Z200" s="1">
        <v>0</v>
      </c>
      <c r="AA200" s="1" t="s">
        <v>44</v>
      </c>
      <c r="AB200" s="6">
        <v>996230</v>
      </c>
      <c r="AC200" s="6">
        <v>378958.6</v>
      </c>
      <c r="AD200" s="8">
        <v>600295.28</v>
      </c>
      <c r="AE200" s="68">
        <v>921350</v>
      </c>
      <c r="AF200" s="8">
        <v>600295.28</v>
      </c>
      <c r="AG200" s="8">
        <v>600295.28</v>
      </c>
      <c r="AH200" s="8">
        <f t="shared" si="49"/>
        <v>39647.060000000056</v>
      </c>
      <c r="AI200" s="8">
        <v>560648.22</v>
      </c>
      <c r="AJ200" s="8">
        <f t="shared" si="50"/>
        <v>0</v>
      </c>
      <c r="AK200" s="68">
        <v>560648.22</v>
      </c>
      <c r="AL200" s="68">
        <v>1520000</v>
      </c>
      <c r="AM200" s="69"/>
      <c r="AN200" s="11"/>
      <c r="AO200" s="11">
        <f t="shared" si="51"/>
        <v>0</v>
      </c>
      <c r="AP200" s="11">
        <v>560648.22</v>
      </c>
      <c r="AQ200" s="11">
        <f t="shared" si="52"/>
        <v>0</v>
      </c>
      <c r="AR200" s="11">
        <v>0</v>
      </c>
      <c r="AS200" s="11">
        <v>128636.79</v>
      </c>
      <c r="AT200" s="11">
        <v>0</v>
      </c>
      <c r="AU200" s="11">
        <v>449691.51</v>
      </c>
      <c r="AV200" s="3">
        <v>-321054.71999999997</v>
      </c>
      <c r="AW200" s="4">
        <v>600000</v>
      </c>
      <c r="AX200" s="73">
        <f t="shared" si="53"/>
        <v>-920000</v>
      </c>
    </row>
    <row r="201" spans="1:50" x14ac:dyDescent="0.25">
      <c r="A201" s="1" t="s">
        <v>45</v>
      </c>
      <c r="B201" s="1" t="s">
        <v>32</v>
      </c>
      <c r="C201" s="1" t="s">
        <v>33</v>
      </c>
      <c r="D201" s="1" t="s">
        <v>100</v>
      </c>
      <c r="E201" s="1" t="s">
        <v>101</v>
      </c>
      <c r="F201" s="1" t="s">
        <v>350</v>
      </c>
      <c r="G201" s="1">
        <v>3</v>
      </c>
      <c r="H201" s="1" t="s">
        <v>125</v>
      </c>
      <c r="I201" s="1">
        <v>43</v>
      </c>
      <c r="J201" s="1" t="s">
        <v>57</v>
      </c>
      <c r="K201" s="16" t="s">
        <v>353</v>
      </c>
      <c r="L201" s="16" t="s">
        <v>574</v>
      </c>
      <c r="M201" s="1" t="s">
        <v>46</v>
      </c>
      <c r="N201" s="1" t="s">
        <v>351</v>
      </c>
      <c r="O201" s="40" t="s">
        <v>660</v>
      </c>
      <c r="P201" s="1" t="s">
        <v>354</v>
      </c>
      <c r="Q201" s="1" t="s">
        <v>770</v>
      </c>
      <c r="R201" s="1" t="s">
        <v>611</v>
      </c>
      <c r="S201" s="1" t="s">
        <v>610</v>
      </c>
      <c r="T201" s="1" t="s">
        <v>352</v>
      </c>
      <c r="U201" s="1">
        <v>2000</v>
      </c>
      <c r="V201" s="1" t="s">
        <v>520</v>
      </c>
      <c r="W201" s="1" t="s">
        <v>520</v>
      </c>
      <c r="X201" s="1">
        <v>2911</v>
      </c>
      <c r="Y201" s="1" t="s">
        <v>62</v>
      </c>
      <c r="Z201" s="1">
        <v>0</v>
      </c>
      <c r="AA201" s="1" t="s">
        <v>44</v>
      </c>
      <c r="AB201" s="6">
        <v>49938</v>
      </c>
      <c r="AC201" s="6">
        <v>49938</v>
      </c>
      <c r="AD201" s="8">
        <v>120000</v>
      </c>
      <c r="AE201" s="8">
        <v>70000</v>
      </c>
      <c r="AF201" s="8">
        <v>88864.12</v>
      </c>
      <c r="AG201" s="8">
        <v>88864.12</v>
      </c>
      <c r="AH201" s="8">
        <f t="shared" si="49"/>
        <v>0</v>
      </c>
      <c r="AI201" s="8">
        <v>88864.12</v>
      </c>
      <c r="AJ201" s="8">
        <f t="shared" si="50"/>
        <v>0</v>
      </c>
      <c r="AK201" s="8">
        <v>88864.12</v>
      </c>
      <c r="AL201" s="8">
        <v>300000</v>
      </c>
      <c r="AM201" s="11" t="s">
        <v>557</v>
      </c>
      <c r="AN201" s="11"/>
      <c r="AO201" s="11">
        <f t="shared" si="51"/>
        <v>0</v>
      </c>
      <c r="AP201" s="11">
        <v>88864.12</v>
      </c>
      <c r="AQ201" s="11">
        <f t="shared" si="52"/>
        <v>31135.880000000005</v>
      </c>
      <c r="AR201" s="11">
        <v>0</v>
      </c>
      <c r="AS201" s="11">
        <v>50000</v>
      </c>
      <c r="AT201" s="11">
        <v>0</v>
      </c>
      <c r="AU201" s="11">
        <v>0</v>
      </c>
      <c r="AV201" s="3">
        <v>50000</v>
      </c>
      <c r="AW201" s="4">
        <v>100000</v>
      </c>
      <c r="AX201" s="73">
        <f t="shared" si="53"/>
        <v>-200000</v>
      </c>
    </row>
    <row r="202" spans="1:50" x14ac:dyDescent="0.25">
      <c r="A202" s="1" t="s">
        <v>45</v>
      </c>
      <c r="B202" s="1" t="s">
        <v>47</v>
      </c>
      <c r="C202" s="1" t="s">
        <v>48</v>
      </c>
      <c r="D202" s="1" t="s">
        <v>49</v>
      </c>
      <c r="E202" s="1" t="s">
        <v>50</v>
      </c>
      <c r="F202" s="1" t="s">
        <v>51</v>
      </c>
      <c r="G202" s="1">
        <v>4</v>
      </c>
      <c r="H202" s="1" t="s">
        <v>53</v>
      </c>
      <c r="I202" s="1">
        <v>56</v>
      </c>
      <c r="J202" s="1" t="s">
        <v>57</v>
      </c>
      <c r="K202" s="16" t="s">
        <v>55</v>
      </c>
      <c r="L202" s="16" t="s">
        <v>574</v>
      </c>
      <c r="M202" s="1" t="s">
        <v>46</v>
      </c>
      <c r="N202" s="1" t="s">
        <v>52</v>
      </c>
      <c r="O202" s="40" t="s">
        <v>660</v>
      </c>
      <c r="P202" s="1" t="s">
        <v>56</v>
      </c>
      <c r="Q202" s="1" t="s">
        <v>781</v>
      </c>
      <c r="R202" s="1" t="s">
        <v>600</v>
      </c>
      <c r="S202" s="1" t="s">
        <v>600</v>
      </c>
      <c r="T202" s="1" t="s">
        <v>54</v>
      </c>
      <c r="U202" s="1">
        <v>2000</v>
      </c>
      <c r="V202" s="1" t="s">
        <v>520</v>
      </c>
      <c r="W202" s="1" t="s">
        <v>520</v>
      </c>
      <c r="X202" s="1">
        <v>2911</v>
      </c>
      <c r="Y202" s="1" t="s">
        <v>62</v>
      </c>
      <c r="Z202" s="1">
        <v>0</v>
      </c>
      <c r="AA202" s="1" t="s">
        <v>44</v>
      </c>
      <c r="AB202" s="6">
        <v>21019.33</v>
      </c>
      <c r="AC202" s="6">
        <v>21019.33</v>
      </c>
      <c r="AD202" s="8">
        <v>20000</v>
      </c>
      <c r="AE202" s="8">
        <v>20000</v>
      </c>
      <c r="AF202" s="8">
        <v>15873.78</v>
      </c>
      <c r="AG202" s="8">
        <v>15873.78</v>
      </c>
      <c r="AH202" s="8">
        <f t="shared" si="49"/>
        <v>12063.18</v>
      </c>
      <c r="AI202" s="8">
        <v>3810.6</v>
      </c>
      <c r="AJ202" s="8">
        <f t="shared" si="50"/>
        <v>0</v>
      </c>
      <c r="AK202" s="8">
        <v>3810.6</v>
      </c>
      <c r="AL202" s="8">
        <v>150000</v>
      </c>
      <c r="AM202" s="11"/>
      <c r="AN202" s="11"/>
      <c r="AO202" s="11">
        <f t="shared" si="51"/>
        <v>0</v>
      </c>
      <c r="AP202" s="11">
        <v>3810.6</v>
      </c>
      <c r="AQ202" s="11">
        <f t="shared" si="52"/>
        <v>4126.2199999999993</v>
      </c>
      <c r="AR202" s="11">
        <v>0</v>
      </c>
      <c r="AS202" s="11">
        <v>0</v>
      </c>
      <c r="AT202" s="11">
        <v>0</v>
      </c>
      <c r="AU202" s="11">
        <v>0</v>
      </c>
      <c r="AV202" s="3">
        <v>0</v>
      </c>
      <c r="AW202" s="4">
        <v>10000</v>
      </c>
      <c r="AX202" s="73">
        <f t="shared" si="53"/>
        <v>-140000</v>
      </c>
    </row>
    <row r="203" spans="1:50" x14ac:dyDescent="0.25">
      <c r="A203" s="1" t="s">
        <v>45</v>
      </c>
      <c r="B203" s="1" t="s">
        <v>395</v>
      </c>
      <c r="C203" s="1" t="s">
        <v>396</v>
      </c>
      <c r="D203" s="1" t="s">
        <v>100</v>
      </c>
      <c r="E203" s="1" t="s">
        <v>101</v>
      </c>
      <c r="F203" s="1" t="s">
        <v>102</v>
      </c>
      <c r="G203" s="1">
        <v>3</v>
      </c>
      <c r="H203" s="1" t="s">
        <v>125</v>
      </c>
      <c r="I203" s="1">
        <v>34</v>
      </c>
      <c r="J203" s="1" t="s">
        <v>57</v>
      </c>
      <c r="K203" s="16" t="s">
        <v>398</v>
      </c>
      <c r="L203" s="16" t="s">
        <v>574</v>
      </c>
      <c r="M203" s="1" t="s">
        <v>46</v>
      </c>
      <c r="N203" s="1" t="s">
        <v>103</v>
      </c>
      <c r="O203" s="40" t="s">
        <v>660</v>
      </c>
      <c r="P203" s="1" t="s">
        <v>399</v>
      </c>
      <c r="Q203" s="1" t="s">
        <v>770</v>
      </c>
      <c r="R203" s="1" t="s">
        <v>611</v>
      </c>
      <c r="S203" s="1" t="s">
        <v>399</v>
      </c>
      <c r="T203" s="1" t="s">
        <v>397</v>
      </c>
      <c r="U203" s="1">
        <v>2000</v>
      </c>
      <c r="V203" s="1" t="s">
        <v>520</v>
      </c>
      <c r="W203" s="1" t="s">
        <v>520</v>
      </c>
      <c r="X203" s="1">
        <v>2911</v>
      </c>
      <c r="Y203" s="1" t="s">
        <v>62</v>
      </c>
      <c r="Z203" s="1">
        <v>0</v>
      </c>
      <c r="AA203" s="1" t="s">
        <v>44</v>
      </c>
      <c r="AB203" s="6">
        <v>99012.87</v>
      </c>
      <c r="AC203" s="6">
        <v>99012.87</v>
      </c>
      <c r="AD203" s="8">
        <v>150000</v>
      </c>
      <c r="AE203" s="8">
        <v>150000</v>
      </c>
      <c r="AF203" s="8">
        <v>126287.4</v>
      </c>
      <c r="AG203" s="8">
        <v>126287.4</v>
      </c>
      <c r="AH203" s="8">
        <f t="shared" si="49"/>
        <v>0</v>
      </c>
      <c r="AI203" s="8">
        <v>126287.4</v>
      </c>
      <c r="AJ203" s="8">
        <f t="shared" si="50"/>
        <v>0</v>
      </c>
      <c r="AK203" s="8">
        <v>126287.4</v>
      </c>
      <c r="AL203" s="8">
        <v>225000</v>
      </c>
      <c r="AM203" s="11"/>
      <c r="AN203" s="11"/>
      <c r="AO203" s="11">
        <f t="shared" si="51"/>
        <v>0</v>
      </c>
      <c r="AP203" s="11">
        <v>126287.4</v>
      </c>
      <c r="AQ203" s="11">
        <f t="shared" si="52"/>
        <v>23712.600000000006</v>
      </c>
      <c r="AR203" s="11">
        <v>0</v>
      </c>
      <c r="AS203" s="11">
        <v>0</v>
      </c>
      <c r="AT203" s="11">
        <v>0</v>
      </c>
      <c r="AU203" s="11">
        <v>0</v>
      </c>
      <c r="AV203" s="3">
        <v>0</v>
      </c>
      <c r="AW203" s="4">
        <v>130000</v>
      </c>
      <c r="AX203" s="73">
        <f t="shared" si="53"/>
        <v>-95000</v>
      </c>
    </row>
    <row r="204" spans="1:50" x14ac:dyDescent="0.25">
      <c r="A204" s="1" t="s">
        <v>45</v>
      </c>
      <c r="B204" s="1" t="s">
        <v>172</v>
      </c>
      <c r="C204" s="1" t="s">
        <v>173</v>
      </c>
      <c r="D204" s="1" t="s">
        <v>100</v>
      </c>
      <c r="E204" s="1" t="s">
        <v>101</v>
      </c>
      <c r="F204" s="1" t="s">
        <v>102</v>
      </c>
      <c r="G204" s="1">
        <v>3</v>
      </c>
      <c r="H204" s="1" t="s">
        <v>125</v>
      </c>
      <c r="I204" s="1">
        <v>35</v>
      </c>
      <c r="J204" s="1" t="s">
        <v>57</v>
      </c>
      <c r="K204" s="16" t="s">
        <v>175</v>
      </c>
      <c r="L204" s="16" t="s">
        <v>574</v>
      </c>
      <c r="M204" s="1" t="s">
        <v>46</v>
      </c>
      <c r="N204" s="1" t="s">
        <v>103</v>
      </c>
      <c r="O204" s="40" t="s">
        <v>660</v>
      </c>
      <c r="P204" s="1" t="s">
        <v>176</v>
      </c>
      <c r="Q204" s="1" t="s">
        <v>770</v>
      </c>
      <c r="R204" s="1" t="s">
        <v>611</v>
      </c>
      <c r="S204" s="1" t="s">
        <v>176</v>
      </c>
      <c r="T204" s="1"/>
      <c r="U204" s="1">
        <v>2000</v>
      </c>
      <c r="V204" s="1"/>
      <c r="W204" s="1"/>
      <c r="X204" s="1">
        <v>2911</v>
      </c>
      <c r="Y204" s="1" t="s">
        <v>62</v>
      </c>
      <c r="Z204" s="1"/>
      <c r="AA204" s="1"/>
      <c r="AB204" s="6"/>
      <c r="AC204" s="6"/>
      <c r="AD204" s="8"/>
      <c r="AE204" s="8"/>
      <c r="AF204" s="8"/>
      <c r="AG204" s="8"/>
      <c r="AH204" s="8"/>
      <c r="AI204" s="8"/>
      <c r="AJ204" s="8"/>
      <c r="AK204" s="8"/>
      <c r="AL204" s="8">
        <v>50000</v>
      </c>
      <c r="AM204" s="11"/>
      <c r="AN204" s="11"/>
      <c r="AO204" s="11"/>
      <c r="AP204" s="11"/>
      <c r="AQ204" s="11"/>
      <c r="AR204" s="11"/>
      <c r="AS204" s="11"/>
      <c r="AT204" s="11"/>
      <c r="AU204" s="11"/>
      <c r="AV204" s="3"/>
      <c r="AX204" s="73">
        <f t="shared" si="53"/>
        <v>-50000</v>
      </c>
    </row>
    <row r="205" spans="1:50" x14ac:dyDescent="0.25">
      <c r="A205" s="1" t="s">
        <v>45</v>
      </c>
      <c r="B205" s="1" t="s">
        <v>74</v>
      </c>
      <c r="C205" s="1" t="s">
        <v>75</v>
      </c>
      <c r="D205" s="1" t="s">
        <v>100</v>
      </c>
      <c r="E205" s="1" t="s">
        <v>101</v>
      </c>
      <c r="F205" s="1" t="s">
        <v>102</v>
      </c>
      <c r="G205" s="1">
        <v>2</v>
      </c>
      <c r="H205" s="1" t="s">
        <v>104</v>
      </c>
      <c r="I205" s="1">
        <v>36</v>
      </c>
      <c r="J205" s="1" t="s">
        <v>57</v>
      </c>
      <c r="K205" s="16" t="s">
        <v>106</v>
      </c>
      <c r="L205" s="16" t="s">
        <v>574</v>
      </c>
      <c r="M205" s="1" t="s">
        <v>46</v>
      </c>
      <c r="N205" s="1" t="s">
        <v>103</v>
      </c>
      <c r="O205" s="40" t="s">
        <v>660</v>
      </c>
      <c r="P205" s="1" t="s">
        <v>107</v>
      </c>
      <c r="Q205" s="1" t="s">
        <v>770</v>
      </c>
      <c r="R205" s="1" t="s">
        <v>611</v>
      </c>
      <c r="S205" s="1" t="s">
        <v>620</v>
      </c>
      <c r="T205" s="1" t="s">
        <v>105</v>
      </c>
      <c r="U205" s="1">
        <v>2000</v>
      </c>
      <c r="V205" s="1" t="s">
        <v>520</v>
      </c>
      <c r="W205" s="1" t="s">
        <v>520</v>
      </c>
      <c r="X205" s="1">
        <v>2911</v>
      </c>
      <c r="Y205" s="1" t="s">
        <v>62</v>
      </c>
      <c r="Z205" s="1">
        <v>0</v>
      </c>
      <c r="AA205" s="1" t="s">
        <v>44</v>
      </c>
      <c r="AB205" s="6">
        <v>1690149.83</v>
      </c>
      <c r="AC205" s="6">
        <v>1568349.83</v>
      </c>
      <c r="AD205" s="8">
        <v>5472017.1500000004</v>
      </c>
      <c r="AE205" s="8">
        <v>1650000</v>
      </c>
      <c r="AF205" s="8">
        <v>5472017.1500000004</v>
      </c>
      <c r="AG205" s="8">
        <v>5472017.1500000004</v>
      </c>
      <c r="AH205" s="8">
        <f t="shared" ref="AH205:AH236" si="54">AG205-AI205</f>
        <v>2.0000000484287739E-2</v>
      </c>
      <c r="AI205" s="8">
        <v>5472017.1299999999</v>
      </c>
      <c r="AJ205" s="8">
        <f t="shared" ref="AJ205:AJ236" si="55">AI205-AK205</f>
        <v>0</v>
      </c>
      <c r="AK205" s="8">
        <v>5472017.1299999999</v>
      </c>
      <c r="AL205" s="8">
        <v>2300000</v>
      </c>
      <c r="AM205" s="11"/>
      <c r="AN205" s="11"/>
      <c r="AO205" s="11">
        <f t="shared" ref="AO205:AO236" si="56">AK205-AP205</f>
        <v>0</v>
      </c>
      <c r="AP205" s="11">
        <v>5472017.1299999999</v>
      </c>
      <c r="AQ205" s="11">
        <f t="shared" ref="AQ205:AQ236" si="57">AD205-AF205</f>
        <v>0</v>
      </c>
      <c r="AR205" s="11">
        <v>3822017.15</v>
      </c>
      <c r="AS205" s="11">
        <v>0</v>
      </c>
      <c r="AT205" s="11">
        <v>0</v>
      </c>
      <c r="AU205" s="11">
        <v>0</v>
      </c>
      <c r="AV205" s="3">
        <v>3822017.15</v>
      </c>
      <c r="AW205" s="4">
        <v>2000000</v>
      </c>
      <c r="AX205" s="73">
        <f t="shared" si="53"/>
        <v>-300000</v>
      </c>
    </row>
    <row r="206" spans="1:50" x14ac:dyDescent="0.25">
      <c r="A206" s="1" t="s">
        <v>45</v>
      </c>
      <c r="B206" s="1" t="s">
        <v>123</v>
      </c>
      <c r="C206" s="1" t="s">
        <v>124</v>
      </c>
      <c r="D206" s="1" t="s">
        <v>100</v>
      </c>
      <c r="E206" s="1" t="s">
        <v>101</v>
      </c>
      <c r="F206" s="1" t="s">
        <v>78</v>
      </c>
      <c r="G206" s="1">
        <v>3</v>
      </c>
      <c r="H206" s="1" t="s">
        <v>125</v>
      </c>
      <c r="I206" s="1">
        <v>12</v>
      </c>
      <c r="J206" s="1" t="s">
        <v>57</v>
      </c>
      <c r="K206" s="16" t="s">
        <v>127</v>
      </c>
      <c r="L206" s="16" t="s">
        <v>574</v>
      </c>
      <c r="M206" s="1" t="s">
        <v>46</v>
      </c>
      <c r="N206" s="1" t="s">
        <v>79</v>
      </c>
      <c r="O206" s="40" t="s">
        <v>663</v>
      </c>
      <c r="P206" s="1" t="s">
        <v>128</v>
      </c>
      <c r="Q206" s="1" t="s">
        <v>769</v>
      </c>
      <c r="R206" s="1" t="s">
        <v>622</v>
      </c>
      <c r="S206" s="1" t="s">
        <v>627</v>
      </c>
      <c r="T206" s="1" t="s">
        <v>135</v>
      </c>
      <c r="U206" s="1">
        <v>2000</v>
      </c>
      <c r="V206" s="1" t="s">
        <v>520</v>
      </c>
      <c r="W206" s="1" t="s">
        <v>520</v>
      </c>
      <c r="X206" s="1">
        <v>2911</v>
      </c>
      <c r="Y206" s="1" t="s">
        <v>62</v>
      </c>
      <c r="Z206" s="1">
        <v>0</v>
      </c>
      <c r="AA206" s="1" t="s">
        <v>44</v>
      </c>
      <c r="AB206" s="6">
        <v>17650.86</v>
      </c>
      <c r="AC206" s="6">
        <v>17650.86</v>
      </c>
      <c r="AD206" s="8">
        <v>70000</v>
      </c>
      <c r="AE206" s="8">
        <v>100000</v>
      </c>
      <c r="AF206" s="8">
        <v>45492.3</v>
      </c>
      <c r="AG206" s="8">
        <v>45492.3</v>
      </c>
      <c r="AH206" s="8">
        <f t="shared" si="54"/>
        <v>0</v>
      </c>
      <c r="AI206" s="8">
        <v>45492.3</v>
      </c>
      <c r="AJ206" s="8">
        <f t="shared" si="55"/>
        <v>0</v>
      </c>
      <c r="AK206" s="8">
        <v>45492.3</v>
      </c>
      <c r="AL206" s="8">
        <v>50000</v>
      </c>
      <c r="AM206" s="11"/>
      <c r="AN206" s="11"/>
      <c r="AO206" s="11">
        <f t="shared" si="56"/>
        <v>0</v>
      </c>
      <c r="AP206" s="11">
        <v>45492.3</v>
      </c>
      <c r="AQ206" s="11">
        <f t="shared" si="57"/>
        <v>24507.699999999997</v>
      </c>
      <c r="AR206" s="11">
        <v>0</v>
      </c>
      <c r="AS206" s="11">
        <v>0</v>
      </c>
      <c r="AT206" s="11">
        <v>0</v>
      </c>
      <c r="AU206" s="11">
        <v>30000</v>
      </c>
      <c r="AV206" s="3">
        <v>-30000</v>
      </c>
      <c r="AW206" s="4">
        <v>50000</v>
      </c>
      <c r="AX206" s="73">
        <f t="shared" si="53"/>
        <v>0</v>
      </c>
    </row>
    <row r="207" spans="1:50" x14ac:dyDescent="0.25">
      <c r="A207" s="1" t="s">
        <v>45</v>
      </c>
      <c r="B207" s="1" t="s">
        <v>142</v>
      </c>
      <c r="C207" s="1" t="s">
        <v>143</v>
      </c>
      <c r="D207" s="1" t="s">
        <v>100</v>
      </c>
      <c r="E207" s="1" t="s">
        <v>101</v>
      </c>
      <c r="F207" s="1" t="s">
        <v>144</v>
      </c>
      <c r="G207" s="1">
        <v>6</v>
      </c>
      <c r="H207" s="1" t="s">
        <v>38</v>
      </c>
      <c r="I207" s="1">
        <v>49</v>
      </c>
      <c r="J207" s="1" t="s">
        <v>57</v>
      </c>
      <c r="K207" s="16" t="s">
        <v>147</v>
      </c>
      <c r="L207" s="16" t="s">
        <v>574</v>
      </c>
      <c r="M207" s="1" t="s">
        <v>46</v>
      </c>
      <c r="N207" s="1" t="s">
        <v>145</v>
      </c>
      <c r="O207" s="40" t="s">
        <v>662</v>
      </c>
      <c r="P207" s="1" t="s">
        <v>148</v>
      </c>
      <c r="Q207" s="1" t="s">
        <v>775</v>
      </c>
      <c r="R207" s="1" t="s">
        <v>617</v>
      </c>
      <c r="S207" s="1" t="s">
        <v>618</v>
      </c>
      <c r="T207" s="1" t="s">
        <v>146</v>
      </c>
      <c r="U207" s="1">
        <v>2000</v>
      </c>
      <c r="V207" s="1" t="s">
        <v>520</v>
      </c>
      <c r="W207" s="1" t="s">
        <v>520</v>
      </c>
      <c r="X207" s="1">
        <v>2911</v>
      </c>
      <c r="Y207" s="1" t="s">
        <v>62</v>
      </c>
      <c r="Z207" s="1">
        <v>0</v>
      </c>
      <c r="AA207" s="1" t="s">
        <v>44</v>
      </c>
      <c r="AB207" s="6">
        <v>36627.620000000003</v>
      </c>
      <c r="AC207" s="6">
        <v>36627.620000000003</v>
      </c>
      <c r="AD207" s="8">
        <v>72519</v>
      </c>
      <c r="AE207" s="8">
        <v>44519</v>
      </c>
      <c r="AF207" s="8">
        <v>47681.919999999998</v>
      </c>
      <c r="AG207" s="8">
        <v>47681.919999999998</v>
      </c>
      <c r="AH207" s="8">
        <f t="shared" si="54"/>
        <v>0</v>
      </c>
      <c r="AI207" s="8">
        <v>47681.919999999998</v>
      </c>
      <c r="AJ207" s="8">
        <f t="shared" si="55"/>
        <v>0</v>
      </c>
      <c r="AK207" s="8">
        <v>47681.919999999998</v>
      </c>
      <c r="AL207" s="8">
        <v>50000</v>
      </c>
      <c r="AM207" s="11"/>
      <c r="AN207" s="11"/>
      <c r="AO207" s="11">
        <f t="shared" si="56"/>
        <v>0</v>
      </c>
      <c r="AP207" s="11">
        <v>47681.919999999998</v>
      </c>
      <c r="AQ207" s="11">
        <f t="shared" si="57"/>
        <v>24837.08</v>
      </c>
      <c r="AR207" s="11">
        <v>0</v>
      </c>
      <c r="AS207" s="11">
        <v>28000</v>
      </c>
      <c r="AT207" s="11">
        <v>0</v>
      </c>
      <c r="AU207" s="11">
        <v>0</v>
      </c>
      <c r="AV207" s="3">
        <v>28000</v>
      </c>
      <c r="AW207" s="4">
        <v>50000</v>
      </c>
      <c r="AX207" s="73">
        <f t="shared" si="53"/>
        <v>0</v>
      </c>
    </row>
    <row r="208" spans="1:50" x14ac:dyDescent="0.25">
      <c r="A208" s="1" t="s">
        <v>45</v>
      </c>
      <c r="B208" s="1" t="s">
        <v>177</v>
      </c>
      <c r="C208" s="1" t="s">
        <v>178</v>
      </c>
      <c r="D208" s="1" t="s">
        <v>100</v>
      </c>
      <c r="E208" s="1" t="s">
        <v>101</v>
      </c>
      <c r="F208" s="1" t="s">
        <v>102</v>
      </c>
      <c r="G208" s="1">
        <v>3</v>
      </c>
      <c r="H208" s="1" t="s">
        <v>125</v>
      </c>
      <c r="I208" s="1">
        <v>39</v>
      </c>
      <c r="J208" s="1" t="s">
        <v>57</v>
      </c>
      <c r="K208" s="16" t="s">
        <v>180</v>
      </c>
      <c r="L208" s="16" t="s">
        <v>574</v>
      </c>
      <c r="M208" s="1" t="s">
        <v>46</v>
      </c>
      <c r="N208" s="1" t="s">
        <v>103</v>
      </c>
      <c r="O208" s="40" t="s">
        <v>663</v>
      </c>
      <c r="P208" s="1" t="s">
        <v>181</v>
      </c>
      <c r="Q208" s="1" t="s">
        <v>769</v>
      </c>
      <c r="R208" s="1" t="s">
        <v>622</v>
      </c>
      <c r="S208" s="1" t="s">
        <v>621</v>
      </c>
      <c r="T208" s="1" t="s">
        <v>179</v>
      </c>
      <c r="U208" s="1">
        <v>2000</v>
      </c>
      <c r="V208" s="1" t="s">
        <v>520</v>
      </c>
      <c r="W208" s="1" t="s">
        <v>520</v>
      </c>
      <c r="X208" s="1">
        <v>2911</v>
      </c>
      <c r="Y208" s="1" t="s">
        <v>62</v>
      </c>
      <c r="Z208" s="1">
        <v>0</v>
      </c>
      <c r="AA208" s="1" t="s">
        <v>44</v>
      </c>
      <c r="AB208" s="6">
        <v>179634.79</v>
      </c>
      <c r="AC208" s="6">
        <v>166096.24</v>
      </c>
      <c r="AD208" s="8">
        <v>200000</v>
      </c>
      <c r="AE208" s="8">
        <v>300000</v>
      </c>
      <c r="AF208" s="8">
        <v>172317.13</v>
      </c>
      <c r="AG208" s="8">
        <v>172317.13</v>
      </c>
      <c r="AH208" s="8">
        <f t="shared" si="54"/>
        <v>0</v>
      </c>
      <c r="AI208" s="8">
        <v>172317.13</v>
      </c>
      <c r="AJ208" s="8">
        <f t="shared" si="55"/>
        <v>0</v>
      </c>
      <c r="AK208" s="8">
        <v>172317.13</v>
      </c>
      <c r="AL208" s="8">
        <v>250000</v>
      </c>
      <c r="AM208" s="11"/>
      <c r="AN208" s="11"/>
      <c r="AO208" s="11">
        <f t="shared" si="56"/>
        <v>13411.920000000013</v>
      </c>
      <c r="AP208" s="11">
        <v>158905.21</v>
      </c>
      <c r="AQ208" s="11">
        <f t="shared" si="57"/>
        <v>27682.869999999995</v>
      </c>
      <c r="AR208" s="11">
        <v>0</v>
      </c>
      <c r="AS208" s="11">
        <v>0</v>
      </c>
      <c r="AT208" s="11">
        <v>0</v>
      </c>
      <c r="AU208" s="11">
        <v>100000</v>
      </c>
      <c r="AV208" s="3">
        <v>-100000</v>
      </c>
      <c r="AW208" s="4">
        <v>250000</v>
      </c>
      <c r="AX208" s="73">
        <f t="shared" si="53"/>
        <v>0</v>
      </c>
    </row>
    <row r="209" spans="1:50" x14ac:dyDescent="0.25">
      <c r="A209" s="1" t="s">
        <v>45</v>
      </c>
      <c r="B209" s="1" t="s">
        <v>32</v>
      </c>
      <c r="C209" s="1" t="s">
        <v>33</v>
      </c>
      <c r="D209" s="1" t="s">
        <v>34</v>
      </c>
      <c r="E209" s="1" t="s">
        <v>35</v>
      </c>
      <c r="F209" s="1" t="s">
        <v>36</v>
      </c>
      <c r="G209" s="1">
        <v>6</v>
      </c>
      <c r="H209" s="1" t="s">
        <v>38</v>
      </c>
      <c r="I209" s="1">
        <v>18</v>
      </c>
      <c r="J209" s="1" t="s">
        <v>57</v>
      </c>
      <c r="K209" s="16" t="s">
        <v>253</v>
      </c>
      <c r="L209" s="16" t="s">
        <v>574</v>
      </c>
      <c r="M209" s="1" t="s">
        <v>46</v>
      </c>
      <c r="N209" s="1" t="s">
        <v>37</v>
      </c>
      <c r="O209" s="40" t="s">
        <v>584</v>
      </c>
      <c r="P209" s="1" t="s">
        <v>254</v>
      </c>
      <c r="Q209" s="1" t="s">
        <v>764</v>
      </c>
      <c r="R209" s="1" t="s">
        <v>631</v>
      </c>
      <c r="S209" s="1" t="s">
        <v>636</v>
      </c>
      <c r="T209" s="1" t="s">
        <v>252</v>
      </c>
      <c r="U209" s="1">
        <v>2000</v>
      </c>
      <c r="V209" s="1" t="s">
        <v>520</v>
      </c>
      <c r="W209" s="1" t="s">
        <v>520</v>
      </c>
      <c r="X209" s="1">
        <v>2911</v>
      </c>
      <c r="Y209" s="1" t="s">
        <v>62</v>
      </c>
      <c r="Z209" s="1">
        <v>0</v>
      </c>
      <c r="AA209" s="1" t="s">
        <v>44</v>
      </c>
      <c r="AB209" s="6">
        <v>16582.150000000001</v>
      </c>
      <c r="AC209" s="6">
        <v>8082.15</v>
      </c>
      <c r="AD209" s="8">
        <v>7923.97</v>
      </c>
      <c r="AE209" s="8">
        <v>350</v>
      </c>
      <c r="AF209" s="8">
        <v>7923.57</v>
      </c>
      <c r="AG209" s="8">
        <v>7923.57</v>
      </c>
      <c r="AH209" s="8">
        <f t="shared" si="54"/>
        <v>0</v>
      </c>
      <c r="AI209" s="8">
        <v>7923.57</v>
      </c>
      <c r="AJ209" s="8">
        <f t="shared" si="55"/>
        <v>0</v>
      </c>
      <c r="AK209" s="8">
        <v>7923.57</v>
      </c>
      <c r="AL209" s="8">
        <v>10000</v>
      </c>
      <c r="AM209" s="11"/>
      <c r="AN209" s="11"/>
      <c r="AO209" s="11">
        <f t="shared" si="56"/>
        <v>0</v>
      </c>
      <c r="AP209" s="11">
        <v>7923.57</v>
      </c>
      <c r="AQ209" s="11">
        <f t="shared" si="57"/>
        <v>0.4000000000005457</v>
      </c>
      <c r="AR209" s="11">
        <v>0</v>
      </c>
      <c r="AS209" s="11">
        <v>10381.969999999999</v>
      </c>
      <c r="AT209" s="11">
        <v>0</v>
      </c>
      <c r="AU209" s="11">
        <v>2808</v>
      </c>
      <c r="AV209" s="3">
        <v>7573.97</v>
      </c>
      <c r="AW209" s="4">
        <v>10000</v>
      </c>
      <c r="AX209" s="73">
        <f t="shared" si="53"/>
        <v>0</v>
      </c>
    </row>
    <row r="210" spans="1:50" x14ac:dyDescent="0.25">
      <c r="A210" s="1" t="s">
        <v>45</v>
      </c>
      <c r="B210" s="1" t="s">
        <v>32</v>
      </c>
      <c r="C210" s="1" t="s">
        <v>33</v>
      </c>
      <c r="D210" s="1" t="s">
        <v>76</v>
      </c>
      <c r="E210" s="1" t="s">
        <v>77</v>
      </c>
      <c r="F210" s="1" t="s">
        <v>78</v>
      </c>
      <c r="G210" s="1">
        <v>1</v>
      </c>
      <c r="H210" s="1" t="s">
        <v>80</v>
      </c>
      <c r="I210" s="1">
        <v>14</v>
      </c>
      <c r="J210" s="1" t="s">
        <v>57</v>
      </c>
      <c r="K210" s="16" t="s">
        <v>90</v>
      </c>
      <c r="L210" s="16" t="s">
        <v>574</v>
      </c>
      <c r="M210" s="1" t="s">
        <v>46</v>
      </c>
      <c r="N210" s="1" t="s">
        <v>79</v>
      </c>
      <c r="O210" s="40" t="s">
        <v>659</v>
      </c>
      <c r="P210" s="1" t="s">
        <v>91</v>
      </c>
      <c r="Q210" s="1" t="s">
        <v>771</v>
      </c>
      <c r="R210" s="1" t="s">
        <v>634</v>
      </c>
      <c r="S210" s="1" t="s">
        <v>602</v>
      </c>
      <c r="T210" s="1" t="s">
        <v>280</v>
      </c>
      <c r="U210" s="1">
        <v>2000</v>
      </c>
      <c r="V210" s="1" t="s">
        <v>520</v>
      </c>
      <c r="W210" s="1" t="s">
        <v>520</v>
      </c>
      <c r="X210" s="1">
        <v>2911</v>
      </c>
      <c r="Y210" s="1" t="s">
        <v>62</v>
      </c>
      <c r="Z210" s="1">
        <v>0</v>
      </c>
      <c r="AA210" s="1" t="s">
        <v>44</v>
      </c>
      <c r="AB210" s="7">
        <v>0</v>
      </c>
      <c r="AC210" s="7">
        <v>0</v>
      </c>
      <c r="AD210" s="8">
        <v>30300</v>
      </c>
      <c r="AE210" s="8">
        <v>0</v>
      </c>
      <c r="AF210" s="8">
        <v>15025.71</v>
      </c>
      <c r="AG210" s="8">
        <v>15025.71</v>
      </c>
      <c r="AH210" s="8">
        <f t="shared" si="54"/>
        <v>0</v>
      </c>
      <c r="AI210" s="8">
        <v>15025.71</v>
      </c>
      <c r="AJ210" s="8">
        <f t="shared" si="55"/>
        <v>0</v>
      </c>
      <c r="AK210" s="8">
        <v>15025.71</v>
      </c>
      <c r="AL210" s="8">
        <v>15000</v>
      </c>
      <c r="AM210" s="11"/>
      <c r="AN210" s="11"/>
      <c r="AO210" s="11">
        <f t="shared" si="56"/>
        <v>11312.779999999999</v>
      </c>
      <c r="AP210" s="11">
        <v>3712.93</v>
      </c>
      <c r="AQ210" s="11">
        <f t="shared" si="57"/>
        <v>15274.29</v>
      </c>
      <c r="AR210" s="11">
        <v>0</v>
      </c>
      <c r="AS210" s="11">
        <v>30300</v>
      </c>
      <c r="AT210" s="11">
        <v>0</v>
      </c>
      <c r="AU210" s="11">
        <v>0</v>
      </c>
      <c r="AV210" s="3">
        <v>30300</v>
      </c>
      <c r="AW210" s="4">
        <v>15000</v>
      </c>
      <c r="AX210" s="73">
        <f t="shared" si="53"/>
        <v>0</v>
      </c>
    </row>
    <row r="211" spans="1:50" x14ac:dyDescent="0.25">
      <c r="A211" s="1" t="s">
        <v>45</v>
      </c>
      <c r="B211" s="1" t="s">
        <v>32</v>
      </c>
      <c r="C211" s="1" t="s">
        <v>33</v>
      </c>
      <c r="D211" s="1" t="s">
        <v>100</v>
      </c>
      <c r="E211" s="1" t="s">
        <v>101</v>
      </c>
      <c r="F211" s="1" t="s">
        <v>136</v>
      </c>
      <c r="G211" s="1">
        <v>6</v>
      </c>
      <c r="H211" s="1" t="s">
        <v>38</v>
      </c>
      <c r="I211" s="1">
        <v>21</v>
      </c>
      <c r="J211" s="1" t="s">
        <v>57</v>
      </c>
      <c r="K211" s="16" t="s">
        <v>139</v>
      </c>
      <c r="L211" s="16" t="s">
        <v>574</v>
      </c>
      <c r="M211" s="1" t="s">
        <v>46</v>
      </c>
      <c r="N211" s="1" t="s">
        <v>137</v>
      </c>
      <c r="O211" s="40" t="s">
        <v>656</v>
      </c>
      <c r="P211" s="1" t="s">
        <v>140</v>
      </c>
      <c r="Q211" s="1" t="s">
        <v>765</v>
      </c>
      <c r="R211" s="1" t="s">
        <v>137</v>
      </c>
      <c r="S211" s="1" t="s">
        <v>623</v>
      </c>
      <c r="T211" s="1" t="s">
        <v>315</v>
      </c>
      <c r="U211" s="1">
        <v>2000</v>
      </c>
      <c r="V211" s="1" t="s">
        <v>520</v>
      </c>
      <c r="W211" s="1" t="s">
        <v>520</v>
      </c>
      <c r="X211" s="1">
        <v>2911</v>
      </c>
      <c r="Y211" s="1" t="s">
        <v>62</v>
      </c>
      <c r="Z211" s="1">
        <v>0</v>
      </c>
      <c r="AA211" s="1" t="s">
        <v>44</v>
      </c>
      <c r="AB211" s="6">
        <v>132539.53</v>
      </c>
      <c r="AC211" s="6">
        <v>122634.33</v>
      </c>
      <c r="AD211" s="8">
        <v>447560.86</v>
      </c>
      <c r="AE211" s="8">
        <v>147560.85999999999</v>
      </c>
      <c r="AF211" s="8">
        <v>93504.61</v>
      </c>
      <c r="AG211" s="8">
        <v>76132.45</v>
      </c>
      <c r="AH211" s="8">
        <f t="shared" si="54"/>
        <v>9.9999999947613105E-3</v>
      </c>
      <c r="AI211" s="8">
        <v>76132.44</v>
      </c>
      <c r="AJ211" s="8">
        <f t="shared" si="55"/>
        <v>2147.4799999999959</v>
      </c>
      <c r="AK211" s="8">
        <v>73984.960000000006</v>
      </c>
      <c r="AL211" s="8">
        <v>100000</v>
      </c>
      <c r="AM211" s="11"/>
      <c r="AN211" s="11"/>
      <c r="AO211" s="11">
        <f t="shared" si="56"/>
        <v>0</v>
      </c>
      <c r="AP211" s="11">
        <v>73984.960000000006</v>
      </c>
      <c r="AQ211" s="11">
        <f t="shared" si="57"/>
        <v>354056.25</v>
      </c>
      <c r="AR211" s="11">
        <v>0</v>
      </c>
      <c r="AS211" s="11">
        <v>300000</v>
      </c>
      <c r="AT211" s="11">
        <v>0</v>
      </c>
      <c r="AU211" s="11">
        <v>0</v>
      </c>
      <c r="AV211" s="3">
        <v>300000</v>
      </c>
      <c r="AW211" s="4">
        <v>80000</v>
      </c>
      <c r="AX211" s="73">
        <f t="shared" si="53"/>
        <v>-20000</v>
      </c>
    </row>
    <row r="212" spans="1:50" x14ac:dyDescent="0.25">
      <c r="A212" s="1" t="s">
        <v>45</v>
      </c>
      <c r="B212" s="1" t="s">
        <v>374</v>
      </c>
      <c r="C212" s="1" t="s">
        <v>375</v>
      </c>
      <c r="D212" s="1" t="s">
        <v>100</v>
      </c>
      <c r="E212" s="1" t="s">
        <v>101</v>
      </c>
      <c r="F212" s="1" t="s">
        <v>350</v>
      </c>
      <c r="G212" s="1">
        <v>8</v>
      </c>
      <c r="H212" s="1" t="s">
        <v>376</v>
      </c>
      <c r="I212" s="1">
        <v>42</v>
      </c>
      <c r="J212" s="1" t="s">
        <v>57</v>
      </c>
      <c r="K212" s="16" t="s">
        <v>383</v>
      </c>
      <c r="L212" s="16" t="s">
        <v>574</v>
      </c>
      <c r="M212" s="1" t="s">
        <v>46</v>
      </c>
      <c r="N212" s="1" t="s">
        <v>351</v>
      </c>
      <c r="O212" s="40" t="s">
        <v>651</v>
      </c>
      <c r="P212" s="1" t="s">
        <v>384</v>
      </c>
      <c r="Q212" s="1" t="s">
        <v>773</v>
      </c>
      <c r="R212" s="1" t="s">
        <v>608</v>
      </c>
      <c r="S212" s="1" t="s">
        <v>612</v>
      </c>
      <c r="T212" s="1" t="s">
        <v>382</v>
      </c>
      <c r="U212" s="1">
        <v>2000</v>
      </c>
      <c r="V212" s="1" t="s">
        <v>520</v>
      </c>
      <c r="W212" s="1" t="s">
        <v>520</v>
      </c>
      <c r="X212" s="1">
        <v>2911</v>
      </c>
      <c r="Y212" s="1" t="s">
        <v>62</v>
      </c>
      <c r="Z212" s="1">
        <v>0</v>
      </c>
      <c r="AA212" s="1" t="s">
        <v>44</v>
      </c>
      <c r="AB212" s="6">
        <v>160491.48000000001</v>
      </c>
      <c r="AC212" s="6">
        <v>160491.48000000001</v>
      </c>
      <c r="AD212" s="8">
        <v>0</v>
      </c>
      <c r="AE212" s="8">
        <v>150000</v>
      </c>
      <c r="AF212" s="8">
        <v>0</v>
      </c>
      <c r="AG212" s="8">
        <v>0</v>
      </c>
      <c r="AH212" s="8">
        <f t="shared" si="54"/>
        <v>0</v>
      </c>
      <c r="AI212" s="8">
        <v>0</v>
      </c>
      <c r="AJ212" s="8">
        <f t="shared" si="55"/>
        <v>0</v>
      </c>
      <c r="AK212" s="8">
        <v>0</v>
      </c>
      <c r="AL212" s="8">
        <v>150000</v>
      </c>
      <c r="AM212" s="11"/>
      <c r="AN212" s="11"/>
      <c r="AO212" s="11">
        <f t="shared" si="56"/>
        <v>0</v>
      </c>
      <c r="AP212" s="11">
        <v>0</v>
      </c>
      <c r="AQ212" s="11">
        <f t="shared" si="57"/>
        <v>0</v>
      </c>
      <c r="AR212" s="11">
        <v>0</v>
      </c>
      <c r="AS212" s="11">
        <v>0</v>
      </c>
      <c r="AT212" s="11">
        <v>0</v>
      </c>
      <c r="AU212" s="11">
        <v>150000</v>
      </c>
      <c r="AV212" s="3">
        <v>-150000</v>
      </c>
      <c r="AW212" s="4">
        <v>150000</v>
      </c>
      <c r="AX212" s="73">
        <f t="shared" si="53"/>
        <v>0</v>
      </c>
    </row>
    <row r="213" spans="1:50" x14ac:dyDescent="0.25">
      <c r="A213" s="1" t="s">
        <v>45</v>
      </c>
      <c r="B213" s="1" t="s">
        <v>400</v>
      </c>
      <c r="C213" s="1" t="s">
        <v>401</v>
      </c>
      <c r="D213" s="1" t="s">
        <v>282</v>
      </c>
      <c r="E213" s="1" t="s">
        <v>283</v>
      </c>
      <c r="F213" s="1" t="s">
        <v>196</v>
      </c>
      <c r="G213" s="1">
        <v>5</v>
      </c>
      <c r="H213" s="1" t="s">
        <v>198</v>
      </c>
      <c r="I213" s="1">
        <v>29</v>
      </c>
      <c r="J213" s="1" t="s">
        <v>57</v>
      </c>
      <c r="K213" s="16" t="s">
        <v>403</v>
      </c>
      <c r="L213" s="16" t="s">
        <v>574</v>
      </c>
      <c r="M213" s="1" t="s">
        <v>46</v>
      </c>
      <c r="N213" s="1" t="s">
        <v>197</v>
      </c>
      <c r="O213" s="40" t="s">
        <v>659</v>
      </c>
      <c r="P213" s="1" t="s">
        <v>404</v>
      </c>
      <c r="Q213" s="1" t="s">
        <v>771</v>
      </c>
      <c r="R213" s="1" t="s">
        <v>634</v>
      </c>
      <c r="S213" s="1" t="s">
        <v>737</v>
      </c>
      <c r="T213" s="1" t="s">
        <v>402</v>
      </c>
      <c r="U213" s="1">
        <v>2000</v>
      </c>
      <c r="V213" s="1" t="s">
        <v>520</v>
      </c>
      <c r="W213" s="1" t="s">
        <v>520</v>
      </c>
      <c r="X213" s="1">
        <v>2911</v>
      </c>
      <c r="Y213" s="1" t="s">
        <v>62</v>
      </c>
      <c r="Z213" s="1">
        <v>0</v>
      </c>
      <c r="AA213" s="1" t="s">
        <v>44</v>
      </c>
      <c r="AB213" s="6">
        <v>3263.13</v>
      </c>
      <c r="AC213" s="6">
        <v>3263.13</v>
      </c>
      <c r="AD213" s="8">
        <v>3500</v>
      </c>
      <c r="AE213" s="8">
        <v>3500</v>
      </c>
      <c r="AF213" s="8">
        <v>0</v>
      </c>
      <c r="AG213" s="8">
        <v>0</v>
      </c>
      <c r="AH213" s="8">
        <f t="shared" si="54"/>
        <v>0</v>
      </c>
      <c r="AI213" s="8">
        <v>0</v>
      </c>
      <c r="AJ213" s="8">
        <f t="shared" si="55"/>
        <v>0</v>
      </c>
      <c r="AK213" s="8">
        <v>0</v>
      </c>
      <c r="AL213" s="8">
        <v>3500</v>
      </c>
      <c r="AM213" s="11"/>
      <c r="AN213" s="11"/>
      <c r="AO213" s="11">
        <f t="shared" si="56"/>
        <v>0</v>
      </c>
      <c r="AP213" s="11">
        <v>0</v>
      </c>
      <c r="AQ213" s="11">
        <f t="shared" si="57"/>
        <v>3500</v>
      </c>
      <c r="AR213" s="11">
        <v>0</v>
      </c>
      <c r="AS213" s="11">
        <v>0</v>
      </c>
      <c r="AT213" s="11">
        <v>0</v>
      </c>
      <c r="AU213" s="11">
        <v>0</v>
      </c>
      <c r="AV213" s="3">
        <v>0</v>
      </c>
      <c r="AW213" s="4">
        <v>3500</v>
      </c>
      <c r="AX213" s="73">
        <f t="shared" si="53"/>
        <v>0</v>
      </c>
    </row>
    <row r="214" spans="1:50" x14ac:dyDescent="0.25">
      <c r="A214" s="1" t="s">
        <v>45</v>
      </c>
      <c r="B214" s="1" t="s">
        <v>74</v>
      </c>
      <c r="C214" s="1" t="s">
        <v>75</v>
      </c>
      <c r="D214" s="1" t="s">
        <v>76</v>
      </c>
      <c r="E214" s="1" t="s">
        <v>77</v>
      </c>
      <c r="F214" s="1" t="s">
        <v>78</v>
      </c>
      <c r="G214" s="1">
        <v>1</v>
      </c>
      <c r="H214" s="1" t="s">
        <v>80</v>
      </c>
      <c r="I214" s="1">
        <v>16</v>
      </c>
      <c r="J214" s="1" t="s">
        <v>57</v>
      </c>
      <c r="K214" s="16" t="s">
        <v>90</v>
      </c>
      <c r="L214" s="16" t="s">
        <v>574</v>
      </c>
      <c r="M214" s="1" t="s">
        <v>46</v>
      </c>
      <c r="N214" s="1" t="s">
        <v>79</v>
      </c>
      <c r="O214" s="40" t="s">
        <v>659</v>
      </c>
      <c r="P214" s="1" t="s">
        <v>91</v>
      </c>
      <c r="Q214" s="1" t="s">
        <v>771</v>
      </c>
      <c r="R214" s="1" t="s">
        <v>634</v>
      </c>
      <c r="S214" s="1" t="s">
        <v>737</v>
      </c>
      <c r="T214" s="1" t="s">
        <v>89</v>
      </c>
      <c r="U214" s="1">
        <v>2000</v>
      </c>
      <c r="V214" s="1" t="s">
        <v>520</v>
      </c>
      <c r="W214" s="1" t="s">
        <v>520</v>
      </c>
      <c r="X214" s="1">
        <v>2911</v>
      </c>
      <c r="Y214" s="1" t="s">
        <v>62</v>
      </c>
      <c r="Z214" s="1">
        <v>0</v>
      </c>
      <c r="AA214" s="1" t="s">
        <v>44</v>
      </c>
      <c r="AB214" s="6">
        <v>167622.94</v>
      </c>
      <c r="AC214" s="6">
        <v>157935.96</v>
      </c>
      <c r="AD214" s="8">
        <v>27600</v>
      </c>
      <c r="AE214" s="8">
        <v>70000</v>
      </c>
      <c r="AF214" s="8">
        <v>26217.68</v>
      </c>
      <c r="AG214" s="8">
        <v>26217.68</v>
      </c>
      <c r="AH214" s="8">
        <f t="shared" si="54"/>
        <v>0</v>
      </c>
      <c r="AI214" s="8">
        <v>26217.68</v>
      </c>
      <c r="AJ214" s="8">
        <f t="shared" si="55"/>
        <v>5678.7799999999988</v>
      </c>
      <c r="AK214" s="8">
        <v>20538.900000000001</v>
      </c>
      <c r="AL214" s="8">
        <v>0</v>
      </c>
      <c r="AM214" s="11"/>
      <c r="AN214" s="11"/>
      <c r="AO214" s="11">
        <f t="shared" si="56"/>
        <v>0</v>
      </c>
      <c r="AP214" s="11">
        <v>20538.900000000001</v>
      </c>
      <c r="AQ214" s="11">
        <f t="shared" si="57"/>
        <v>1382.3199999999997</v>
      </c>
      <c r="AR214" s="11">
        <v>0</v>
      </c>
      <c r="AS214" s="11">
        <v>2100</v>
      </c>
      <c r="AT214" s="11">
        <v>0</v>
      </c>
      <c r="AU214" s="11">
        <v>44500</v>
      </c>
      <c r="AV214" s="3">
        <v>-42400</v>
      </c>
      <c r="AW214" s="4">
        <v>25000</v>
      </c>
      <c r="AX214" s="73">
        <f t="shared" si="53"/>
        <v>25000</v>
      </c>
    </row>
    <row r="215" spans="1:50" x14ac:dyDescent="0.25">
      <c r="A215" s="1" t="s">
        <v>45</v>
      </c>
      <c r="B215" s="1" t="s">
        <v>32</v>
      </c>
      <c r="C215" s="1" t="s">
        <v>33</v>
      </c>
      <c r="D215" s="1" t="s">
        <v>34</v>
      </c>
      <c r="E215" s="1" t="s">
        <v>35</v>
      </c>
      <c r="F215" s="1" t="s">
        <v>36</v>
      </c>
      <c r="G215" s="1">
        <v>6</v>
      </c>
      <c r="H215" s="1" t="s">
        <v>38</v>
      </c>
      <c r="I215" s="1">
        <v>18</v>
      </c>
      <c r="J215" s="1" t="s">
        <v>57</v>
      </c>
      <c r="K215" s="16" t="s">
        <v>253</v>
      </c>
      <c r="L215" s="16" t="s">
        <v>574</v>
      </c>
      <c r="M215" s="1" t="s">
        <v>46</v>
      </c>
      <c r="N215" s="1" t="s">
        <v>37</v>
      </c>
      <c r="O215" s="40" t="s">
        <v>584</v>
      </c>
      <c r="P215" s="1" t="s">
        <v>254</v>
      </c>
      <c r="Q215" s="1" t="s">
        <v>764</v>
      </c>
      <c r="R215" s="1" t="s">
        <v>631</v>
      </c>
      <c r="S215" s="1" t="s">
        <v>636</v>
      </c>
      <c r="T215" s="1" t="s">
        <v>252</v>
      </c>
      <c r="U215" s="1">
        <v>2000</v>
      </c>
      <c r="V215" s="1" t="s">
        <v>520</v>
      </c>
      <c r="W215" s="1" t="s">
        <v>520</v>
      </c>
      <c r="X215" s="1">
        <v>2921</v>
      </c>
      <c r="Y215" s="1" t="s">
        <v>132</v>
      </c>
      <c r="Z215" s="1">
        <v>0</v>
      </c>
      <c r="AA215" s="1" t="s">
        <v>44</v>
      </c>
      <c r="AB215" s="7">
        <v>0</v>
      </c>
      <c r="AC215" s="7">
        <v>0</v>
      </c>
      <c r="AD215" s="8">
        <v>953</v>
      </c>
      <c r="AE215" s="8">
        <v>0</v>
      </c>
      <c r="AF215" s="8">
        <v>952.82</v>
      </c>
      <c r="AG215" s="8">
        <v>952.82</v>
      </c>
      <c r="AH215" s="8">
        <f t="shared" si="54"/>
        <v>0</v>
      </c>
      <c r="AI215" s="8">
        <v>952.82</v>
      </c>
      <c r="AJ215" s="8">
        <f t="shared" si="55"/>
        <v>0</v>
      </c>
      <c r="AK215" s="8">
        <v>952.82</v>
      </c>
      <c r="AL215" s="8">
        <v>1000</v>
      </c>
      <c r="AM215" s="11"/>
      <c r="AN215" s="11"/>
      <c r="AO215" s="11">
        <f t="shared" si="56"/>
        <v>0</v>
      </c>
      <c r="AP215" s="11">
        <v>952.82</v>
      </c>
      <c r="AQ215" s="11">
        <f t="shared" si="57"/>
        <v>0.17999999999994998</v>
      </c>
      <c r="AR215" s="11">
        <v>0</v>
      </c>
      <c r="AS215" s="11">
        <v>1500</v>
      </c>
      <c r="AT215" s="11">
        <v>0</v>
      </c>
      <c r="AU215" s="11">
        <v>547</v>
      </c>
      <c r="AV215" s="3">
        <v>953</v>
      </c>
      <c r="AW215" s="4">
        <v>1000</v>
      </c>
      <c r="AX215" s="73">
        <f t="shared" si="53"/>
        <v>0</v>
      </c>
    </row>
    <row r="216" spans="1:50" x14ac:dyDescent="0.25">
      <c r="A216" s="1" t="s">
        <v>45</v>
      </c>
      <c r="B216" s="1" t="s">
        <v>32</v>
      </c>
      <c r="C216" s="1" t="s">
        <v>33</v>
      </c>
      <c r="D216" s="1" t="s">
        <v>76</v>
      </c>
      <c r="E216" s="1" t="s">
        <v>77</v>
      </c>
      <c r="F216" s="1" t="s">
        <v>78</v>
      </c>
      <c r="G216" s="1">
        <v>1</v>
      </c>
      <c r="H216" s="1" t="s">
        <v>80</v>
      </c>
      <c r="I216" s="1">
        <v>14</v>
      </c>
      <c r="J216" s="1" t="s">
        <v>57</v>
      </c>
      <c r="K216" s="16" t="s">
        <v>90</v>
      </c>
      <c r="L216" s="16" t="s">
        <v>574</v>
      </c>
      <c r="M216" s="1" t="s">
        <v>46</v>
      </c>
      <c r="N216" s="1" t="s">
        <v>79</v>
      </c>
      <c r="O216" s="40" t="s">
        <v>659</v>
      </c>
      <c r="P216" s="1" t="s">
        <v>91</v>
      </c>
      <c r="Q216" s="1" t="s">
        <v>771</v>
      </c>
      <c r="R216" s="1" t="s">
        <v>634</v>
      </c>
      <c r="S216" s="1" t="s">
        <v>602</v>
      </c>
      <c r="T216" s="1" t="s">
        <v>280</v>
      </c>
      <c r="U216" s="1">
        <v>2000</v>
      </c>
      <c r="V216" s="1" t="s">
        <v>520</v>
      </c>
      <c r="W216" s="1" t="s">
        <v>520</v>
      </c>
      <c r="X216" s="1">
        <v>2921</v>
      </c>
      <c r="Y216" s="1" t="s">
        <v>132</v>
      </c>
      <c r="Z216" s="1">
        <v>0</v>
      </c>
      <c r="AA216" s="1" t="s">
        <v>44</v>
      </c>
      <c r="AB216" s="7">
        <v>0</v>
      </c>
      <c r="AC216" s="7">
        <v>0</v>
      </c>
      <c r="AD216" s="8">
        <v>0</v>
      </c>
      <c r="AE216" s="8">
        <v>50000</v>
      </c>
      <c r="AF216" s="8">
        <v>0</v>
      </c>
      <c r="AG216" s="8">
        <v>0</v>
      </c>
      <c r="AH216" s="8">
        <f t="shared" si="54"/>
        <v>0</v>
      </c>
      <c r="AI216" s="8">
        <v>0</v>
      </c>
      <c r="AJ216" s="8">
        <f t="shared" si="55"/>
        <v>0</v>
      </c>
      <c r="AK216" s="8">
        <v>0</v>
      </c>
      <c r="AL216" s="8">
        <v>0</v>
      </c>
      <c r="AM216" s="11"/>
      <c r="AN216" s="11"/>
      <c r="AO216" s="11">
        <f t="shared" si="56"/>
        <v>0</v>
      </c>
      <c r="AP216" s="11">
        <v>0</v>
      </c>
      <c r="AQ216" s="11">
        <f t="shared" si="57"/>
        <v>0</v>
      </c>
      <c r="AR216" s="11">
        <v>0</v>
      </c>
      <c r="AS216" s="11">
        <v>0</v>
      </c>
      <c r="AT216" s="11">
        <v>0</v>
      </c>
      <c r="AU216" s="11">
        <v>50000</v>
      </c>
      <c r="AV216" s="3">
        <v>-50000</v>
      </c>
      <c r="AW216" s="4">
        <v>0</v>
      </c>
      <c r="AX216" s="73">
        <f t="shared" si="53"/>
        <v>0</v>
      </c>
    </row>
    <row r="217" spans="1:50" x14ac:dyDescent="0.25">
      <c r="A217" s="1" t="s">
        <v>45</v>
      </c>
      <c r="B217" s="1" t="s">
        <v>32</v>
      </c>
      <c r="C217" s="1" t="s">
        <v>33</v>
      </c>
      <c r="D217" s="1" t="s">
        <v>100</v>
      </c>
      <c r="E217" s="1" t="s">
        <v>101</v>
      </c>
      <c r="F217" s="1" t="s">
        <v>136</v>
      </c>
      <c r="G217" s="1">
        <v>6</v>
      </c>
      <c r="H217" s="1" t="s">
        <v>38</v>
      </c>
      <c r="I217" s="1">
        <v>21</v>
      </c>
      <c r="J217" s="1" t="s">
        <v>57</v>
      </c>
      <c r="K217" s="16" t="s">
        <v>139</v>
      </c>
      <c r="L217" s="16" t="s">
        <v>574</v>
      </c>
      <c r="M217" s="1" t="s">
        <v>46</v>
      </c>
      <c r="N217" s="1" t="s">
        <v>137</v>
      </c>
      <c r="O217" s="40" t="s">
        <v>656</v>
      </c>
      <c r="P217" s="1" t="s">
        <v>140</v>
      </c>
      <c r="Q217" s="1" t="s">
        <v>765</v>
      </c>
      <c r="R217" s="1" t="s">
        <v>137</v>
      </c>
      <c r="S217" s="1" t="s">
        <v>623</v>
      </c>
      <c r="T217" s="1" t="s">
        <v>315</v>
      </c>
      <c r="U217" s="1">
        <v>2000</v>
      </c>
      <c r="V217" s="1" t="s">
        <v>520</v>
      </c>
      <c r="W217" s="1" t="s">
        <v>520</v>
      </c>
      <c r="X217" s="1">
        <v>2921</v>
      </c>
      <c r="Y217" s="1" t="s">
        <v>132</v>
      </c>
      <c r="Z217" s="1">
        <v>0</v>
      </c>
      <c r="AA217" s="1" t="s">
        <v>44</v>
      </c>
      <c r="AB217" s="6">
        <v>96085.94</v>
      </c>
      <c r="AC217" s="6">
        <v>88499.08</v>
      </c>
      <c r="AD217" s="8">
        <v>45000</v>
      </c>
      <c r="AE217" s="8">
        <v>45000</v>
      </c>
      <c r="AF217" s="8">
        <v>25768.86</v>
      </c>
      <c r="AG217" s="8">
        <v>25768.86</v>
      </c>
      <c r="AH217" s="8">
        <f t="shared" si="54"/>
        <v>0</v>
      </c>
      <c r="AI217" s="8">
        <v>25768.86</v>
      </c>
      <c r="AJ217" s="8">
        <f t="shared" si="55"/>
        <v>0</v>
      </c>
      <c r="AK217" s="8">
        <v>25768.86</v>
      </c>
      <c r="AL217" s="8">
        <v>50000</v>
      </c>
      <c r="AM217" s="11"/>
      <c r="AN217" s="11"/>
      <c r="AO217" s="11">
        <f t="shared" si="56"/>
        <v>0</v>
      </c>
      <c r="AP217" s="11">
        <v>25768.86</v>
      </c>
      <c r="AQ217" s="11">
        <f t="shared" si="57"/>
        <v>19231.14</v>
      </c>
      <c r="AR217" s="11">
        <v>0</v>
      </c>
      <c r="AS217" s="11">
        <v>0</v>
      </c>
      <c r="AT217" s="11">
        <v>0</v>
      </c>
      <c r="AU217" s="11">
        <v>0</v>
      </c>
      <c r="AV217" s="3">
        <v>0</v>
      </c>
      <c r="AW217" s="4">
        <v>30000</v>
      </c>
      <c r="AX217" s="73">
        <f t="shared" si="53"/>
        <v>-20000</v>
      </c>
    </row>
    <row r="218" spans="1:50" x14ac:dyDescent="0.25">
      <c r="A218" s="1" t="s">
        <v>45</v>
      </c>
      <c r="B218" s="1" t="s">
        <v>32</v>
      </c>
      <c r="C218" s="1" t="s">
        <v>33</v>
      </c>
      <c r="D218" s="1" t="s">
        <v>34</v>
      </c>
      <c r="E218" s="1" t="s">
        <v>35</v>
      </c>
      <c r="F218" s="1" t="s">
        <v>36</v>
      </c>
      <c r="G218" s="1">
        <v>6</v>
      </c>
      <c r="H218" s="1" t="s">
        <v>38</v>
      </c>
      <c r="I218" s="1">
        <v>18</v>
      </c>
      <c r="J218" s="1" t="s">
        <v>57</v>
      </c>
      <c r="K218" s="16" t="s">
        <v>253</v>
      </c>
      <c r="L218" s="16" t="s">
        <v>574</v>
      </c>
      <c r="M218" s="1" t="s">
        <v>46</v>
      </c>
      <c r="N218" s="1" t="s">
        <v>37</v>
      </c>
      <c r="O218" s="40" t="s">
        <v>584</v>
      </c>
      <c r="P218" s="1" t="s">
        <v>254</v>
      </c>
      <c r="Q218" s="1" t="s">
        <v>764</v>
      </c>
      <c r="R218" s="1" t="s">
        <v>631</v>
      </c>
      <c r="S218" s="1" t="s">
        <v>636</v>
      </c>
      <c r="T218" s="1" t="s">
        <v>252</v>
      </c>
      <c r="U218" s="1">
        <v>2000</v>
      </c>
      <c r="V218" s="1" t="s">
        <v>520</v>
      </c>
      <c r="W218" s="1" t="s">
        <v>520</v>
      </c>
      <c r="X218" s="1">
        <v>2931</v>
      </c>
      <c r="Y218" s="1" t="s">
        <v>255</v>
      </c>
      <c r="Z218" s="1">
        <v>0</v>
      </c>
      <c r="AA218" s="1" t="s">
        <v>44</v>
      </c>
      <c r="AB218" s="7">
        <v>0</v>
      </c>
      <c r="AC218" s="7">
        <v>0</v>
      </c>
      <c r="AD218" s="8">
        <v>26740.03</v>
      </c>
      <c r="AE218" s="8">
        <v>0</v>
      </c>
      <c r="AF218" s="8">
        <v>19140</v>
      </c>
      <c r="AG218" s="8">
        <v>19140</v>
      </c>
      <c r="AH218" s="8">
        <f t="shared" si="54"/>
        <v>0</v>
      </c>
      <c r="AI218" s="8">
        <v>19140</v>
      </c>
      <c r="AJ218" s="8">
        <f t="shared" si="55"/>
        <v>0</v>
      </c>
      <c r="AK218" s="8">
        <v>19140</v>
      </c>
      <c r="AL218" s="8">
        <v>20000</v>
      </c>
      <c r="AM218" s="11"/>
      <c r="AN218" s="11"/>
      <c r="AO218" s="11">
        <f t="shared" si="56"/>
        <v>0</v>
      </c>
      <c r="AP218" s="11">
        <v>19140</v>
      </c>
      <c r="AQ218" s="11">
        <f t="shared" si="57"/>
        <v>7600.0299999999988</v>
      </c>
      <c r="AR218" s="11">
        <v>30000</v>
      </c>
      <c r="AS218" s="11">
        <v>5000</v>
      </c>
      <c r="AT218" s="11">
        <v>0</v>
      </c>
      <c r="AU218" s="11">
        <v>8259.9699999999993</v>
      </c>
      <c r="AV218" s="3">
        <v>26740.03</v>
      </c>
      <c r="AW218" s="4">
        <v>20000</v>
      </c>
      <c r="AX218" s="73">
        <f t="shared" si="53"/>
        <v>0</v>
      </c>
    </row>
    <row r="219" spans="1:50" x14ac:dyDescent="0.25">
      <c r="A219" s="1" t="s">
        <v>45</v>
      </c>
      <c r="B219" s="1" t="s">
        <v>142</v>
      </c>
      <c r="C219" s="1" t="s">
        <v>143</v>
      </c>
      <c r="D219" s="1" t="s">
        <v>100</v>
      </c>
      <c r="E219" s="1" t="s">
        <v>101</v>
      </c>
      <c r="F219" s="1" t="s">
        <v>144</v>
      </c>
      <c r="G219" s="1">
        <v>6</v>
      </c>
      <c r="H219" s="1" t="s">
        <v>38</v>
      </c>
      <c r="I219" s="1">
        <v>49</v>
      </c>
      <c r="J219" s="1" t="s">
        <v>57</v>
      </c>
      <c r="K219" s="16" t="s">
        <v>147</v>
      </c>
      <c r="L219" s="16" t="s">
        <v>574</v>
      </c>
      <c r="M219" s="1" t="s">
        <v>46</v>
      </c>
      <c r="N219" s="1" t="s">
        <v>145</v>
      </c>
      <c r="O219" s="40" t="s">
        <v>662</v>
      </c>
      <c r="P219" s="1" t="s">
        <v>148</v>
      </c>
      <c r="Q219" s="1" t="s">
        <v>775</v>
      </c>
      <c r="R219" s="1" t="s">
        <v>617</v>
      </c>
      <c r="S219" s="1" t="s">
        <v>618</v>
      </c>
      <c r="T219" s="1" t="s">
        <v>146</v>
      </c>
      <c r="U219" s="1">
        <v>2000</v>
      </c>
      <c r="V219" s="1" t="s">
        <v>519</v>
      </c>
      <c r="W219" s="1" t="s">
        <v>520</v>
      </c>
      <c r="X219" s="1">
        <v>2941</v>
      </c>
      <c r="Y219" s="1" t="s">
        <v>151</v>
      </c>
      <c r="Z219" s="1">
        <v>0</v>
      </c>
      <c r="AA219" s="1" t="s">
        <v>44</v>
      </c>
      <c r="AB219" s="6">
        <v>227120.72</v>
      </c>
      <c r="AC219" s="6">
        <v>224196.77</v>
      </c>
      <c r="AD219" s="8">
        <v>1099000</v>
      </c>
      <c r="AE219" s="8">
        <v>1137000</v>
      </c>
      <c r="AF219" s="8">
        <v>1047484.59</v>
      </c>
      <c r="AG219" s="8">
        <v>1047484.59</v>
      </c>
      <c r="AH219" s="8">
        <f t="shared" si="54"/>
        <v>22383.359999999986</v>
      </c>
      <c r="AI219" s="8">
        <v>1025101.23</v>
      </c>
      <c r="AJ219" s="8">
        <f t="shared" si="55"/>
        <v>487630.58999999997</v>
      </c>
      <c r="AK219" s="8">
        <v>537470.64</v>
      </c>
      <c r="AL219" s="8">
        <v>500000</v>
      </c>
      <c r="AM219" s="11"/>
      <c r="AN219" s="11"/>
      <c r="AO219" s="11">
        <f t="shared" si="56"/>
        <v>42001.280000000028</v>
      </c>
      <c r="AP219" s="11">
        <v>495469.36</v>
      </c>
      <c r="AQ219" s="11">
        <f t="shared" si="57"/>
        <v>51515.410000000033</v>
      </c>
      <c r="AR219" s="11">
        <v>0</v>
      </c>
      <c r="AS219" s="11">
        <v>0</v>
      </c>
      <c r="AT219" s="11">
        <v>0</v>
      </c>
      <c r="AU219" s="11">
        <v>38000</v>
      </c>
      <c r="AV219" s="3">
        <v>-38000</v>
      </c>
      <c r="AW219" s="4">
        <v>500000</v>
      </c>
      <c r="AX219" s="73">
        <f t="shared" si="53"/>
        <v>0</v>
      </c>
    </row>
    <row r="220" spans="1:50" x14ac:dyDescent="0.25">
      <c r="A220" s="1" t="s">
        <v>45</v>
      </c>
      <c r="B220" s="1" t="s">
        <v>32</v>
      </c>
      <c r="C220" s="1" t="s">
        <v>33</v>
      </c>
      <c r="D220" s="1" t="s">
        <v>34</v>
      </c>
      <c r="E220" s="1" t="s">
        <v>35</v>
      </c>
      <c r="F220" s="1" t="s">
        <v>36</v>
      </c>
      <c r="G220" s="1">
        <v>6</v>
      </c>
      <c r="H220" s="1" t="s">
        <v>38</v>
      </c>
      <c r="I220" s="1">
        <v>18</v>
      </c>
      <c r="J220" s="1" t="s">
        <v>57</v>
      </c>
      <c r="K220" s="16" t="s">
        <v>253</v>
      </c>
      <c r="L220" s="16" t="s">
        <v>574</v>
      </c>
      <c r="M220" s="1" t="s">
        <v>46</v>
      </c>
      <c r="N220" s="1" t="s">
        <v>37</v>
      </c>
      <c r="O220" s="40" t="s">
        <v>584</v>
      </c>
      <c r="P220" s="1" t="s">
        <v>254</v>
      </c>
      <c r="Q220" s="1" t="s">
        <v>764</v>
      </c>
      <c r="R220" s="1" t="s">
        <v>631</v>
      </c>
      <c r="S220" s="1" t="s">
        <v>636</v>
      </c>
      <c r="T220" s="1" t="s">
        <v>252</v>
      </c>
      <c r="U220" s="1">
        <v>2000</v>
      </c>
      <c r="V220" s="1" t="s">
        <v>519</v>
      </c>
      <c r="W220" s="1" t="s">
        <v>520</v>
      </c>
      <c r="X220" s="1">
        <v>2941</v>
      </c>
      <c r="Y220" s="1" t="s">
        <v>151</v>
      </c>
      <c r="Z220" s="1">
        <v>0</v>
      </c>
      <c r="AA220" s="1" t="s">
        <v>44</v>
      </c>
      <c r="AB220" s="6">
        <v>199</v>
      </c>
      <c r="AC220" s="6">
        <v>199</v>
      </c>
      <c r="AD220" s="8">
        <v>600</v>
      </c>
      <c r="AE220" s="8">
        <v>0</v>
      </c>
      <c r="AF220" s="8">
        <v>0</v>
      </c>
      <c r="AG220" s="8">
        <v>0</v>
      </c>
      <c r="AH220" s="8">
        <f t="shared" si="54"/>
        <v>0</v>
      </c>
      <c r="AI220" s="8">
        <v>0</v>
      </c>
      <c r="AJ220" s="8">
        <f t="shared" si="55"/>
        <v>0</v>
      </c>
      <c r="AK220" s="8">
        <v>0</v>
      </c>
      <c r="AL220" s="8">
        <v>1000</v>
      </c>
      <c r="AM220" s="11"/>
      <c r="AN220" s="11"/>
      <c r="AO220" s="11">
        <f t="shared" si="56"/>
        <v>0</v>
      </c>
      <c r="AP220" s="11">
        <v>0</v>
      </c>
      <c r="AQ220" s="11">
        <f t="shared" si="57"/>
        <v>600</v>
      </c>
      <c r="AR220" s="11">
        <v>600</v>
      </c>
      <c r="AS220" s="11">
        <v>0</v>
      </c>
      <c r="AT220" s="11">
        <v>0</v>
      </c>
      <c r="AU220" s="11">
        <v>0</v>
      </c>
      <c r="AV220" s="3">
        <v>600</v>
      </c>
      <c r="AW220" s="4">
        <v>600</v>
      </c>
      <c r="AX220" s="73">
        <f t="shared" si="53"/>
        <v>-400</v>
      </c>
    </row>
    <row r="221" spans="1:50" x14ac:dyDescent="0.25">
      <c r="A221" s="1" t="s">
        <v>45</v>
      </c>
      <c r="B221" s="1" t="s">
        <v>32</v>
      </c>
      <c r="C221" s="1" t="s">
        <v>33</v>
      </c>
      <c r="D221" s="1" t="s">
        <v>100</v>
      </c>
      <c r="E221" s="1" t="s">
        <v>101</v>
      </c>
      <c r="F221" s="1" t="s">
        <v>136</v>
      </c>
      <c r="G221" s="1">
        <v>6</v>
      </c>
      <c r="H221" s="1" t="s">
        <v>38</v>
      </c>
      <c r="I221" s="1">
        <v>21</v>
      </c>
      <c r="J221" s="1" t="s">
        <v>57</v>
      </c>
      <c r="K221" s="16" t="s">
        <v>139</v>
      </c>
      <c r="L221" s="16" t="s">
        <v>574</v>
      </c>
      <c r="M221" s="1" t="s">
        <v>46</v>
      </c>
      <c r="N221" s="1" t="s">
        <v>137</v>
      </c>
      <c r="O221" s="40" t="s">
        <v>656</v>
      </c>
      <c r="P221" s="1" t="s">
        <v>140</v>
      </c>
      <c r="Q221" s="1" t="s">
        <v>765</v>
      </c>
      <c r="R221" s="1" t="s">
        <v>137</v>
      </c>
      <c r="S221" s="1" t="s">
        <v>623</v>
      </c>
      <c r="T221" s="1" t="s">
        <v>315</v>
      </c>
      <c r="U221" s="1">
        <v>2000</v>
      </c>
      <c r="V221" s="1" t="s">
        <v>519</v>
      </c>
      <c r="W221" s="1" t="s">
        <v>520</v>
      </c>
      <c r="X221" s="1">
        <v>2941</v>
      </c>
      <c r="Y221" s="1" t="s">
        <v>151</v>
      </c>
      <c r="Z221" s="1">
        <v>0</v>
      </c>
      <c r="AA221" s="1" t="s">
        <v>44</v>
      </c>
      <c r="AB221" s="7">
        <v>0</v>
      </c>
      <c r="AC221" s="7">
        <v>0</v>
      </c>
      <c r="AD221" s="8">
        <v>1050</v>
      </c>
      <c r="AE221" s="8">
        <v>0</v>
      </c>
      <c r="AF221" s="8">
        <v>1040</v>
      </c>
      <c r="AG221" s="8">
        <v>1040</v>
      </c>
      <c r="AH221" s="8">
        <f t="shared" si="54"/>
        <v>0</v>
      </c>
      <c r="AI221" s="8">
        <v>1040</v>
      </c>
      <c r="AJ221" s="8">
        <f t="shared" si="55"/>
        <v>0</v>
      </c>
      <c r="AK221" s="8">
        <v>1040</v>
      </c>
      <c r="AL221" s="8">
        <v>0</v>
      </c>
      <c r="AM221" s="11"/>
      <c r="AN221" s="11"/>
      <c r="AO221" s="11">
        <f t="shared" si="56"/>
        <v>0</v>
      </c>
      <c r="AP221" s="11">
        <v>1040</v>
      </c>
      <c r="AQ221" s="11">
        <f t="shared" si="57"/>
        <v>10</v>
      </c>
      <c r="AR221" s="11">
        <v>0</v>
      </c>
      <c r="AS221" s="11">
        <v>1050</v>
      </c>
      <c r="AT221" s="11">
        <v>0</v>
      </c>
      <c r="AU221" s="11">
        <v>0</v>
      </c>
      <c r="AV221" s="3">
        <v>1050</v>
      </c>
      <c r="AW221" s="4">
        <v>0</v>
      </c>
      <c r="AX221" s="73">
        <f t="shared" si="53"/>
        <v>0</v>
      </c>
    </row>
    <row r="222" spans="1:50" x14ac:dyDescent="0.25">
      <c r="A222" s="1" t="s">
        <v>45</v>
      </c>
      <c r="B222" s="1" t="s">
        <v>123</v>
      </c>
      <c r="C222" s="1" t="s">
        <v>124</v>
      </c>
      <c r="D222" s="1" t="s">
        <v>100</v>
      </c>
      <c r="E222" s="1" t="s">
        <v>101</v>
      </c>
      <c r="F222" s="1" t="s">
        <v>78</v>
      </c>
      <c r="G222" s="1">
        <v>3</v>
      </c>
      <c r="H222" s="1" t="s">
        <v>125</v>
      </c>
      <c r="I222" s="1">
        <v>11</v>
      </c>
      <c r="J222" s="1" t="s">
        <v>57</v>
      </c>
      <c r="K222" s="16" t="s">
        <v>127</v>
      </c>
      <c r="L222" s="16" t="s">
        <v>574</v>
      </c>
      <c r="M222" s="1" t="s">
        <v>46</v>
      </c>
      <c r="N222" s="1" t="s">
        <v>79</v>
      </c>
      <c r="O222" s="40" t="s">
        <v>663</v>
      </c>
      <c r="P222" s="1" t="s">
        <v>128</v>
      </c>
      <c r="Q222" s="1" t="s">
        <v>769</v>
      </c>
      <c r="R222" s="1" t="s">
        <v>622</v>
      </c>
      <c r="S222" s="1" t="s">
        <v>627</v>
      </c>
      <c r="T222" s="1" t="s">
        <v>126</v>
      </c>
      <c r="U222" s="1">
        <v>2000</v>
      </c>
      <c r="V222" s="1" t="s">
        <v>519</v>
      </c>
      <c r="W222" s="1" t="s">
        <v>520</v>
      </c>
      <c r="X222" s="1">
        <v>2961</v>
      </c>
      <c r="Y222" s="1" t="s">
        <v>133</v>
      </c>
      <c r="Z222" s="1">
        <v>0</v>
      </c>
      <c r="AA222" s="1" t="s">
        <v>44</v>
      </c>
      <c r="AB222" s="6">
        <v>13722.8</v>
      </c>
      <c r="AC222" s="6">
        <v>13722.8</v>
      </c>
      <c r="AD222" s="8">
        <v>50000</v>
      </c>
      <c r="AE222" s="8">
        <v>0</v>
      </c>
      <c r="AF222" s="8">
        <v>9918</v>
      </c>
      <c r="AG222" s="8">
        <v>9918</v>
      </c>
      <c r="AH222" s="8">
        <f t="shared" si="54"/>
        <v>0</v>
      </c>
      <c r="AI222" s="8">
        <v>9918</v>
      </c>
      <c r="AJ222" s="8">
        <f t="shared" si="55"/>
        <v>0</v>
      </c>
      <c r="AK222" s="8">
        <v>9918</v>
      </c>
      <c r="AL222" s="8">
        <v>50000</v>
      </c>
      <c r="AM222" s="11"/>
      <c r="AN222" s="11"/>
      <c r="AO222" s="11">
        <f t="shared" si="56"/>
        <v>0</v>
      </c>
      <c r="AP222" s="11">
        <v>9918</v>
      </c>
      <c r="AQ222" s="11">
        <f t="shared" si="57"/>
        <v>40082</v>
      </c>
      <c r="AR222" s="11">
        <v>20000</v>
      </c>
      <c r="AS222" s="11">
        <v>30000</v>
      </c>
      <c r="AT222" s="11">
        <v>0</v>
      </c>
      <c r="AU222" s="11">
        <v>0</v>
      </c>
      <c r="AV222" s="3">
        <v>50000</v>
      </c>
      <c r="AW222" s="4">
        <v>50000</v>
      </c>
      <c r="AX222" s="73">
        <f t="shared" si="53"/>
        <v>0</v>
      </c>
    </row>
    <row r="223" spans="1:50" x14ac:dyDescent="0.25">
      <c r="A223" s="1" t="s">
        <v>45</v>
      </c>
      <c r="B223" s="1" t="s">
        <v>219</v>
      </c>
      <c r="C223" s="1" t="s">
        <v>220</v>
      </c>
      <c r="D223" s="1" t="s">
        <v>49</v>
      </c>
      <c r="E223" s="1" t="s">
        <v>50</v>
      </c>
      <c r="F223" s="1" t="s">
        <v>221</v>
      </c>
      <c r="G223" s="1">
        <v>7</v>
      </c>
      <c r="H223" s="1" t="s">
        <v>223</v>
      </c>
      <c r="I223" s="1">
        <v>41</v>
      </c>
      <c r="J223" s="1" t="s">
        <v>57</v>
      </c>
      <c r="K223" s="16" t="s">
        <v>225</v>
      </c>
      <c r="L223" s="16" t="s">
        <v>574</v>
      </c>
      <c r="M223" s="1" t="s">
        <v>46</v>
      </c>
      <c r="N223" s="1" t="s">
        <v>222</v>
      </c>
      <c r="O223" s="40" t="s">
        <v>663</v>
      </c>
      <c r="P223" s="1" t="s">
        <v>226</v>
      </c>
      <c r="Q223" s="1" t="s">
        <v>769</v>
      </c>
      <c r="R223" s="1" t="s">
        <v>622</v>
      </c>
      <c r="S223" s="1" t="s">
        <v>599</v>
      </c>
      <c r="T223" s="1" t="s">
        <v>229</v>
      </c>
      <c r="U223" s="1">
        <v>2000</v>
      </c>
      <c r="V223" s="1" t="s">
        <v>519</v>
      </c>
      <c r="W223" s="1" t="s">
        <v>520</v>
      </c>
      <c r="X223" s="1">
        <v>2961</v>
      </c>
      <c r="Y223" s="1" t="s">
        <v>133</v>
      </c>
      <c r="Z223" s="1">
        <v>0</v>
      </c>
      <c r="AA223" s="1" t="s">
        <v>44</v>
      </c>
      <c r="AB223" s="8">
        <v>0</v>
      </c>
      <c r="AC223" s="8">
        <v>0</v>
      </c>
      <c r="AD223" s="8">
        <v>3631</v>
      </c>
      <c r="AE223" s="8">
        <v>0</v>
      </c>
      <c r="AF223" s="8">
        <v>3630.62</v>
      </c>
      <c r="AG223" s="8">
        <v>3630.62</v>
      </c>
      <c r="AH223" s="8">
        <f t="shared" si="54"/>
        <v>0</v>
      </c>
      <c r="AI223" s="8">
        <v>3630.62</v>
      </c>
      <c r="AJ223" s="8">
        <f t="shared" si="55"/>
        <v>0</v>
      </c>
      <c r="AK223" s="8">
        <v>3630.62</v>
      </c>
      <c r="AL223" s="8">
        <v>0</v>
      </c>
      <c r="AM223" s="11"/>
      <c r="AN223" s="11"/>
      <c r="AO223" s="11">
        <f t="shared" si="56"/>
        <v>0</v>
      </c>
      <c r="AP223" s="11">
        <v>3630.62</v>
      </c>
      <c r="AQ223" s="11">
        <f t="shared" si="57"/>
        <v>0.38000000000010914</v>
      </c>
      <c r="AR223" s="11">
        <v>0</v>
      </c>
      <c r="AS223" s="11">
        <v>3631</v>
      </c>
      <c r="AT223" s="11">
        <v>0</v>
      </c>
      <c r="AU223" s="11">
        <v>0</v>
      </c>
      <c r="AV223" s="3">
        <v>3631</v>
      </c>
      <c r="AW223" s="4">
        <v>0</v>
      </c>
      <c r="AX223" s="73">
        <f t="shared" si="53"/>
        <v>0</v>
      </c>
    </row>
    <row r="224" spans="1:50" x14ac:dyDescent="0.25">
      <c r="A224" s="1" t="s">
        <v>45</v>
      </c>
      <c r="B224" s="1" t="s">
        <v>32</v>
      </c>
      <c r="C224" s="1" t="s">
        <v>33</v>
      </c>
      <c r="D224" s="1" t="s">
        <v>34</v>
      </c>
      <c r="E224" s="1" t="s">
        <v>35</v>
      </c>
      <c r="F224" s="1" t="s">
        <v>36</v>
      </c>
      <c r="G224" s="1">
        <v>6</v>
      </c>
      <c r="H224" s="1" t="s">
        <v>38</v>
      </c>
      <c r="I224" s="1">
        <v>18</v>
      </c>
      <c r="J224" s="1" t="s">
        <v>57</v>
      </c>
      <c r="K224" s="16" t="s">
        <v>253</v>
      </c>
      <c r="L224" s="16" t="s">
        <v>574</v>
      </c>
      <c r="M224" s="1" t="s">
        <v>46</v>
      </c>
      <c r="N224" s="1" t="s">
        <v>37</v>
      </c>
      <c r="O224" s="40" t="s">
        <v>584</v>
      </c>
      <c r="P224" s="1" t="s">
        <v>254</v>
      </c>
      <c r="Q224" s="1" t="s">
        <v>764</v>
      </c>
      <c r="R224" s="1" t="s">
        <v>631</v>
      </c>
      <c r="S224" s="1" t="s">
        <v>636</v>
      </c>
      <c r="T224" s="1" t="s">
        <v>252</v>
      </c>
      <c r="U224" s="1">
        <v>2000</v>
      </c>
      <c r="V224" s="1" t="s">
        <v>519</v>
      </c>
      <c r="W224" s="1" t="s">
        <v>520</v>
      </c>
      <c r="X224" s="1">
        <v>2961</v>
      </c>
      <c r="Y224" s="1" t="s">
        <v>133</v>
      </c>
      <c r="Z224" s="1">
        <v>0</v>
      </c>
      <c r="AA224" s="1" t="s">
        <v>44</v>
      </c>
      <c r="AB224" s="7">
        <v>0</v>
      </c>
      <c r="AC224" s="7">
        <v>0</v>
      </c>
      <c r="AD224" s="8">
        <v>130</v>
      </c>
      <c r="AE224" s="8">
        <v>0</v>
      </c>
      <c r="AF224" s="8">
        <v>129</v>
      </c>
      <c r="AG224" s="8">
        <v>129</v>
      </c>
      <c r="AH224" s="8">
        <f t="shared" si="54"/>
        <v>0</v>
      </c>
      <c r="AI224" s="8">
        <v>129</v>
      </c>
      <c r="AJ224" s="8">
        <f t="shared" si="55"/>
        <v>0</v>
      </c>
      <c r="AK224" s="8">
        <v>129</v>
      </c>
      <c r="AL224" s="8">
        <v>0</v>
      </c>
      <c r="AM224" s="11"/>
      <c r="AN224" s="11"/>
      <c r="AO224" s="11">
        <f t="shared" si="56"/>
        <v>0</v>
      </c>
      <c r="AP224" s="11">
        <v>129</v>
      </c>
      <c r="AQ224" s="11">
        <f t="shared" si="57"/>
        <v>1</v>
      </c>
      <c r="AR224" s="11">
        <v>0</v>
      </c>
      <c r="AS224" s="11">
        <v>130</v>
      </c>
      <c r="AT224" s="11">
        <v>0</v>
      </c>
      <c r="AU224" s="11">
        <v>0</v>
      </c>
      <c r="AV224" s="3">
        <v>130</v>
      </c>
      <c r="AW224" s="4">
        <v>0</v>
      </c>
      <c r="AX224" s="73">
        <f t="shared" si="53"/>
        <v>0</v>
      </c>
    </row>
    <row r="225" spans="1:50" x14ac:dyDescent="0.25">
      <c r="A225" s="1" t="s">
        <v>45</v>
      </c>
      <c r="B225" s="1" t="s">
        <v>32</v>
      </c>
      <c r="C225" s="1" t="s">
        <v>33</v>
      </c>
      <c r="D225" s="1" t="s">
        <v>100</v>
      </c>
      <c r="E225" s="1" t="s">
        <v>101</v>
      </c>
      <c r="F225" s="1" t="s">
        <v>136</v>
      </c>
      <c r="G225" s="1">
        <v>6</v>
      </c>
      <c r="H225" s="1" t="s">
        <v>38</v>
      </c>
      <c r="I225" s="1">
        <v>21</v>
      </c>
      <c r="J225" s="1" t="s">
        <v>57</v>
      </c>
      <c r="K225" s="16" t="s">
        <v>139</v>
      </c>
      <c r="L225" s="16" t="s">
        <v>574</v>
      </c>
      <c r="M225" s="1" t="s">
        <v>46</v>
      </c>
      <c r="N225" s="1" t="s">
        <v>137</v>
      </c>
      <c r="O225" s="40" t="s">
        <v>656</v>
      </c>
      <c r="P225" s="1" t="s">
        <v>140</v>
      </c>
      <c r="Q225" s="1" t="s">
        <v>765</v>
      </c>
      <c r="R225" s="1" t="s">
        <v>137</v>
      </c>
      <c r="S225" s="1" t="s">
        <v>623</v>
      </c>
      <c r="T225" s="1" t="s">
        <v>315</v>
      </c>
      <c r="U225" s="1">
        <v>2000</v>
      </c>
      <c r="V225" s="1" t="s">
        <v>519</v>
      </c>
      <c r="W225" s="1" t="s">
        <v>520</v>
      </c>
      <c r="X225" s="1">
        <v>2961</v>
      </c>
      <c r="Y225" s="1" t="s">
        <v>133</v>
      </c>
      <c r="Z225" s="1">
        <v>0</v>
      </c>
      <c r="AA225" s="1" t="s">
        <v>44</v>
      </c>
      <c r="AB225" s="6">
        <v>385463.67</v>
      </c>
      <c r="AC225" s="6">
        <v>370583.19</v>
      </c>
      <c r="AD225" s="8">
        <v>1545466.53</v>
      </c>
      <c r="AE225" s="8">
        <v>1000000</v>
      </c>
      <c r="AF225" s="8">
        <v>648609.01</v>
      </c>
      <c r="AG225" s="8">
        <v>648609.01</v>
      </c>
      <c r="AH225" s="8">
        <f t="shared" si="54"/>
        <v>0</v>
      </c>
      <c r="AI225" s="8">
        <v>648609.01</v>
      </c>
      <c r="AJ225" s="8">
        <f t="shared" si="55"/>
        <v>0</v>
      </c>
      <c r="AK225" s="8">
        <v>648609.01</v>
      </c>
      <c r="AL225" s="8">
        <v>400000</v>
      </c>
      <c r="AM225" s="11"/>
      <c r="AN225" s="11"/>
      <c r="AO225" s="11">
        <f t="shared" si="56"/>
        <v>10900.520000000019</v>
      </c>
      <c r="AP225" s="11">
        <v>637708.49</v>
      </c>
      <c r="AQ225" s="11">
        <f t="shared" si="57"/>
        <v>896857.52</v>
      </c>
      <c r="AR225" s="11">
        <v>0</v>
      </c>
      <c r="AS225" s="11">
        <v>586586.53</v>
      </c>
      <c r="AT225" s="11">
        <v>0</v>
      </c>
      <c r="AU225" s="11">
        <v>41120</v>
      </c>
      <c r="AV225" s="3">
        <v>545466.53</v>
      </c>
      <c r="AW225" s="4">
        <v>400000</v>
      </c>
      <c r="AX225" s="73">
        <f t="shared" si="53"/>
        <v>0</v>
      </c>
    </row>
    <row r="226" spans="1:50" x14ac:dyDescent="0.25">
      <c r="A226" s="1" t="s">
        <v>457</v>
      </c>
      <c r="B226" s="1" t="s">
        <v>32</v>
      </c>
      <c r="C226" s="1" t="s">
        <v>33</v>
      </c>
      <c r="D226" s="1" t="s">
        <v>100</v>
      </c>
      <c r="E226" s="1" t="s">
        <v>101</v>
      </c>
      <c r="F226" s="1" t="s">
        <v>136</v>
      </c>
      <c r="G226" s="1">
        <v>6</v>
      </c>
      <c r="H226" s="1" t="s">
        <v>38</v>
      </c>
      <c r="I226" s="1">
        <v>21</v>
      </c>
      <c r="J226" s="1" t="s">
        <v>57</v>
      </c>
      <c r="K226" s="1" t="s">
        <v>139</v>
      </c>
      <c r="L226" s="1"/>
      <c r="M226" s="1" t="s">
        <v>458</v>
      </c>
      <c r="N226" s="1" t="s">
        <v>137</v>
      </c>
      <c r="O226" s="40" t="s">
        <v>656</v>
      </c>
      <c r="P226" s="1" t="s">
        <v>140</v>
      </c>
      <c r="Q226" s="1" t="s">
        <v>765</v>
      </c>
      <c r="R226" s="1" t="s">
        <v>137</v>
      </c>
      <c r="S226" s="1" t="s">
        <v>623</v>
      </c>
      <c r="T226" s="1" t="s">
        <v>315</v>
      </c>
      <c r="U226" s="1">
        <v>2000</v>
      </c>
      <c r="V226" s="1" t="s">
        <v>519</v>
      </c>
      <c r="W226" s="1" t="s">
        <v>520</v>
      </c>
      <c r="X226" s="1">
        <v>2961</v>
      </c>
      <c r="Y226" s="1" t="s">
        <v>133</v>
      </c>
      <c r="Z226" s="1">
        <v>0</v>
      </c>
      <c r="AA226" s="1" t="s">
        <v>44</v>
      </c>
      <c r="AB226" s="7">
        <v>0</v>
      </c>
      <c r="AC226" s="7">
        <v>0</v>
      </c>
      <c r="AD226" s="8">
        <v>33000</v>
      </c>
      <c r="AE226" s="8">
        <v>0</v>
      </c>
      <c r="AF226" s="8">
        <v>23490</v>
      </c>
      <c r="AG226" s="8">
        <v>23490</v>
      </c>
      <c r="AH226" s="8">
        <f t="shared" si="54"/>
        <v>0</v>
      </c>
      <c r="AI226" s="8">
        <v>23490</v>
      </c>
      <c r="AJ226" s="8">
        <f t="shared" si="55"/>
        <v>0</v>
      </c>
      <c r="AK226" s="8">
        <v>23490</v>
      </c>
      <c r="AL226" s="8"/>
      <c r="AM226" s="11"/>
      <c r="AN226" s="11"/>
      <c r="AO226" s="11">
        <f t="shared" si="56"/>
        <v>0</v>
      </c>
      <c r="AP226" s="11">
        <v>23490</v>
      </c>
      <c r="AQ226" s="11">
        <f t="shared" si="57"/>
        <v>9510</v>
      </c>
      <c r="AR226" s="11">
        <v>0</v>
      </c>
      <c r="AS226" s="11">
        <v>33000</v>
      </c>
      <c r="AT226" s="11">
        <v>0</v>
      </c>
      <c r="AU226" s="11">
        <v>0</v>
      </c>
      <c r="AV226" s="3">
        <v>33000</v>
      </c>
      <c r="AX226" s="73">
        <f t="shared" si="53"/>
        <v>0</v>
      </c>
    </row>
    <row r="227" spans="1:50" x14ac:dyDescent="0.25">
      <c r="A227" s="1" t="s">
        <v>45</v>
      </c>
      <c r="B227" s="1" t="s">
        <v>47</v>
      </c>
      <c r="C227" s="1" t="s">
        <v>48</v>
      </c>
      <c r="D227" s="1" t="s">
        <v>49</v>
      </c>
      <c r="E227" s="1" t="s">
        <v>50</v>
      </c>
      <c r="F227" s="1" t="s">
        <v>51</v>
      </c>
      <c r="G227" s="1">
        <v>4</v>
      </c>
      <c r="H227" s="1" t="s">
        <v>53</v>
      </c>
      <c r="I227" s="1">
        <v>56</v>
      </c>
      <c r="J227" s="1" t="s">
        <v>57</v>
      </c>
      <c r="K227" s="16" t="s">
        <v>55</v>
      </c>
      <c r="L227" s="16" t="s">
        <v>574</v>
      </c>
      <c r="M227" s="1" t="s">
        <v>46</v>
      </c>
      <c r="N227" s="1" t="s">
        <v>52</v>
      </c>
      <c r="O227" s="40" t="s">
        <v>660</v>
      </c>
      <c r="P227" s="1" t="s">
        <v>56</v>
      </c>
      <c r="Q227" s="1" t="s">
        <v>781</v>
      </c>
      <c r="R227" s="1" t="s">
        <v>600</v>
      </c>
      <c r="S227" s="1" t="s">
        <v>600</v>
      </c>
      <c r="T227" s="1" t="s">
        <v>54</v>
      </c>
      <c r="U227" s="1">
        <v>2000</v>
      </c>
      <c r="V227" s="1" t="s">
        <v>520</v>
      </c>
      <c r="W227" s="1" t="s">
        <v>520</v>
      </c>
      <c r="X227" s="1">
        <v>2971</v>
      </c>
      <c r="Y227" s="1" t="s">
        <v>63</v>
      </c>
      <c r="Z227" s="1">
        <v>0</v>
      </c>
      <c r="AA227" s="1" t="s">
        <v>44</v>
      </c>
      <c r="AB227" s="6">
        <v>11066.4</v>
      </c>
      <c r="AC227" s="6">
        <v>11066.4</v>
      </c>
      <c r="AD227" s="8">
        <v>500</v>
      </c>
      <c r="AE227" s="8">
        <v>60000</v>
      </c>
      <c r="AF227" s="8">
        <v>0</v>
      </c>
      <c r="AG227" s="8">
        <v>0</v>
      </c>
      <c r="AH227" s="8">
        <f t="shared" si="54"/>
        <v>0</v>
      </c>
      <c r="AI227" s="8">
        <v>0</v>
      </c>
      <c r="AJ227" s="8">
        <f t="shared" si="55"/>
        <v>0</v>
      </c>
      <c r="AK227" s="8">
        <v>0</v>
      </c>
      <c r="AL227" s="8">
        <v>0</v>
      </c>
      <c r="AM227" s="11"/>
      <c r="AN227" s="11"/>
      <c r="AO227" s="11">
        <f t="shared" si="56"/>
        <v>0</v>
      </c>
      <c r="AP227" s="11">
        <v>0</v>
      </c>
      <c r="AQ227" s="11">
        <f t="shared" si="57"/>
        <v>500</v>
      </c>
      <c r="AR227" s="11">
        <v>0</v>
      </c>
      <c r="AS227" s="11">
        <v>0</v>
      </c>
      <c r="AT227" s="11">
        <v>0</v>
      </c>
      <c r="AU227" s="11">
        <v>59500</v>
      </c>
      <c r="AV227" s="3">
        <v>-59500</v>
      </c>
      <c r="AW227" s="4">
        <v>0</v>
      </c>
      <c r="AX227" s="73">
        <f t="shared" si="53"/>
        <v>0</v>
      </c>
    </row>
    <row r="228" spans="1:50" x14ac:dyDescent="0.25">
      <c r="A228" s="1" t="s">
        <v>45</v>
      </c>
      <c r="B228" s="1" t="s">
        <v>219</v>
      </c>
      <c r="C228" s="1" t="s">
        <v>220</v>
      </c>
      <c r="D228" s="1" t="s">
        <v>49</v>
      </c>
      <c r="E228" s="1" t="s">
        <v>50</v>
      </c>
      <c r="F228" s="1" t="s">
        <v>221</v>
      </c>
      <c r="G228" s="1">
        <v>7</v>
      </c>
      <c r="H228" s="1" t="s">
        <v>223</v>
      </c>
      <c r="I228" s="1">
        <v>41</v>
      </c>
      <c r="J228" s="1" t="s">
        <v>57</v>
      </c>
      <c r="K228" s="16" t="s">
        <v>225</v>
      </c>
      <c r="L228" s="16" t="s">
        <v>574</v>
      </c>
      <c r="M228" s="1" t="s">
        <v>46</v>
      </c>
      <c r="N228" s="1" t="s">
        <v>222</v>
      </c>
      <c r="O228" s="40" t="s">
        <v>663</v>
      </c>
      <c r="P228" s="1" t="s">
        <v>226</v>
      </c>
      <c r="Q228" s="1" t="s">
        <v>769</v>
      </c>
      <c r="R228" s="1" t="s">
        <v>622</v>
      </c>
      <c r="S228" s="1" t="s">
        <v>599</v>
      </c>
      <c r="T228" s="1" t="s">
        <v>229</v>
      </c>
      <c r="U228" s="1">
        <v>2000</v>
      </c>
      <c r="V228" s="1" t="s">
        <v>520</v>
      </c>
      <c r="W228" s="1" t="s">
        <v>520</v>
      </c>
      <c r="X228" s="1">
        <v>2971</v>
      </c>
      <c r="Y228" s="1" t="s">
        <v>63</v>
      </c>
      <c r="Z228" s="1">
        <v>0</v>
      </c>
      <c r="AA228" s="1" t="s">
        <v>44</v>
      </c>
      <c r="AB228" s="8">
        <v>0</v>
      </c>
      <c r="AC228" s="8">
        <v>0</v>
      </c>
      <c r="AD228" s="8">
        <v>5800</v>
      </c>
      <c r="AE228" s="8">
        <v>0</v>
      </c>
      <c r="AF228" s="8">
        <v>5800</v>
      </c>
      <c r="AG228" s="8">
        <v>5800</v>
      </c>
      <c r="AH228" s="8">
        <f t="shared" si="54"/>
        <v>0</v>
      </c>
      <c r="AI228" s="8">
        <v>5800</v>
      </c>
      <c r="AJ228" s="8">
        <f t="shared" si="55"/>
        <v>0</v>
      </c>
      <c r="AK228" s="8">
        <v>5800</v>
      </c>
      <c r="AL228" s="8">
        <v>0</v>
      </c>
      <c r="AM228" s="11"/>
      <c r="AN228" s="11"/>
      <c r="AO228" s="11">
        <f t="shared" si="56"/>
        <v>0</v>
      </c>
      <c r="AP228" s="11">
        <v>5800</v>
      </c>
      <c r="AQ228" s="11">
        <f t="shared" si="57"/>
        <v>0</v>
      </c>
      <c r="AR228" s="11">
        <v>0</v>
      </c>
      <c r="AS228" s="11">
        <v>5800</v>
      </c>
      <c r="AT228" s="11">
        <v>0</v>
      </c>
      <c r="AU228" s="11">
        <v>0</v>
      </c>
      <c r="AV228" s="3">
        <v>5800</v>
      </c>
      <c r="AW228" s="4">
        <v>0</v>
      </c>
      <c r="AX228" s="73">
        <f t="shared" si="53"/>
        <v>0</v>
      </c>
    </row>
    <row r="229" spans="1:50" x14ac:dyDescent="0.25">
      <c r="A229" s="1" t="s">
        <v>45</v>
      </c>
      <c r="B229" s="1" t="s">
        <v>74</v>
      </c>
      <c r="C229" s="1" t="s">
        <v>75</v>
      </c>
      <c r="D229" s="1" t="s">
        <v>100</v>
      </c>
      <c r="E229" s="1" t="s">
        <v>101</v>
      </c>
      <c r="F229" s="1" t="s">
        <v>102</v>
      </c>
      <c r="G229" s="1">
        <v>2</v>
      </c>
      <c r="H229" s="1" t="s">
        <v>104</v>
      </c>
      <c r="I229" s="1">
        <v>36</v>
      </c>
      <c r="J229" s="1" t="s">
        <v>57</v>
      </c>
      <c r="K229" s="16" t="s">
        <v>106</v>
      </c>
      <c r="L229" s="16" t="s">
        <v>574</v>
      </c>
      <c r="M229" s="1" t="s">
        <v>46</v>
      </c>
      <c r="N229" s="1" t="s">
        <v>103</v>
      </c>
      <c r="O229" s="40" t="s">
        <v>660</v>
      </c>
      <c r="P229" s="1" t="s">
        <v>107</v>
      </c>
      <c r="Q229" s="1" t="s">
        <v>770</v>
      </c>
      <c r="R229" s="1" t="s">
        <v>611</v>
      </c>
      <c r="S229" s="1" t="s">
        <v>620</v>
      </c>
      <c r="T229" s="1" t="s">
        <v>105</v>
      </c>
      <c r="U229" s="1">
        <v>2000</v>
      </c>
      <c r="V229" s="1" t="s">
        <v>519</v>
      </c>
      <c r="W229" s="1" t="s">
        <v>520</v>
      </c>
      <c r="X229" s="1">
        <v>2981</v>
      </c>
      <c r="Y229" s="1" t="s">
        <v>115</v>
      </c>
      <c r="Z229" s="1">
        <v>0</v>
      </c>
      <c r="AA229" s="1" t="s">
        <v>44</v>
      </c>
      <c r="AB229" s="6">
        <v>87672.8</v>
      </c>
      <c r="AC229" s="6">
        <v>87672.8</v>
      </c>
      <c r="AD229" s="8">
        <v>200000</v>
      </c>
      <c r="AE229" s="8">
        <v>200000</v>
      </c>
      <c r="AF229" s="8">
        <v>0</v>
      </c>
      <c r="AG229" s="8">
        <v>0</v>
      </c>
      <c r="AH229" s="8">
        <f t="shared" si="54"/>
        <v>0</v>
      </c>
      <c r="AI229" s="8">
        <v>0</v>
      </c>
      <c r="AJ229" s="8">
        <f t="shared" si="55"/>
        <v>0</v>
      </c>
      <c r="AK229" s="8">
        <v>0</v>
      </c>
      <c r="AL229" s="8">
        <v>264000</v>
      </c>
      <c r="AM229" s="11"/>
      <c r="AN229" s="11"/>
      <c r="AO229" s="11">
        <f t="shared" si="56"/>
        <v>0</v>
      </c>
      <c r="AP229" s="11">
        <v>0</v>
      </c>
      <c r="AQ229" s="11">
        <f t="shared" si="57"/>
        <v>200000</v>
      </c>
      <c r="AR229" s="11">
        <v>200000</v>
      </c>
      <c r="AS229" s="11">
        <v>0</v>
      </c>
      <c r="AT229" s="11">
        <v>0</v>
      </c>
      <c r="AU229" s="11">
        <v>200000</v>
      </c>
      <c r="AV229" s="3">
        <v>0</v>
      </c>
      <c r="AW229" s="4">
        <v>50000</v>
      </c>
      <c r="AX229" s="73">
        <f t="shared" si="53"/>
        <v>-214000</v>
      </c>
    </row>
    <row r="230" spans="1:50" x14ac:dyDescent="0.25">
      <c r="A230" s="1" t="s">
        <v>45</v>
      </c>
      <c r="B230" s="1" t="s">
        <v>32</v>
      </c>
      <c r="C230" s="1" t="s">
        <v>33</v>
      </c>
      <c r="D230" s="1" t="s">
        <v>100</v>
      </c>
      <c r="E230" s="1" t="s">
        <v>101</v>
      </c>
      <c r="F230" s="1" t="s">
        <v>136</v>
      </c>
      <c r="G230" s="1">
        <v>6</v>
      </c>
      <c r="H230" s="1" t="s">
        <v>38</v>
      </c>
      <c r="I230" s="1">
        <v>21</v>
      </c>
      <c r="J230" s="1" t="s">
        <v>57</v>
      </c>
      <c r="K230" s="16" t="s">
        <v>139</v>
      </c>
      <c r="L230" s="16" t="s">
        <v>574</v>
      </c>
      <c r="M230" s="1" t="s">
        <v>46</v>
      </c>
      <c r="N230" s="1" t="s">
        <v>137</v>
      </c>
      <c r="O230" s="40" t="s">
        <v>656</v>
      </c>
      <c r="P230" s="1" t="s">
        <v>140</v>
      </c>
      <c r="Q230" s="1" t="s">
        <v>765</v>
      </c>
      <c r="R230" s="1" t="s">
        <v>137</v>
      </c>
      <c r="S230" s="1" t="s">
        <v>623</v>
      </c>
      <c r="T230" s="1" t="s">
        <v>315</v>
      </c>
      <c r="U230" s="1">
        <v>2000</v>
      </c>
      <c r="V230" s="1" t="s">
        <v>519</v>
      </c>
      <c r="W230" s="1" t="s">
        <v>520</v>
      </c>
      <c r="X230" s="1">
        <v>2981</v>
      </c>
      <c r="Y230" s="1" t="s">
        <v>115</v>
      </c>
      <c r="Z230" s="1">
        <v>0</v>
      </c>
      <c r="AA230" s="1" t="s">
        <v>44</v>
      </c>
      <c r="AB230" s="6">
        <v>809327.38</v>
      </c>
      <c r="AC230" s="6">
        <v>649649.64</v>
      </c>
      <c r="AD230" s="8">
        <v>711398.3</v>
      </c>
      <c r="AE230" s="8">
        <v>698350.4</v>
      </c>
      <c r="AF230" s="8">
        <v>501118.39</v>
      </c>
      <c r="AG230" s="8">
        <v>474960.39</v>
      </c>
      <c r="AH230" s="8">
        <f t="shared" si="54"/>
        <v>0</v>
      </c>
      <c r="AI230" s="8">
        <v>474960.39</v>
      </c>
      <c r="AJ230" s="8">
        <f t="shared" si="55"/>
        <v>0</v>
      </c>
      <c r="AK230" s="8">
        <v>474960.39</v>
      </c>
      <c r="AL230" s="8">
        <v>500000</v>
      </c>
      <c r="AM230" s="11"/>
      <c r="AN230" s="11"/>
      <c r="AO230" s="11">
        <f t="shared" si="56"/>
        <v>0</v>
      </c>
      <c r="AP230" s="11">
        <v>474960.39</v>
      </c>
      <c r="AQ230" s="11">
        <f t="shared" si="57"/>
        <v>210279.91000000003</v>
      </c>
      <c r="AR230" s="11">
        <v>0</v>
      </c>
      <c r="AS230" s="11">
        <v>114501.9</v>
      </c>
      <c r="AT230" s="11">
        <v>0</v>
      </c>
      <c r="AU230" s="11">
        <v>101454</v>
      </c>
      <c r="AV230" s="3">
        <v>13047.9</v>
      </c>
      <c r="AW230" s="4">
        <v>500000</v>
      </c>
      <c r="AX230" s="73">
        <f t="shared" ref="AX230:AX261" si="58">AW230-AL230</f>
        <v>0</v>
      </c>
    </row>
    <row r="231" spans="1:50" x14ac:dyDescent="0.25">
      <c r="A231" s="1" t="s">
        <v>45</v>
      </c>
      <c r="B231" s="1" t="s">
        <v>32</v>
      </c>
      <c r="C231" s="1" t="s">
        <v>33</v>
      </c>
      <c r="D231" s="1" t="s">
        <v>100</v>
      </c>
      <c r="E231" s="1" t="s">
        <v>101</v>
      </c>
      <c r="F231" s="1" t="s">
        <v>102</v>
      </c>
      <c r="G231" s="1">
        <v>3</v>
      </c>
      <c r="H231" s="1" t="s">
        <v>125</v>
      </c>
      <c r="I231" s="1">
        <v>33</v>
      </c>
      <c r="J231" s="1" t="s">
        <v>57</v>
      </c>
      <c r="K231" s="16" t="s">
        <v>347</v>
      </c>
      <c r="L231" s="16" t="s">
        <v>574</v>
      </c>
      <c r="M231" s="1" t="s">
        <v>46</v>
      </c>
      <c r="N231" s="1" t="s">
        <v>103</v>
      </c>
      <c r="O231" s="40" t="s">
        <v>660</v>
      </c>
      <c r="P231" s="1" t="s">
        <v>348</v>
      </c>
      <c r="Q231" s="1" t="s">
        <v>770</v>
      </c>
      <c r="R231" s="1" t="s">
        <v>611</v>
      </c>
      <c r="S231" s="1" t="s">
        <v>619</v>
      </c>
      <c r="T231" s="1" t="s">
        <v>346</v>
      </c>
      <c r="U231" s="1">
        <v>2000</v>
      </c>
      <c r="V231" s="1" t="s">
        <v>519</v>
      </c>
      <c r="W231" s="1" t="s">
        <v>520</v>
      </c>
      <c r="X231" s="1">
        <v>2981</v>
      </c>
      <c r="Y231" s="1" t="s">
        <v>115</v>
      </c>
      <c r="Z231" s="1">
        <v>0</v>
      </c>
      <c r="AA231" s="1" t="s">
        <v>44</v>
      </c>
      <c r="AB231" s="7">
        <v>0</v>
      </c>
      <c r="AC231" s="7">
        <v>0</v>
      </c>
      <c r="AD231" s="8">
        <v>138593.1</v>
      </c>
      <c r="AE231" s="68">
        <v>0</v>
      </c>
      <c r="AF231" s="8">
        <v>1344.42</v>
      </c>
      <c r="AG231" s="8">
        <v>1344.42</v>
      </c>
      <c r="AH231" s="8">
        <f t="shared" si="54"/>
        <v>0</v>
      </c>
      <c r="AI231" s="8">
        <v>1344.42</v>
      </c>
      <c r="AJ231" s="8">
        <f t="shared" si="55"/>
        <v>0</v>
      </c>
      <c r="AK231" s="68">
        <v>1344.42</v>
      </c>
      <c r="AL231" s="68">
        <v>0</v>
      </c>
      <c r="AM231" s="69"/>
      <c r="AN231" s="11"/>
      <c r="AO231" s="11">
        <f t="shared" si="56"/>
        <v>0</v>
      </c>
      <c r="AP231" s="11">
        <v>1344.42</v>
      </c>
      <c r="AQ231" s="11">
        <f t="shared" si="57"/>
        <v>137248.68</v>
      </c>
      <c r="AR231" s="11">
        <v>0</v>
      </c>
      <c r="AS231" s="11">
        <v>138593.1</v>
      </c>
      <c r="AT231" s="11">
        <v>0</v>
      </c>
      <c r="AU231" s="11">
        <v>0</v>
      </c>
      <c r="AV231" s="3">
        <v>138593.1</v>
      </c>
      <c r="AW231" s="4">
        <v>0</v>
      </c>
      <c r="AX231" s="73">
        <f t="shared" si="58"/>
        <v>0</v>
      </c>
    </row>
    <row r="232" spans="1:50" x14ac:dyDescent="0.25">
      <c r="A232" s="1" t="s">
        <v>45</v>
      </c>
      <c r="B232" s="1" t="s">
        <v>142</v>
      </c>
      <c r="C232" s="1" t="s">
        <v>143</v>
      </c>
      <c r="D232" s="1" t="s">
        <v>100</v>
      </c>
      <c r="E232" s="1" t="s">
        <v>101</v>
      </c>
      <c r="F232" s="1" t="s">
        <v>144</v>
      </c>
      <c r="G232" s="1">
        <v>6</v>
      </c>
      <c r="H232" s="1" t="s">
        <v>38</v>
      </c>
      <c r="I232" s="1">
        <v>49</v>
      </c>
      <c r="J232" s="1" t="s">
        <v>57</v>
      </c>
      <c r="K232" s="16" t="s">
        <v>147</v>
      </c>
      <c r="L232" s="16" t="s">
        <v>574</v>
      </c>
      <c r="M232" s="1" t="s">
        <v>46</v>
      </c>
      <c r="N232" s="1" t="s">
        <v>145</v>
      </c>
      <c r="O232" s="40" t="s">
        <v>662</v>
      </c>
      <c r="P232" s="1" t="s">
        <v>148</v>
      </c>
      <c r="Q232" s="1" t="s">
        <v>775</v>
      </c>
      <c r="R232" s="1" t="s">
        <v>617</v>
      </c>
      <c r="S232" s="1" t="s">
        <v>618</v>
      </c>
      <c r="T232" s="1" t="s">
        <v>146</v>
      </c>
      <c r="U232" s="1">
        <v>2000</v>
      </c>
      <c r="V232" s="1" t="s">
        <v>520</v>
      </c>
      <c r="W232" s="1" t="s">
        <v>520</v>
      </c>
      <c r="X232" s="1">
        <v>2991</v>
      </c>
      <c r="Y232" s="1" t="s">
        <v>152</v>
      </c>
      <c r="Z232" s="1">
        <v>0</v>
      </c>
      <c r="AA232" s="1" t="s">
        <v>44</v>
      </c>
      <c r="AB232" s="6">
        <v>1624</v>
      </c>
      <c r="AC232" s="6">
        <v>0</v>
      </c>
      <c r="AD232" s="8">
        <v>21624</v>
      </c>
      <c r="AE232" s="8">
        <v>1624</v>
      </c>
      <c r="AF232" s="8">
        <v>4934.3500000000004</v>
      </c>
      <c r="AG232" s="8">
        <v>3542.35</v>
      </c>
      <c r="AH232" s="8">
        <f t="shared" si="54"/>
        <v>0</v>
      </c>
      <c r="AI232" s="8">
        <v>3542.35</v>
      </c>
      <c r="AJ232" s="8">
        <f t="shared" si="55"/>
        <v>0</v>
      </c>
      <c r="AK232" s="8">
        <v>3542.35</v>
      </c>
      <c r="AL232" s="8">
        <v>5000</v>
      </c>
      <c r="AM232" s="11"/>
      <c r="AN232" s="11"/>
      <c r="AO232" s="11">
        <f t="shared" si="56"/>
        <v>0</v>
      </c>
      <c r="AP232" s="11">
        <v>3542.35</v>
      </c>
      <c r="AQ232" s="11">
        <f t="shared" si="57"/>
        <v>16689.650000000001</v>
      </c>
      <c r="AR232" s="11">
        <v>0</v>
      </c>
      <c r="AS232" s="11">
        <v>20000</v>
      </c>
      <c r="AT232" s="11">
        <v>0</v>
      </c>
      <c r="AU232" s="11">
        <v>0</v>
      </c>
      <c r="AV232" s="3">
        <v>20000</v>
      </c>
      <c r="AW232" s="4">
        <v>5000</v>
      </c>
      <c r="AX232" s="73">
        <f t="shared" si="58"/>
        <v>0</v>
      </c>
    </row>
    <row r="233" spans="1:50" x14ac:dyDescent="0.25">
      <c r="A233" s="1" t="s">
        <v>45</v>
      </c>
      <c r="B233" s="1" t="s">
        <v>32</v>
      </c>
      <c r="C233" s="1" t="s">
        <v>33</v>
      </c>
      <c r="D233" s="1" t="s">
        <v>100</v>
      </c>
      <c r="E233" s="1" t="s">
        <v>101</v>
      </c>
      <c r="F233" s="1" t="s">
        <v>136</v>
      </c>
      <c r="G233" s="1">
        <v>6</v>
      </c>
      <c r="H233" s="1" t="s">
        <v>38</v>
      </c>
      <c r="I233" s="1">
        <v>21</v>
      </c>
      <c r="J233" s="1" t="s">
        <v>57</v>
      </c>
      <c r="K233" s="16" t="s">
        <v>139</v>
      </c>
      <c r="L233" s="16" t="s">
        <v>574</v>
      </c>
      <c r="M233" s="1" t="s">
        <v>46</v>
      </c>
      <c r="N233" s="1" t="s">
        <v>137</v>
      </c>
      <c r="O233" s="40" t="s">
        <v>656</v>
      </c>
      <c r="P233" s="1" t="s">
        <v>140</v>
      </c>
      <c r="Q233" s="1" t="s">
        <v>765</v>
      </c>
      <c r="R233" s="1" t="s">
        <v>137</v>
      </c>
      <c r="S233" s="1" t="s">
        <v>623</v>
      </c>
      <c r="T233" s="1" t="s">
        <v>315</v>
      </c>
      <c r="U233" s="1">
        <v>2000</v>
      </c>
      <c r="V233" s="1" t="s">
        <v>520</v>
      </c>
      <c r="W233" s="1" t="s">
        <v>520</v>
      </c>
      <c r="X233" s="1">
        <v>2991</v>
      </c>
      <c r="Y233" s="1" t="s">
        <v>152</v>
      </c>
      <c r="Z233" s="1">
        <v>0</v>
      </c>
      <c r="AA233" s="1" t="s">
        <v>44</v>
      </c>
      <c r="AB233" s="7">
        <v>0</v>
      </c>
      <c r="AC233" s="7">
        <v>0</v>
      </c>
      <c r="AD233" s="8">
        <v>423400</v>
      </c>
      <c r="AE233" s="8">
        <v>0</v>
      </c>
      <c r="AF233" s="8">
        <v>423400</v>
      </c>
      <c r="AG233" s="8">
        <v>423400</v>
      </c>
      <c r="AH233" s="8">
        <f t="shared" si="54"/>
        <v>0</v>
      </c>
      <c r="AI233" s="8">
        <v>423400</v>
      </c>
      <c r="AJ233" s="8">
        <f t="shared" si="55"/>
        <v>0</v>
      </c>
      <c r="AK233" s="8">
        <v>423400</v>
      </c>
      <c r="AL233" s="8">
        <v>450000</v>
      </c>
      <c r="AM233" s="11"/>
      <c r="AN233" s="11"/>
      <c r="AO233" s="11">
        <f t="shared" si="56"/>
        <v>0</v>
      </c>
      <c r="AP233" s="11">
        <v>423400</v>
      </c>
      <c r="AQ233" s="11">
        <f t="shared" si="57"/>
        <v>0</v>
      </c>
      <c r="AR233" s="11">
        <v>423400</v>
      </c>
      <c r="AS233" s="11">
        <v>0</v>
      </c>
      <c r="AT233" s="11">
        <v>0</v>
      </c>
      <c r="AU233" s="11">
        <v>0</v>
      </c>
      <c r="AV233" s="3">
        <v>423400</v>
      </c>
      <c r="AW233" s="4">
        <v>450000</v>
      </c>
      <c r="AX233" s="73">
        <f t="shared" si="58"/>
        <v>0</v>
      </c>
    </row>
    <row r="234" spans="1:50" x14ac:dyDescent="0.25">
      <c r="A234" s="1" t="s">
        <v>45</v>
      </c>
      <c r="B234" s="1" t="s">
        <v>74</v>
      </c>
      <c r="C234" s="1" t="s">
        <v>75</v>
      </c>
      <c r="D234" s="1" t="s">
        <v>100</v>
      </c>
      <c r="E234" s="1" t="s">
        <v>101</v>
      </c>
      <c r="F234" s="1" t="s">
        <v>102</v>
      </c>
      <c r="G234" s="1">
        <v>2</v>
      </c>
      <c r="H234" s="1" t="s">
        <v>104</v>
      </c>
      <c r="I234" s="1">
        <v>36</v>
      </c>
      <c r="J234" s="1" t="s">
        <v>42</v>
      </c>
      <c r="K234" s="16" t="s">
        <v>106</v>
      </c>
      <c r="L234" s="16" t="s">
        <v>574</v>
      </c>
      <c r="M234" s="1" t="s">
        <v>46</v>
      </c>
      <c r="N234" s="1" t="s">
        <v>103</v>
      </c>
      <c r="O234" s="40" t="s">
        <v>660</v>
      </c>
      <c r="P234" s="1" t="s">
        <v>107</v>
      </c>
      <c r="Q234" s="1" t="s">
        <v>770</v>
      </c>
      <c r="R234" s="1" t="s">
        <v>611</v>
      </c>
      <c r="S234" s="1" t="s">
        <v>620</v>
      </c>
      <c r="T234" s="1" t="s">
        <v>105</v>
      </c>
      <c r="U234" s="1">
        <v>3000</v>
      </c>
      <c r="V234" s="1" t="s">
        <v>520</v>
      </c>
      <c r="W234" s="1" t="s">
        <v>519</v>
      </c>
      <c r="X234" s="1">
        <v>3111</v>
      </c>
      <c r="Y234" s="1" t="s">
        <v>116</v>
      </c>
      <c r="Z234" s="1">
        <v>0</v>
      </c>
      <c r="AA234" s="1" t="s">
        <v>44</v>
      </c>
      <c r="AB234" s="6">
        <v>227063202.06999999</v>
      </c>
      <c r="AC234" s="6">
        <v>227063202.06999999</v>
      </c>
      <c r="AD234" s="8">
        <v>224540000</v>
      </c>
      <c r="AE234" s="8">
        <v>180000000</v>
      </c>
      <c r="AF234" s="8">
        <v>184039306.90000001</v>
      </c>
      <c r="AG234" s="8">
        <v>184039306.90000001</v>
      </c>
      <c r="AH234" s="8">
        <f t="shared" si="54"/>
        <v>0</v>
      </c>
      <c r="AI234" s="8">
        <v>184039306.90000001</v>
      </c>
      <c r="AJ234" s="8">
        <f t="shared" si="55"/>
        <v>39035.159999996424</v>
      </c>
      <c r="AK234" s="8">
        <v>184000271.74000001</v>
      </c>
      <c r="AL234" s="8">
        <v>248334549.97439957</v>
      </c>
      <c r="AM234" s="11"/>
      <c r="AN234" s="11"/>
      <c r="AO234" s="11">
        <f t="shared" si="56"/>
        <v>33651</v>
      </c>
      <c r="AP234" s="11">
        <v>183966620.74000001</v>
      </c>
      <c r="AQ234" s="11">
        <f t="shared" si="57"/>
        <v>40500693.099999994</v>
      </c>
      <c r="AR234" s="11">
        <v>1540000</v>
      </c>
      <c r="AS234" s="11">
        <v>43000000</v>
      </c>
      <c r="AT234" s="11">
        <v>0</v>
      </c>
      <c r="AU234" s="11">
        <v>0</v>
      </c>
      <c r="AV234" s="3">
        <v>44540000</v>
      </c>
      <c r="AW234" s="4">
        <v>250000000</v>
      </c>
      <c r="AX234" s="73">
        <f t="shared" si="58"/>
        <v>1665450.0256004333</v>
      </c>
    </row>
    <row r="235" spans="1:50" x14ac:dyDescent="0.25">
      <c r="A235" s="1" t="s">
        <v>45</v>
      </c>
      <c r="B235" s="1" t="s">
        <v>32</v>
      </c>
      <c r="C235" s="1" t="s">
        <v>33</v>
      </c>
      <c r="D235" s="1" t="s">
        <v>100</v>
      </c>
      <c r="E235" s="1" t="s">
        <v>101</v>
      </c>
      <c r="F235" s="1" t="s">
        <v>136</v>
      </c>
      <c r="G235" s="1">
        <v>6</v>
      </c>
      <c r="H235" s="1" t="s">
        <v>38</v>
      </c>
      <c r="I235" s="1">
        <v>21</v>
      </c>
      <c r="J235" s="1" t="s">
        <v>42</v>
      </c>
      <c r="K235" s="16" t="s">
        <v>139</v>
      </c>
      <c r="L235" s="16" t="s">
        <v>574</v>
      </c>
      <c r="M235" s="1" t="s">
        <v>46</v>
      </c>
      <c r="N235" s="1" t="s">
        <v>137</v>
      </c>
      <c r="O235" s="40" t="s">
        <v>656</v>
      </c>
      <c r="P235" s="1" t="s">
        <v>140</v>
      </c>
      <c r="Q235" s="1" t="s">
        <v>765</v>
      </c>
      <c r="R235" s="1" t="s">
        <v>137</v>
      </c>
      <c r="S235" s="1" t="s">
        <v>623</v>
      </c>
      <c r="T235" s="1" t="s">
        <v>315</v>
      </c>
      <c r="U235" s="1">
        <v>3000</v>
      </c>
      <c r="V235" s="1" t="s">
        <v>520</v>
      </c>
      <c r="W235" s="1" t="s">
        <v>519</v>
      </c>
      <c r="X235" s="1">
        <v>3111</v>
      </c>
      <c r="Y235" s="1" t="s">
        <v>116</v>
      </c>
      <c r="Z235" s="1">
        <v>0</v>
      </c>
      <c r="AA235" s="1" t="s">
        <v>44</v>
      </c>
      <c r="AB235" s="9">
        <v>6601207.9199999999</v>
      </c>
      <c r="AC235" s="9">
        <v>6487775.0099999998</v>
      </c>
      <c r="AD235" s="8">
        <v>5873500</v>
      </c>
      <c r="AE235" s="8">
        <v>5820000</v>
      </c>
      <c r="AF235" s="8">
        <v>5873327.9900000002</v>
      </c>
      <c r="AG235" s="8">
        <v>5014938.34</v>
      </c>
      <c r="AH235" s="8">
        <f t="shared" si="54"/>
        <v>192359.34999999963</v>
      </c>
      <c r="AI235" s="8">
        <v>4822578.99</v>
      </c>
      <c r="AJ235" s="8">
        <f t="shared" si="55"/>
        <v>0</v>
      </c>
      <c r="AK235" s="8">
        <v>4822578.99</v>
      </c>
      <c r="AL235" s="8">
        <v>6500000</v>
      </c>
      <c r="AM235" s="11"/>
      <c r="AN235" s="11"/>
      <c r="AO235" s="11">
        <f t="shared" si="56"/>
        <v>0</v>
      </c>
      <c r="AP235" s="11">
        <v>4822578.99</v>
      </c>
      <c r="AQ235" s="11">
        <f t="shared" si="57"/>
        <v>172.00999999977648</v>
      </c>
      <c r="AR235" s="11">
        <v>0</v>
      </c>
      <c r="AS235" s="11">
        <v>53500</v>
      </c>
      <c r="AT235" s="11">
        <v>0</v>
      </c>
      <c r="AU235" s="11">
        <v>0</v>
      </c>
      <c r="AV235" s="3">
        <v>53500</v>
      </c>
      <c r="AW235" s="4">
        <v>6500000</v>
      </c>
      <c r="AX235" s="73">
        <f t="shared" si="58"/>
        <v>0</v>
      </c>
    </row>
    <row r="236" spans="1:50" x14ac:dyDescent="0.25">
      <c r="A236" s="1" t="s">
        <v>453</v>
      </c>
      <c r="B236" s="1" t="s">
        <v>395</v>
      </c>
      <c r="C236" s="1" t="s">
        <v>396</v>
      </c>
      <c r="D236" s="1" t="s">
        <v>100</v>
      </c>
      <c r="E236" s="1" t="s">
        <v>101</v>
      </c>
      <c r="F236" s="1" t="s">
        <v>102</v>
      </c>
      <c r="G236" s="1">
        <v>3</v>
      </c>
      <c r="H236" s="1" t="s">
        <v>125</v>
      </c>
      <c r="I236" s="1">
        <v>34</v>
      </c>
      <c r="J236" s="1" t="s">
        <v>42</v>
      </c>
      <c r="K236" s="16" t="s">
        <v>398</v>
      </c>
      <c r="L236" s="16" t="s">
        <v>574</v>
      </c>
      <c r="M236" s="1" t="s">
        <v>454</v>
      </c>
      <c r="N236" s="1" t="s">
        <v>103</v>
      </c>
      <c r="O236" s="40" t="s">
        <v>660</v>
      </c>
      <c r="P236" s="1" t="s">
        <v>399</v>
      </c>
      <c r="Q236" s="1" t="s">
        <v>770</v>
      </c>
      <c r="R236" s="1" t="s">
        <v>611</v>
      </c>
      <c r="S236" s="1" t="s">
        <v>399</v>
      </c>
      <c r="T236" s="1" t="s">
        <v>397</v>
      </c>
      <c r="U236" s="1">
        <v>3000</v>
      </c>
      <c r="V236" s="1" t="s">
        <v>520</v>
      </c>
      <c r="W236" s="1" t="s">
        <v>519</v>
      </c>
      <c r="X236" s="1">
        <v>3111</v>
      </c>
      <c r="Y236" s="1" t="s">
        <v>116</v>
      </c>
      <c r="Z236" s="1">
        <v>0</v>
      </c>
      <c r="AA236" s="1" t="s">
        <v>44</v>
      </c>
      <c r="AB236" s="9">
        <v>80155711.950000003</v>
      </c>
      <c r="AC236" s="9">
        <v>80155711.950000003</v>
      </c>
      <c r="AD236" s="8">
        <v>87267283.930000007</v>
      </c>
      <c r="AE236" s="8">
        <v>75088733.549999997</v>
      </c>
      <c r="AF236" s="8">
        <v>73124888</v>
      </c>
      <c r="AG236" s="8">
        <v>73124888</v>
      </c>
      <c r="AH236" s="8">
        <f t="shared" si="54"/>
        <v>0</v>
      </c>
      <c r="AI236" s="8">
        <v>73124888</v>
      </c>
      <c r="AJ236" s="8">
        <f t="shared" si="55"/>
        <v>0</v>
      </c>
      <c r="AK236" s="8">
        <v>73124888</v>
      </c>
      <c r="AL236" s="8">
        <v>62000000</v>
      </c>
      <c r="AM236" s="11" t="s">
        <v>649</v>
      </c>
      <c r="AN236" s="11"/>
      <c r="AO236" s="11">
        <f t="shared" si="56"/>
        <v>0</v>
      </c>
      <c r="AP236" s="11">
        <v>73124888</v>
      </c>
      <c r="AQ236" s="11">
        <f t="shared" si="57"/>
        <v>14142395.930000007</v>
      </c>
      <c r="AR236" s="11">
        <v>12178550.380000001</v>
      </c>
      <c r="AS236" s="11">
        <v>0</v>
      </c>
      <c r="AT236" s="11">
        <v>0</v>
      </c>
      <c r="AU236" s="11">
        <v>0</v>
      </c>
      <c r="AV236" s="3">
        <v>12178550.380000001</v>
      </c>
      <c r="AW236" s="4">
        <v>60000000</v>
      </c>
      <c r="AX236" s="73">
        <f t="shared" si="58"/>
        <v>-2000000</v>
      </c>
    </row>
    <row r="237" spans="1:50" x14ac:dyDescent="0.25">
      <c r="A237" s="1" t="s">
        <v>45</v>
      </c>
      <c r="B237" s="1" t="s">
        <v>142</v>
      </c>
      <c r="C237" s="1" t="s">
        <v>143</v>
      </c>
      <c r="D237" s="1" t="s">
        <v>100</v>
      </c>
      <c r="E237" s="1" t="s">
        <v>101</v>
      </c>
      <c r="F237" s="1" t="s">
        <v>144</v>
      </c>
      <c r="G237" s="1">
        <v>6</v>
      </c>
      <c r="H237" s="1" t="s">
        <v>38</v>
      </c>
      <c r="I237" s="1">
        <v>49</v>
      </c>
      <c r="J237" s="1" t="s">
        <v>42</v>
      </c>
      <c r="K237" s="16" t="s">
        <v>147</v>
      </c>
      <c r="L237" s="16" t="s">
        <v>574</v>
      </c>
      <c r="M237" s="1" t="s">
        <v>46</v>
      </c>
      <c r="N237" s="1" t="s">
        <v>145</v>
      </c>
      <c r="O237" s="40" t="s">
        <v>662</v>
      </c>
      <c r="P237" s="1" t="s">
        <v>148</v>
      </c>
      <c r="Q237" s="1" t="s">
        <v>775</v>
      </c>
      <c r="R237" s="1" t="s">
        <v>617</v>
      </c>
      <c r="S237" s="1" t="s">
        <v>618</v>
      </c>
      <c r="T237" s="1" t="s">
        <v>146</v>
      </c>
      <c r="U237" s="1">
        <v>3000</v>
      </c>
      <c r="V237" s="1" t="s">
        <v>520</v>
      </c>
      <c r="W237" s="1" t="s">
        <v>520</v>
      </c>
      <c r="X237" s="1">
        <v>3141</v>
      </c>
      <c r="Y237" s="1" t="s">
        <v>153</v>
      </c>
      <c r="Z237" s="1">
        <v>0</v>
      </c>
      <c r="AA237" s="1" t="s">
        <v>44</v>
      </c>
      <c r="AB237" s="6">
        <v>1741466.24</v>
      </c>
      <c r="AC237" s="6">
        <v>1741466.24</v>
      </c>
      <c r="AD237" s="8">
        <v>2000000</v>
      </c>
      <c r="AE237" s="8">
        <v>1000000</v>
      </c>
      <c r="AF237" s="8">
        <v>1286437.68</v>
      </c>
      <c r="AG237" s="8">
        <v>1286437.68</v>
      </c>
      <c r="AH237" s="8">
        <f t="shared" ref="AH237:AH259" si="59">AG237-AI237</f>
        <v>0</v>
      </c>
      <c r="AI237" s="8">
        <v>1286437.68</v>
      </c>
      <c r="AJ237" s="8">
        <f t="shared" ref="AJ237:AJ259" si="60">AI237-AK237</f>
        <v>146997.52000000002</v>
      </c>
      <c r="AK237" s="8">
        <v>1139440.1599999999</v>
      </c>
      <c r="AL237" s="8">
        <v>2000000</v>
      </c>
      <c r="AM237" s="11"/>
      <c r="AN237" s="11"/>
      <c r="AO237" s="11">
        <f t="shared" ref="AO237:AO259" si="61">AK237-AP237</f>
        <v>183537.5199999999</v>
      </c>
      <c r="AP237" s="11">
        <v>955902.64</v>
      </c>
      <c r="AQ237" s="11">
        <f t="shared" ref="AQ237:AQ259" si="62">AD237-AF237</f>
        <v>713562.32000000007</v>
      </c>
      <c r="AR237" s="11">
        <v>0</v>
      </c>
      <c r="AS237" s="11">
        <v>1000000</v>
      </c>
      <c r="AT237" s="11">
        <v>0</v>
      </c>
      <c r="AU237" s="11">
        <v>0</v>
      </c>
      <c r="AV237" s="3">
        <v>1000000</v>
      </c>
      <c r="AW237" s="4">
        <v>2000000</v>
      </c>
      <c r="AX237" s="73">
        <f t="shared" si="58"/>
        <v>0</v>
      </c>
    </row>
    <row r="238" spans="1:50" x14ac:dyDescent="0.25">
      <c r="A238" s="1" t="s">
        <v>45</v>
      </c>
      <c r="B238" s="1" t="s">
        <v>32</v>
      </c>
      <c r="C238" s="1" t="s">
        <v>33</v>
      </c>
      <c r="D238" s="1" t="s">
        <v>100</v>
      </c>
      <c r="E238" s="1" t="s">
        <v>101</v>
      </c>
      <c r="F238" s="1" t="s">
        <v>136</v>
      </c>
      <c r="G238" s="1">
        <v>6</v>
      </c>
      <c r="H238" s="1" t="s">
        <v>38</v>
      </c>
      <c r="I238" s="1">
        <v>21</v>
      </c>
      <c r="J238" s="1" t="s">
        <v>42</v>
      </c>
      <c r="K238" s="16" t="s">
        <v>139</v>
      </c>
      <c r="L238" s="16" t="s">
        <v>574</v>
      </c>
      <c r="M238" s="1" t="s">
        <v>46</v>
      </c>
      <c r="N238" s="1" t="s">
        <v>137</v>
      </c>
      <c r="O238" s="40" t="s">
        <v>656</v>
      </c>
      <c r="P238" s="1" t="s">
        <v>140</v>
      </c>
      <c r="Q238" s="1" t="s">
        <v>765</v>
      </c>
      <c r="R238" s="1" t="s">
        <v>137</v>
      </c>
      <c r="S238" s="1" t="s">
        <v>623</v>
      </c>
      <c r="T238" s="1" t="s">
        <v>315</v>
      </c>
      <c r="U238" s="1">
        <v>3000</v>
      </c>
      <c r="V238" s="1" t="s">
        <v>520</v>
      </c>
      <c r="W238" s="1" t="s">
        <v>520</v>
      </c>
      <c r="X238" s="1">
        <v>3141</v>
      </c>
      <c r="Y238" s="1" t="s">
        <v>153</v>
      </c>
      <c r="Z238" s="1">
        <v>0</v>
      </c>
      <c r="AA238" s="1" t="s">
        <v>44</v>
      </c>
      <c r="AB238" s="6">
        <v>599999.56000000006</v>
      </c>
      <c r="AC238" s="6">
        <v>558291.85</v>
      </c>
      <c r="AD238" s="8">
        <v>720000</v>
      </c>
      <c r="AE238" s="8">
        <v>720000</v>
      </c>
      <c r="AF238" s="8">
        <v>522000</v>
      </c>
      <c r="AG238" s="8">
        <v>522000</v>
      </c>
      <c r="AH238" s="8">
        <f t="shared" si="59"/>
        <v>105387.90999999997</v>
      </c>
      <c r="AI238" s="8">
        <v>416612.09</v>
      </c>
      <c r="AJ238" s="8">
        <f t="shared" si="60"/>
        <v>0</v>
      </c>
      <c r="AK238" s="8">
        <v>416612.09</v>
      </c>
      <c r="AL238" s="8">
        <v>700000</v>
      </c>
      <c r="AM238" s="11"/>
      <c r="AN238" s="11"/>
      <c r="AO238" s="11">
        <f t="shared" si="61"/>
        <v>46191.150000000023</v>
      </c>
      <c r="AP238" s="11">
        <v>370420.94</v>
      </c>
      <c r="AQ238" s="11">
        <f t="shared" si="62"/>
        <v>198000</v>
      </c>
      <c r="AR238" s="11">
        <v>0</v>
      </c>
      <c r="AS238" s="11">
        <v>0</v>
      </c>
      <c r="AT238" s="11">
        <v>0</v>
      </c>
      <c r="AU238" s="11">
        <v>0</v>
      </c>
      <c r="AV238" s="3">
        <v>0</v>
      </c>
      <c r="AW238" s="4">
        <v>700000</v>
      </c>
      <c r="AX238" s="73">
        <f t="shared" si="58"/>
        <v>0</v>
      </c>
    </row>
    <row r="239" spans="1:50" x14ac:dyDescent="0.25">
      <c r="A239" s="1" t="s">
        <v>45</v>
      </c>
      <c r="B239" s="1" t="s">
        <v>142</v>
      </c>
      <c r="C239" s="1" t="s">
        <v>143</v>
      </c>
      <c r="D239" s="1" t="s">
        <v>100</v>
      </c>
      <c r="E239" s="1" t="s">
        <v>101</v>
      </c>
      <c r="F239" s="1" t="s">
        <v>144</v>
      </c>
      <c r="G239" s="1">
        <v>6</v>
      </c>
      <c r="H239" s="1" t="s">
        <v>38</v>
      </c>
      <c r="I239" s="1">
        <v>49</v>
      </c>
      <c r="J239" s="1" t="s">
        <v>42</v>
      </c>
      <c r="K239" s="16" t="s">
        <v>147</v>
      </c>
      <c r="L239" s="16" t="s">
        <v>574</v>
      </c>
      <c r="M239" s="1" t="s">
        <v>46</v>
      </c>
      <c r="N239" s="1" t="s">
        <v>145</v>
      </c>
      <c r="O239" s="40" t="s">
        <v>662</v>
      </c>
      <c r="P239" s="1" t="s">
        <v>148</v>
      </c>
      <c r="Q239" s="1" t="s">
        <v>775</v>
      </c>
      <c r="R239" s="1" t="s">
        <v>617</v>
      </c>
      <c r="S239" s="1" t="s">
        <v>618</v>
      </c>
      <c r="T239" s="1" t="s">
        <v>146</v>
      </c>
      <c r="U239" s="1">
        <v>3000</v>
      </c>
      <c r="V239" s="1" t="s">
        <v>520</v>
      </c>
      <c r="W239" s="1" t="s">
        <v>520</v>
      </c>
      <c r="X239" s="1">
        <v>3151</v>
      </c>
      <c r="Y239" s="1" t="s">
        <v>154</v>
      </c>
      <c r="Z239" s="1">
        <v>0</v>
      </c>
      <c r="AA239" s="1" t="s">
        <v>44</v>
      </c>
      <c r="AB239" s="7">
        <v>0</v>
      </c>
      <c r="AC239" s="7">
        <v>0</v>
      </c>
      <c r="AD239" s="8">
        <v>0</v>
      </c>
      <c r="AE239" s="8">
        <v>0</v>
      </c>
      <c r="AF239" s="8">
        <v>0</v>
      </c>
      <c r="AG239" s="8">
        <v>0</v>
      </c>
      <c r="AH239" s="8">
        <f t="shared" si="59"/>
        <v>0</v>
      </c>
      <c r="AI239" s="8">
        <v>0</v>
      </c>
      <c r="AJ239" s="8">
        <f t="shared" si="60"/>
        <v>0</v>
      </c>
      <c r="AK239" s="8">
        <v>0</v>
      </c>
      <c r="AL239" s="8">
        <v>0</v>
      </c>
      <c r="AM239" s="11"/>
      <c r="AN239" s="11"/>
      <c r="AO239" s="11">
        <f t="shared" si="61"/>
        <v>0</v>
      </c>
      <c r="AP239" s="11">
        <v>0</v>
      </c>
      <c r="AQ239" s="11">
        <f t="shared" si="62"/>
        <v>0</v>
      </c>
      <c r="AR239" s="11">
        <v>0</v>
      </c>
      <c r="AS239" s="11">
        <v>0</v>
      </c>
      <c r="AT239" s="11">
        <v>0</v>
      </c>
      <c r="AU239" s="11">
        <v>0</v>
      </c>
      <c r="AV239" s="3">
        <v>0</v>
      </c>
      <c r="AW239" s="4">
        <v>0</v>
      </c>
      <c r="AX239" s="73">
        <f t="shared" si="58"/>
        <v>0</v>
      </c>
    </row>
    <row r="240" spans="1:50" x14ac:dyDescent="0.25">
      <c r="A240" s="1" t="s">
        <v>45</v>
      </c>
      <c r="B240" s="1" t="s">
        <v>142</v>
      </c>
      <c r="C240" s="1" t="s">
        <v>143</v>
      </c>
      <c r="D240" s="1" t="s">
        <v>100</v>
      </c>
      <c r="E240" s="1" t="s">
        <v>101</v>
      </c>
      <c r="F240" s="1" t="s">
        <v>144</v>
      </c>
      <c r="G240" s="1">
        <v>6</v>
      </c>
      <c r="H240" s="1" t="s">
        <v>38</v>
      </c>
      <c r="I240" s="1">
        <v>49</v>
      </c>
      <c r="J240" s="1" t="s">
        <v>42</v>
      </c>
      <c r="K240" s="16" t="s">
        <v>147</v>
      </c>
      <c r="L240" s="16" t="s">
        <v>574</v>
      </c>
      <c r="M240" s="1" t="s">
        <v>46</v>
      </c>
      <c r="N240" s="1" t="s">
        <v>145</v>
      </c>
      <c r="O240" s="40" t="s">
        <v>662</v>
      </c>
      <c r="P240" s="1" t="s">
        <v>148</v>
      </c>
      <c r="Q240" s="1" t="s">
        <v>775</v>
      </c>
      <c r="R240" s="1" t="s">
        <v>617</v>
      </c>
      <c r="S240" s="1" t="s">
        <v>618</v>
      </c>
      <c r="T240" s="1" t="s">
        <v>146</v>
      </c>
      <c r="U240" s="1">
        <v>3000</v>
      </c>
      <c r="V240" s="1" t="s">
        <v>520</v>
      </c>
      <c r="W240" s="1" t="s">
        <v>520</v>
      </c>
      <c r="X240" s="1">
        <v>3161</v>
      </c>
      <c r="Y240" s="1" t="s">
        <v>155</v>
      </c>
      <c r="Z240" s="1">
        <v>0</v>
      </c>
      <c r="AA240" s="1" t="s">
        <v>44</v>
      </c>
      <c r="AB240" s="6">
        <v>97022.399999999994</v>
      </c>
      <c r="AC240" s="6">
        <v>27422.400000000001</v>
      </c>
      <c r="AD240" s="8">
        <v>123522.4</v>
      </c>
      <c r="AE240" s="8">
        <v>1000000</v>
      </c>
      <c r="AF240" s="8">
        <v>90201.600000000006</v>
      </c>
      <c r="AG240" s="8">
        <v>90201.600000000006</v>
      </c>
      <c r="AH240" s="8">
        <f t="shared" si="59"/>
        <v>2193.6800000000076</v>
      </c>
      <c r="AI240" s="8">
        <v>88007.92</v>
      </c>
      <c r="AJ240" s="8">
        <f t="shared" si="60"/>
        <v>0</v>
      </c>
      <c r="AK240" s="8">
        <v>88007.92</v>
      </c>
      <c r="AL240" s="8">
        <v>100000</v>
      </c>
      <c r="AM240" s="11"/>
      <c r="AN240" s="11"/>
      <c r="AO240" s="11">
        <f t="shared" si="61"/>
        <v>14175.199999999997</v>
      </c>
      <c r="AP240" s="11">
        <v>73832.72</v>
      </c>
      <c r="AQ240" s="11">
        <f t="shared" si="62"/>
        <v>33320.799999999988</v>
      </c>
      <c r="AR240" s="11">
        <v>0</v>
      </c>
      <c r="AS240" s="11">
        <v>6435022.4000000004</v>
      </c>
      <c r="AT240" s="11">
        <v>0</v>
      </c>
      <c r="AU240" s="11">
        <v>7311500</v>
      </c>
      <c r="AV240" s="3">
        <v>-876477.6</v>
      </c>
      <c r="AW240" s="4">
        <v>100000</v>
      </c>
      <c r="AX240" s="73">
        <f t="shared" si="58"/>
        <v>0</v>
      </c>
    </row>
    <row r="241" spans="1:50" x14ac:dyDescent="0.25">
      <c r="A241" s="1" t="s">
        <v>45</v>
      </c>
      <c r="B241" s="1" t="s">
        <v>219</v>
      </c>
      <c r="C241" s="1" t="s">
        <v>220</v>
      </c>
      <c r="D241" s="1" t="s">
        <v>49</v>
      </c>
      <c r="E241" s="1" t="s">
        <v>50</v>
      </c>
      <c r="F241" s="1" t="s">
        <v>221</v>
      </c>
      <c r="G241" s="1">
        <v>7</v>
      </c>
      <c r="H241" s="1" t="s">
        <v>223</v>
      </c>
      <c r="I241" s="1">
        <v>41</v>
      </c>
      <c r="J241" s="1" t="s">
        <v>42</v>
      </c>
      <c r="K241" s="16" t="s">
        <v>225</v>
      </c>
      <c r="L241" s="16" t="s">
        <v>574</v>
      </c>
      <c r="M241" s="1" t="s">
        <v>46</v>
      </c>
      <c r="N241" s="1" t="s">
        <v>222</v>
      </c>
      <c r="O241" s="40" t="s">
        <v>663</v>
      </c>
      <c r="P241" s="1" t="s">
        <v>226</v>
      </c>
      <c r="Q241" s="1" t="s">
        <v>769</v>
      </c>
      <c r="R241" s="1" t="s">
        <v>622</v>
      </c>
      <c r="S241" s="1" t="s">
        <v>599</v>
      </c>
      <c r="T241" s="1" t="s">
        <v>229</v>
      </c>
      <c r="U241" s="1">
        <v>3000</v>
      </c>
      <c r="V241" s="1" t="s">
        <v>520</v>
      </c>
      <c r="W241" s="1" t="s">
        <v>520</v>
      </c>
      <c r="X241" s="1">
        <v>3161</v>
      </c>
      <c r="Y241" s="1" t="s">
        <v>155</v>
      </c>
      <c r="Z241" s="1">
        <v>0</v>
      </c>
      <c r="AA241" s="1" t="s">
        <v>44</v>
      </c>
      <c r="AB241" s="8">
        <v>163881.9</v>
      </c>
      <c r="AC241" s="8">
        <v>163881.9</v>
      </c>
      <c r="AD241" s="8">
        <v>230000</v>
      </c>
      <c r="AE241" s="8">
        <v>230000</v>
      </c>
      <c r="AF241" s="8">
        <v>163881.9</v>
      </c>
      <c r="AG241" s="8">
        <v>163881.9</v>
      </c>
      <c r="AH241" s="8">
        <f t="shared" si="59"/>
        <v>0</v>
      </c>
      <c r="AI241" s="8">
        <v>163881.9</v>
      </c>
      <c r="AJ241" s="8">
        <f t="shared" si="60"/>
        <v>36418.199999999997</v>
      </c>
      <c r="AK241" s="8">
        <v>127463.7</v>
      </c>
      <c r="AL241" s="8">
        <v>200000</v>
      </c>
      <c r="AM241" s="11" t="s">
        <v>544</v>
      </c>
      <c r="AN241" s="11"/>
      <c r="AO241" s="11">
        <f t="shared" si="61"/>
        <v>0</v>
      </c>
      <c r="AP241" s="11">
        <v>127463.7</v>
      </c>
      <c r="AQ241" s="11">
        <f t="shared" si="62"/>
        <v>66118.100000000006</v>
      </c>
      <c r="AR241" s="11">
        <v>0</v>
      </c>
      <c r="AS241" s="11">
        <v>0</v>
      </c>
      <c r="AT241" s="11">
        <v>0</v>
      </c>
      <c r="AU241" s="11">
        <v>0</v>
      </c>
      <c r="AV241" s="3">
        <v>0</v>
      </c>
      <c r="AW241" s="4">
        <v>200000</v>
      </c>
      <c r="AX241" s="73">
        <f t="shared" si="58"/>
        <v>0</v>
      </c>
    </row>
    <row r="242" spans="1:50" x14ac:dyDescent="0.25">
      <c r="A242" s="1" t="s">
        <v>45</v>
      </c>
      <c r="B242" s="1" t="s">
        <v>32</v>
      </c>
      <c r="C242" s="1" t="s">
        <v>33</v>
      </c>
      <c r="D242" s="1" t="s">
        <v>100</v>
      </c>
      <c r="E242" s="1" t="s">
        <v>101</v>
      </c>
      <c r="F242" s="1" t="s">
        <v>136</v>
      </c>
      <c r="G242" s="1">
        <v>6</v>
      </c>
      <c r="H242" s="1" t="s">
        <v>38</v>
      </c>
      <c r="I242" s="1">
        <v>21</v>
      </c>
      <c r="J242" s="1" t="s">
        <v>42</v>
      </c>
      <c r="K242" s="16" t="s">
        <v>139</v>
      </c>
      <c r="L242" s="16" t="s">
        <v>574</v>
      </c>
      <c r="M242" s="1" t="s">
        <v>46</v>
      </c>
      <c r="N242" s="1" t="s">
        <v>137</v>
      </c>
      <c r="O242" s="40" t="s">
        <v>656</v>
      </c>
      <c r="P242" s="1" t="s">
        <v>140</v>
      </c>
      <c r="Q242" s="1" t="s">
        <v>765</v>
      </c>
      <c r="R242" s="1" t="s">
        <v>137</v>
      </c>
      <c r="S242" s="1" t="s">
        <v>623</v>
      </c>
      <c r="T242" s="1" t="s">
        <v>315</v>
      </c>
      <c r="U242" s="1">
        <v>3000</v>
      </c>
      <c r="V242" s="1" t="s">
        <v>520</v>
      </c>
      <c r="W242" s="1" t="s">
        <v>520</v>
      </c>
      <c r="X242" s="1">
        <v>3161</v>
      </c>
      <c r="Y242" s="1" t="s">
        <v>155</v>
      </c>
      <c r="Z242" s="1">
        <v>0</v>
      </c>
      <c r="AA242" s="1" t="s">
        <v>44</v>
      </c>
      <c r="AB242" s="6">
        <v>2643141.2000000002</v>
      </c>
      <c r="AC242" s="6">
        <v>2643141.2000000002</v>
      </c>
      <c r="AD242" s="8">
        <v>2700000</v>
      </c>
      <c r="AE242" s="8">
        <v>2700000</v>
      </c>
      <c r="AF242" s="8">
        <v>1835584</v>
      </c>
      <c r="AG242" s="8">
        <v>1835584</v>
      </c>
      <c r="AH242" s="8">
        <f t="shared" si="59"/>
        <v>601054</v>
      </c>
      <c r="AI242" s="8">
        <v>1234530</v>
      </c>
      <c r="AJ242" s="8">
        <f t="shared" si="60"/>
        <v>0</v>
      </c>
      <c r="AK242" s="8">
        <v>1234530</v>
      </c>
      <c r="AL242" s="8">
        <v>2500000</v>
      </c>
      <c r="AM242" s="11"/>
      <c r="AN242" s="11"/>
      <c r="AO242" s="11">
        <f t="shared" si="61"/>
        <v>0</v>
      </c>
      <c r="AP242" s="11">
        <v>1234530</v>
      </c>
      <c r="AQ242" s="11">
        <f t="shared" si="62"/>
        <v>864416</v>
      </c>
      <c r="AR242" s="11">
        <v>0</v>
      </c>
      <c r="AS242" s="11">
        <v>0</v>
      </c>
      <c r="AT242" s="11">
        <v>0</v>
      </c>
      <c r="AU242" s="11">
        <v>0</v>
      </c>
      <c r="AV242" s="3">
        <v>0</v>
      </c>
      <c r="AW242" s="4">
        <v>2500000</v>
      </c>
      <c r="AX242" s="73">
        <f t="shared" si="58"/>
        <v>0</v>
      </c>
    </row>
    <row r="243" spans="1:50" x14ac:dyDescent="0.25">
      <c r="A243" s="1" t="s">
        <v>45</v>
      </c>
      <c r="B243" s="1" t="s">
        <v>142</v>
      </c>
      <c r="C243" s="1" t="s">
        <v>143</v>
      </c>
      <c r="D243" s="1" t="s">
        <v>100</v>
      </c>
      <c r="E243" s="1" t="s">
        <v>101</v>
      </c>
      <c r="F243" s="1" t="s">
        <v>144</v>
      </c>
      <c r="G243" s="1">
        <v>6</v>
      </c>
      <c r="H243" s="1" t="s">
        <v>38</v>
      </c>
      <c r="I243" s="1">
        <v>49</v>
      </c>
      <c r="J243" s="1" t="s">
        <v>42</v>
      </c>
      <c r="K243" s="16" t="s">
        <v>147</v>
      </c>
      <c r="L243" s="16" t="s">
        <v>574</v>
      </c>
      <c r="M243" s="1" t="s">
        <v>46</v>
      </c>
      <c r="N243" s="1" t="s">
        <v>145</v>
      </c>
      <c r="O243" s="40" t="s">
        <v>662</v>
      </c>
      <c r="P243" s="1" t="s">
        <v>148</v>
      </c>
      <c r="Q243" s="1" t="s">
        <v>775</v>
      </c>
      <c r="R243" s="1" t="s">
        <v>617</v>
      </c>
      <c r="S243" s="1" t="s">
        <v>618</v>
      </c>
      <c r="T243" s="1" t="s">
        <v>146</v>
      </c>
      <c r="U243" s="1">
        <v>3000</v>
      </c>
      <c r="V243" s="1" t="s">
        <v>520</v>
      </c>
      <c r="W243" s="1" t="s">
        <v>520</v>
      </c>
      <c r="X243" s="1">
        <v>3171</v>
      </c>
      <c r="Y243" s="1" t="s">
        <v>156</v>
      </c>
      <c r="Z243" s="1">
        <v>0</v>
      </c>
      <c r="AA243" s="1" t="s">
        <v>44</v>
      </c>
      <c r="AB243" s="7">
        <v>0</v>
      </c>
      <c r="AC243" s="7">
        <v>0</v>
      </c>
      <c r="AD243" s="8">
        <v>20000</v>
      </c>
      <c r="AE243" s="8">
        <v>0</v>
      </c>
      <c r="AF243" s="8">
        <v>16008</v>
      </c>
      <c r="AG243" s="8">
        <v>16008</v>
      </c>
      <c r="AH243" s="8">
        <f t="shared" si="59"/>
        <v>0</v>
      </c>
      <c r="AI243" s="8">
        <v>16008</v>
      </c>
      <c r="AJ243" s="8">
        <f t="shared" si="60"/>
        <v>0</v>
      </c>
      <c r="AK243" s="8">
        <v>16008</v>
      </c>
      <c r="AL243" s="8">
        <v>20000</v>
      </c>
      <c r="AM243" s="11"/>
      <c r="AN243" s="11"/>
      <c r="AO243" s="11">
        <f t="shared" si="61"/>
        <v>16008</v>
      </c>
      <c r="AP243" s="11">
        <v>0</v>
      </c>
      <c r="AQ243" s="11">
        <f t="shared" si="62"/>
        <v>3992</v>
      </c>
      <c r="AR243" s="11">
        <v>0</v>
      </c>
      <c r="AS243" s="11">
        <v>20000</v>
      </c>
      <c r="AT243" s="11">
        <v>0</v>
      </c>
      <c r="AU243" s="11">
        <v>0</v>
      </c>
      <c r="AV243" s="3">
        <v>20000</v>
      </c>
      <c r="AW243" s="4">
        <v>20000</v>
      </c>
      <c r="AX243" s="73">
        <f t="shared" si="58"/>
        <v>0</v>
      </c>
    </row>
    <row r="244" spans="1:50" x14ac:dyDescent="0.25">
      <c r="A244" s="1" t="s">
        <v>45</v>
      </c>
      <c r="B244" s="1" t="s">
        <v>142</v>
      </c>
      <c r="C244" s="1" t="s">
        <v>143</v>
      </c>
      <c r="D244" s="1" t="s">
        <v>100</v>
      </c>
      <c r="E244" s="1" t="s">
        <v>101</v>
      </c>
      <c r="F244" s="1" t="s">
        <v>144</v>
      </c>
      <c r="G244" s="1">
        <v>6</v>
      </c>
      <c r="H244" s="1" t="s">
        <v>38</v>
      </c>
      <c r="I244" s="1">
        <v>49</v>
      </c>
      <c r="J244" s="1" t="s">
        <v>42</v>
      </c>
      <c r="K244" s="16" t="s">
        <v>147</v>
      </c>
      <c r="L244" s="16" t="s">
        <v>574</v>
      </c>
      <c r="M244" s="1" t="s">
        <v>46</v>
      </c>
      <c r="N244" s="1" t="s">
        <v>145</v>
      </c>
      <c r="O244" s="40" t="s">
        <v>662</v>
      </c>
      <c r="P244" s="1" t="s">
        <v>148</v>
      </c>
      <c r="Q244" s="1" t="s">
        <v>775</v>
      </c>
      <c r="R244" s="1" t="s">
        <v>617</v>
      </c>
      <c r="S244" s="1" t="s">
        <v>618</v>
      </c>
      <c r="T244" s="1" t="s">
        <v>146</v>
      </c>
      <c r="U244" s="1">
        <v>3000</v>
      </c>
      <c r="V244" s="1" t="s">
        <v>520</v>
      </c>
      <c r="W244" s="1" t="s">
        <v>520</v>
      </c>
      <c r="X244" s="1">
        <v>3181</v>
      </c>
      <c r="Y244" s="1" t="s">
        <v>157</v>
      </c>
      <c r="Z244" s="1">
        <v>0</v>
      </c>
      <c r="AA244" s="1" t="s">
        <v>44</v>
      </c>
      <c r="AB244" s="6">
        <v>1779.43</v>
      </c>
      <c r="AC244" s="6">
        <v>1779.43</v>
      </c>
      <c r="AD244" s="8">
        <v>1500</v>
      </c>
      <c r="AE244" s="8">
        <v>0</v>
      </c>
      <c r="AF244" s="8">
        <v>1158.31</v>
      </c>
      <c r="AG244" s="8">
        <v>1158.31</v>
      </c>
      <c r="AH244" s="8">
        <f t="shared" si="59"/>
        <v>0</v>
      </c>
      <c r="AI244" s="8">
        <v>1158.31</v>
      </c>
      <c r="AJ244" s="8">
        <f t="shared" si="60"/>
        <v>0</v>
      </c>
      <c r="AK244" s="8">
        <v>1158.31</v>
      </c>
      <c r="AL244" s="8">
        <v>0</v>
      </c>
      <c r="AM244" s="11"/>
      <c r="AN244" s="11"/>
      <c r="AO244" s="11">
        <f t="shared" si="61"/>
        <v>0</v>
      </c>
      <c r="AP244" s="11">
        <v>1158.31</v>
      </c>
      <c r="AQ244" s="11">
        <f t="shared" si="62"/>
        <v>341.69000000000005</v>
      </c>
      <c r="AR244" s="11">
        <v>0</v>
      </c>
      <c r="AS244" s="11">
        <v>1500</v>
      </c>
      <c r="AT244" s="11">
        <v>0</v>
      </c>
      <c r="AU244" s="11">
        <v>0</v>
      </c>
      <c r="AV244" s="3">
        <v>1500</v>
      </c>
      <c r="AW244" s="4">
        <v>0</v>
      </c>
      <c r="AX244" s="73">
        <f t="shared" si="58"/>
        <v>0</v>
      </c>
    </row>
    <row r="245" spans="1:50" x14ac:dyDescent="0.25">
      <c r="A245" s="1" t="s">
        <v>45</v>
      </c>
      <c r="B245" s="1" t="s">
        <v>219</v>
      </c>
      <c r="C245" s="1" t="s">
        <v>220</v>
      </c>
      <c r="D245" s="1" t="s">
        <v>49</v>
      </c>
      <c r="E245" s="1" t="s">
        <v>50</v>
      </c>
      <c r="F245" s="1" t="s">
        <v>221</v>
      </c>
      <c r="G245" s="1">
        <v>7</v>
      </c>
      <c r="H245" s="1" t="s">
        <v>223</v>
      </c>
      <c r="I245" s="1">
        <v>40</v>
      </c>
      <c r="J245" s="1" t="s">
        <v>42</v>
      </c>
      <c r="K245" s="16" t="s">
        <v>225</v>
      </c>
      <c r="L245" s="16" t="s">
        <v>574</v>
      </c>
      <c r="M245" s="1" t="s">
        <v>46</v>
      </c>
      <c r="N245" s="1" t="s">
        <v>222</v>
      </c>
      <c r="O245" s="40" t="s">
        <v>663</v>
      </c>
      <c r="P245" s="1" t="s">
        <v>226</v>
      </c>
      <c r="Q245" s="1" t="s">
        <v>769</v>
      </c>
      <c r="R245" s="1" t="s">
        <v>622</v>
      </c>
      <c r="S245" s="1" t="s">
        <v>599</v>
      </c>
      <c r="T245" s="1" t="s">
        <v>224</v>
      </c>
      <c r="U245" s="1">
        <v>3000</v>
      </c>
      <c r="V245" s="1" t="s">
        <v>520</v>
      </c>
      <c r="W245" s="1" t="s">
        <v>520</v>
      </c>
      <c r="X245" s="1">
        <v>3181</v>
      </c>
      <c r="Y245" s="1" t="s">
        <v>157</v>
      </c>
      <c r="Z245" s="1">
        <v>0</v>
      </c>
      <c r="AA245" s="1" t="s">
        <v>44</v>
      </c>
      <c r="AB245" s="8">
        <v>1733</v>
      </c>
      <c r="AC245" s="8">
        <v>1732.28</v>
      </c>
      <c r="AD245" s="8">
        <v>10000</v>
      </c>
      <c r="AE245" s="8">
        <v>10000</v>
      </c>
      <c r="AF245" s="8">
        <v>1093.76</v>
      </c>
      <c r="AG245" s="8">
        <v>1093.76</v>
      </c>
      <c r="AH245" s="8">
        <f t="shared" si="59"/>
        <v>0</v>
      </c>
      <c r="AI245" s="8">
        <v>1093.76</v>
      </c>
      <c r="AJ245" s="8">
        <f t="shared" si="60"/>
        <v>0</v>
      </c>
      <c r="AK245" s="8">
        <v>1093.76</v>
      </c>
      <c r="AL245" s="8">
        <v>0</v>
      </c>
      <c r="AM245" s="11"/>
      <c r="AN245" s="11"/>
      <c r="AO245" s="11">
        <f t="shared" si="61"/>
        <v>0</v>
      </c>
      <c r="AP245" s="11">
        <v>1093.76</v>
      </c>
      <c r="AQ245" s="11">
        <f t="shared" si="62"/>
        <v>8906.24</v>
      </c>
      <c r="AR245" s="11">
        <v>0</v>
      </c>
      <c r="AS245" s="11">
        <v>0</v>
      </c>
      <c r="AT245" s="11">
        <v>0</v>
      </c>
      <c r="AU245" s="11">
        <v>0</v>
      </c>
      <c r="AV245" s="3">
        <v>0</v>
      </c>
      <c r="AW245" s="4">
        <v>0</v>
      </c>
      <c r="AX245" s="73">
        <f t="shared" si="58"/>
        <v>0</v>
      </c>
    </row>
    <row r="246" spans="1:50" x14ac:dyDescent="0.25">
      <c r="A246" s="1" t="s">
        <v>45</v>
      </c>
      <c r="B246" s="1" t="s">
        <v>32</v>
      </c>
      <c r="C246" s="1" t="s">
        <v>33</v>
      </c>
      <c r="D246" s="1" t="s">
        <v>34</v>
      </c>
      <c r="E246" s="1" t="s">
        <v>35</v>
      </c>
      <c r="F246" s="1" t="s">
        <v>36</v>
      </c>
      <c r="G246" s="1">
        <v>6</v>
      </c>
      <c r="H246" s="1" t="s">
        <v>38</v>
      </c>
      <c r="I246" s="1">
        <v>18</v>
      </c>
      <c r="J246" s="1" t="s">
        <v>42</v>
      </c>
      <c r="K246" s="16" t="s">
        <v>253</v>
      </c>
      <c r="L246" s="16" t="s">
        <v>574</v>
      </c>
      <c r="M246" s="1" t="s">
        <v>46</v>
      </c>
      <c r="N246" s="1" t="s">
        <v>37</v>
      </c>
      <c r="O246" s="40" t="s">
        <v>584</v>
      </c>
      <c r="P246" s="1" t="s">
        <v>254</v>
      </c>
      <c r="Q246" s="1" t="s">
        <v>764</v>
      </c>
      <c r="R246" s="1" t="s">
        <v>631</v>
      </c>
      <c r="S246" s="1" t="s">
        <v>636</v>
      </c>
      <c r="T246" s="1" t="s">
        <v>252</v>
      </c>
      <c r="U246" s="1">
        <v>3000</v>
      </c>
      <c r="V246" s="1" t="s">
        <v>520</v>
      </c>
      <c r="W246" s="1" t="s">
        <v>520</v>
      </c>
      <c r="X246" s="1">
        <v>3181</v>
      </c>
      <c r="Y246" s="1" t="s">
        <v>157</v>
      </c>
      <c r="Z246" s="1">
        <v>0</v>
      </c>
      <c r="AA246" s="1" t="s">
        <v>44</v>
      </c>
      <c r="AB246" s="6">
        <v>3274.18</v>
      </c>
      <c r="AC246" s="6">
        <v>3274.18</v>
      </c>
      <c r="AD246" s="8">
        <v>18000</v>
      </c>
      <c r="AE246" s="8">
        <v>5500</v>
      </c>
      <c r="AF246" s="8">
        <v>9244.9699999999993</v>
      </c>
      <c r="AG246" s="8">
        <v>9244.9699999999993</v>
      </c>
      <c r="AH246" s="8">
        <f t="shared" si="59"/>
        <v>0</v>
      </c>
      <c r="AI246" s="8">
        <v>9244.9699999999993</v>
      </c>
      <c r="AJ246" s="8">
        <f t="shared" si="60"/>
        <v>0</v>
      </c>
      <c r="AK246" s="8">
        <v>9244.9699999999993</v>
      </c>
      <c r="AL246" s="8">
        <v>15000</v>
      </c>
      <c r="AM246" s="11"/>
      <c r="AN246" s="11"/>
      <c r="AO246" s="11">
        <f t="shared" si="61"/>
        <v>0</v>
      </c>
      <c r="AP246" s="11">
        <v>9244.9699999999993</v>
      </c>
      <c r="AQ246" s="11">
        <f t="shared" si="62"/>
        <v>8755.0300000000007</v>
      </c>
      <c r="AR246" s="11">
        <v>5000</v>
      </c>
      <c r="AS246" s="11">
        <v>7500</v>
      </c>
      <c r="AT246" s="11">
        <v>0</v>
      </c>
      <c r="AU246" s="11">
        <v>0</v>
      </c>
      <c r="AV246" s="3">
        <v>12500</v>
      </c>
      <c r="AW246" s="4">
        <v>15000</v>
      </c>
      <c r="AX246" s="73">
        <f t="shared" si="58"/>
        <v>0</v>
      </c>
    </row>
    <row r="247" spans="1:50" x14ac:dyDescent="0.25">
      <c r="A247" s="1" t="s">
        <v>45</v>
      </c>
      <c r="B247" s="1" t="s">
        <v>32</v>
      </c>
      <c r="C247" s="1" t="s">
        <v>33</v>
      </c>
      <c r="D247" s="1" t="s">
        <v>100</v>
      </c>
      <c r="E247" s="1" t="s">
        <v>101</v>
      </c>
      <c r="F247" s="1" t="s">
        <v>286</v>
      </c>
      <c r="G247" s="1">
        <v>6</v>
      </c>
      <c r="H247" s="1" t="s">
        <v>38</v>
      </c>
      <c r="I247" s="1">
        <v>4</v>
      </c>
      <c r="J247" s="1" t="s">
        <v>42</v>
      </c>
      <c r="K247" s="16" t="s">
        <v>309</v>
      </c>
      <c r="L247" s="16" t="s">
        <v>574</v>
      </c>
      <c r="M247" s="1" t="s">
        <v>46</v>
      </c>
      <c r="N247" s="1" t="s">
        <v>287</v>
      </c>
      <c r="O247" s="40" t="s">
        <v>706</v>
      </c>
      <c r="P247" s="1" t="s">
        <v>310</v>
      </c>
      <c r="Q247" s="1" t="s">
        <v>776</v>
      </c>
      <c r="R247" s="40" t="s">
        <v>705</v>
      </c>
      <c r="S247" s="1" t="s">
        <v>624</v>
      </c>
      <c r="T247" s="1" t="s">
        <v>308</v>
      </c>
      <c r="U247" s="1">
        <v>3000</v>
      </c>
      <c r="V247" s="1" t="s">
        <v>520</v>
      </c>
      <c r="W247" s="1" t="s">
        <v>520</v>
      </c>
      <c r="X247" s="1">
        <v>3181</v>
      </c>
      <c r="Y247" s="1" t="s">
        <v>157</v>
      </c>
      <c r="Z247" s="1">
        <v>0</v>
      </c>
      <c r="AA247" s="1" t="s">
        <v>44</v>
      </c>
      <c r="AB247" s="7">
        <v>0</v>
      </c>
      <c r="AC247" s="7">
        <v>0</v>
      </c>
      <c r="AD247" s="8">
        <v>5000</v>
      </c>
      <c r="AE247" s="8">
        <v>5000</v>
      </c>
      <c r="AF247" s="8">
        <v>0</v>
      </c>
      <c r="AG247" s="8">
        <v>0</v>
      </c>
      <c r="AH247" s="8">
        <f t="shared" si="59"/>
        <v>0</v>
      </c>
      <c r="AI247" s="8">
        <v>0</v>
      </c>
      <c r="AJ247" s="8">
        <f t="shared" si="60"/>
        <v>0</v>
      </c>
      <c r="AK247" s="8">
        <v>0</v>
      </c>
      <c r="AL247" s="8">
        <v>5000</v>
      </c>
      <c r="AM247" s="11"/>
      <c r="AN247" s="11"/>
      <c r="AO247" s="11">
        <f t="shared" si="61"/>
        <v>0</v>
      </c>
      <c r="AP247" s="11">
        <v>0</v>
      </c>
      <c r="AQ247" s="11">
        <f t="shared" si="62"/>
        <v>5000</v>
      </c>
      <c r="AR247" s="11">
        <v>0</v>
      </c>
      <c r="AS247" s="11">
        <v>0</v>
      </c>
      <c r="AT247" s="11">
        <v>0</v>
      </c>
      <c r="AU247" s="11">
        <v>0</v>
      </c>
      <c r="AV247" s="3">
        <v>0</v>
      </c>
      <c r="AW247" s="4">
        <v>5000</v>
      </c>
      <c r="AX247" s="73">
        <f t="shared" si="58"/>
        <v>0</v>
      </c>
    </row>
    <row r="248" spans="1:50" x14ac:dyDescent="0.25">
      <c r="A248" s="1" t="s">
        <v>45</v>
      </c>
      <c r="B248" s="1" t="s">
        <v>32</v>
      </c>
      <c r="C248" s="1" t="s">
        <v>33</v>
      </c>
      <c r="D248" s="1" t="s">
        <v>100</v>
      </c>
      <c r="E248" s="1" t="s">
        <v>101</v>
      </c>
      <c r="F248" s="1" t="s">
        <v>136</v>
      </c>
      <c r="G248" s="1">
        <v>6</v>
      </c>
      <c r="H248" s="1" t="s">
        <v>38</v>
      </c>
      <c r="I248" s="1">
        <v>21</v>
      </c>
      <c r="J248" s="1" t="s">
        <v>42</v>
      </c>
      <c r="K248" s="16" t="s">
        <v>139</v>
      </c>
      <c r="L248" s="16" t="s">
        <v>574</v>
      </c>
      <c r="M248" s="1" t="s">
        <v>46</v>
      </c>
      <c r="N248" s="1" t="s">
        <v>137</v>
      </c>
      <c r="O248" s="40" t="s">
        <v>656</v>
      </c>
      <c r="P248" s="1" t="s">
        <v>140</v>
      </c>
      <c r="Q248" s="1" t="s">
        <v>765</v>
      </c>
      <c r="R248" s="1" t="s">
        <v>137</v>
      </c>
      <c r="S248" s="1" t="s">
        <v>623</v>
      </c>
      <c r="T248" s="1" t="s">
        <v>315</v>
      </c>
      <c r="U248" s="1">
        <v>3000</v>
      </c>
      <c r="V248" s="1" t="s">
        <v>520</v>
      </c>
      <c r="W248" s="1" t="s">
        <v>520</v>
      </c>
      <c r="X248" s="1">
        <v>3181</v>
      </c>
      <c r="Y248" s="1" t="s">
        <v>157</v>
      </c>
      <c r="Z248" s="1">
        <v>0</v>
      </c>
      <c r="AA248" s="1" t="s">
        <v>44</v>
      </c>
      <c r="AB248" s="7">
        <v>0</v>
      </c>
      <c r="AC248" s="7">
        <v>0</v>
      </c>
      <c r="AD248" s="8">
        <v>362</v>
      </c>
      <c r="AE248" s="8">
        <v>0</v>
      </c>
      <c r="AF248" s="8">
        <v>361.98</v>
      </c>
      <c r="AG248" s="8">
        <v>361.98</v>
      </c>
      <c r="AH248" s="8">
        <f t="shared" si="59"/>
        <v>0</v>
      </c>
      <c r="AI248" s="8">
        <v>361.98</v>
      </c>
      <c r="AJ248" s="8">
        <f t="shared" si="60"/>
        <v>0</v>
      </c>
      <c r="AK248" s="8">
        <v>361.98</v>
      </c>
      <c r="AL248" s="8">
        <v>0</v>
      </c>
      <c r="AM248" s="11"/>
      <c r="AN248" s="11"/>
      <c r="AO248" s="11">
        <f t="shared" si="61"/>
        <v>0</v>
      </c>
      <c r="AP248" s="11">
        <v>361.98</v>
      </c>
      <c r="AQ248" s="11">
        <f t="shared" si="62"/>
        <v>1.999999999998181E-2</v>
      </c>
      <c r="AR248" s="11">
        <v>0</v>
      </c>
      <c r="AS248" s="11">
        <v>362</v>
      </c>
      <c r="AT248" s="11">
        <v>0</v>
      </c>
      <c r="AU248" s="11">
        <v>0</v>
      </c>
      <c r="AV248" s="3">
        <v>362</v>
      </c>
      <c r="AW248" s="4">
        <v>0</v>
      </c>
      <c r="AX248" s="73">
        <f t="shared" si="58"/>
        <v>0</v>
      </c>
    </row>
    <row r="249" spans="1:50" x14ac:dyDescent="0.25">
      <c r="A249" s="1" t="s">
        <v>45</v>
      </c>
      <c r="B249" s="1" t="s">
        <v>32</v>
      </c>
      <c r="C249" s="1" t="s">
        <v>33</v>
      </c>
      <c r="D249" s="1" t="s">
        <v>34</v>
      </c>
      <c r="E249" s="1" t="s">
        <v>35</v>
      </c>
      <c r="F249" s="1" t="s">
        <v>36</v>
      </c>
      <c r="G249" s="1">
        <v>6</v>
      </c>
      <c r="H249" s="1" t="s">
        <v>38</v>
      </c>
      <c r="I249" s="1">
        <v>18</v>
      </c>
      <c r="J249" s="1" t="s">
        <v>42</v>
      </c>
      <c r="K249" s="16" t="s">
        <v>253</v>
      </c>
      <c r="L249" s="16" t="s">
        <v>574</v>
      </c>
      <c r="M249" s="1" t="s">
        <v>46</v>
      </c>
      <c r="N249" s="1" t="s">
        <v>37</v>
      </c>
      <c r="O249" s="40" t="s">
        <v>584</v>
      </c>
      <c r="P249" s="1" t="s">
        <v>254</v>
      </c>
      <c r="Q249" s="1" t="s">
        <v>764</v>
      </c>
      <c r="R249" s="1" t="s">
        <v>631</v>
      </c>
      <c r="S249" s="1" t="s">
        <v>636</v>
      </c>
      <c r="T249" s="1" t="s">
        <v>252</v>
      </c>
      <c r="U249" s="1">
        <v>3000</v>
      </c>
      <c r="V249" s="1" t="s">
        <v>520</v>
      </c>
      <c r="W249" s="1" t="s">
        <v>520</v>
      </c>
      <c r="X249" s="1">
        <v>3211</v>
      </c>
      <c r="Y249" s="1" t="s">
        <v>256</v>
      </c>
      <c r="Z249" s="1">
        <v>0</v>
      </c>
      <c r="AA249" s="1" t="s">
        <v>44</v>
      </c>
      <c r="AB249" s="7">
        <v>0</v>
      </c>
      <c r="AC249" s="7">
        <v>0</v>
      </c>
      <c r="AD249" s="8">
        <v>1056440</v>
      </c>
      <c r="AE249" s="8">
        <v>0</v>
      </c>
      <c r="AF249" s="8">
        <v>0</v>
      </c>
      <c r="AG249" s="8">
        <v>0</v>
      </c>
      <c r="AH249" s="8">
        <f t="shared" si="59"/>
        <v>0</v>
      </c>
      <c r="AI249" s="8">
        <v>0</v>
      </c>
      <c r="AJ249" s="8">
        <f t="shared" si="60"/>
        <v>0</v>
      </c>
      <c r="AK249" s="8">
        <v>0</v>
      </c>
      <c r="AL249" s="8">
        <v>0</v>
      </c>
      <c r="AM249" s="11"/>
      <c r="AN249" s="11"/>
      <c r="AO249" s="11">
        <f t="shared" si="61"/>
        <v>0</v>
      </c>
      <c r="AP249" s="11">
        <v>0</v>
      </c>
      <c r="AQ249" s="11">
        <f t="shared" si="62"/>
        <v>1056440</v>
      </c>
      <c r="AR249" s="11">
        <v>0</v>
      </c>
      <c r="AS249" s="11">
        <v>1056440</v>
      </c>
      <c r="AT249" s="11">
        <v>0</v>
      </c>
      <c r="AU249" s="11">
        <v>0</v>
      </c>
      <c r="AV249" s="3">
        <v>1056440</v>
      </c>
      <c r="AW249" s="4">
        <v>0</v>
      </c>
      <c r="AX249" s="73">
        <f t="shared" si="58"/>
        <v>0</v>
      </c>
    </row>
    <row r="250" spans="1:50" x14ac:dyDescent="0.25">
      <c r="A250" s="1" t="s">
        <v>45</v>
      </c>
      <c r="B250" s="1" t="s">
        <v>32</v>
      </c>
      <c r="C250" s="1" t="s">
        <v>33</v>
      </c>
      <c r="D250" s="1" t="s">
        <v>34</v>
      </c>
      <c r="E250" s="1" t="s">
        <v>35</v>
      </c>
      <c r="F250" s="1" t="s">
        <v>36</v>
      </c>
      <c r="G250" s="1">
        <v>6</v>
      </c>
      <c r="H250" s="1" t="s">
        <v>38</v>
      </c>
      <c r="I250" s="1">
        <v>18</v>
      </c>
      <c r="J250" s="1" t="s">
        <v>42</v>
      </c>
      <c r="K250" s="16" t="s">
        <v>253</v>
      </c>
      <c r="L250" s="16" t="s">
        <v>574</v>
      </c>
      <c r="M250" s="1" t="s">
        <v>46</v>
      </c>
      <c r="N250" s="1" t="s">
        <v>37</v>
      </c>
      <c r="O250" s="40" t="s">
        <v>584</v>
      </c>
      <c r="P250" s="1" t="s">
        <v>254</v>
      </c>
      <c r="Q250" s="1" t="s">
        <v>764</v>
      </c>
      <c r="R250" s="1" t="s">
        <v>631</v>
      </c>
      <c r="S250" s="1" t="s">
        <v>636</v>
      </c>
      <c r="T250" s="1" t="s">
        <v>252</v>
      </c>
      <c r="U250" s="1">
        <v>3000</v>
      </c>
      <c r="V250" s="1" t="s">
        <v>520</v>
      </c>
      <c r="W250" s="1" t="s">
        <v>520</v>
      </c>
      <c r="X250" s="1">
        <v>3211</v>
      </c>
      <c r="Y250" s="1" t="s">
        <v>256</v>
      </c>
      <c r="Z250" s="1">
        <v>34</v>
      </c>
      <c r="AA250" s="1" t="s">
        <v>257</v>
      </c>
      <c r="AB250" s="7">
        <v>0</v>
      </c>
      <c r="AC250" s="7">
        <v>0</v>
      </c>
      <c r="AD250" s="8">
        <v>2000000</v>
      </c>
      <c r="AE250" s="8">
        <v>0</v>
      </c>
      <c r="AF250" s="8">
        <v>2000000</v>
      </c>
      <c r="AG250" s="8">
        <v>2000000</v>
      </c>
      <c r="AH250" s="8">
        <f t="shared" si="59"/>
        <v>0</v>
      </c>
      <c r="AI250" s="8">
        <v>2000000</v>
      </c>
      <c r="AJ250" s="8">
        <f t="shared" si="60"/>
        <v>0</v>
      </c>
      <c r="AK250" s="8">
        <v>2000000</v>
      </c>
      <c r="AL250" s="8">
        <v>0</v>
      </c>
      <c r="AM250" s="11"/>
      <c r="AN250" s="11"/>
      <c r="AO250" s="11">
        <f t="shared" si="61"/>
        <v>0</v>
      </c>
      <c r="AP250" s="11">
        <v>2000000</v>
      </c>
      <c r="AQ250" s="11">
        <f t="shared" si="62"/>
        <v>0</v>
      </c>
      <c r="AR250" s="11">
        <v>2000000</v>
      </c>
      <c r="AS250" s="11">
        <v>0</v>
      </c>
      <c r="AT250" s="11">
        <v>0</v>
      </c>
      <c r="AU250" s="11">
        <v>0</v>
      </c>
      <c r="AV250" s="3">
        <v>2000000</v>
      </c>
      <c r="AW250" s="4">
        <v>2000000</v>
      </c>
      <c r="AX250" s="73">
        <f t="shared" si="58"/>
        <v>2000000</v>
      </c>
    </row>
    <row r="251" spans="1:50" x14ac:dyDescent="0.25">
      <c r="A251" s="1" t="s">
        <v>45</v>
      </c>
      <c r="B251" s="1" t="s">
        <v>32</v>
      </c>
      <c r="C251" s="1" t="s">
        <v>33</v>
      </c>
      <c r="D251" s="1" t="s">
        <v>34</v>
      </c>
      <c r="E251" s="1" t="s">
        <v>35</v>
      </c>
      <c r="F251" s="1" t="s">
        <v>36</v>
      </c>
      <c r="G251" s="1">
        <v>6</v>
      </c>
      <c r="H251" s="1" t="s">
        <v>38</v>
      </c>
      <c r="I251" s="1">
        <v>18</v>
      </c>
      <c r="J251" s="1" t="s">
        <v>42</v>
      </c>
      <c r="K251" s="16" t="s">
        <v>253</v>
      </c>
      <c r="L251" s="16" t="s">
        <v>574</v>
      </c>
      <c r="M251" s="1" t="s">
        <v>46</v>
      </c>
      <c r="N251" s="1" t="s">
        <v>37</v>
      </c>
      <c r="O251" s="40" t="s">
        <v>584</v>
      </c>
      <c r="P251" s="1" t="s">
        <v>254</v>
      </c>
      <c r="Q251" s="1" t="s">
        <v>764</v>
      </c>
      <c r="R251" s="1" t="s">
        <v>631</v>
      </c>
      <c r="S251" s="1" t="s">
        <v>636</v>
      </c>
      <c r="T251" s="1" t="s">
        <v>252</v>
      </c>
      <c r="U251" s="1">
        <v>3000</v>
      </c>
      <c r="V251" s="1" t="s">
        <v>520</v>
      </c>
      <c r="W251" s="1" t="s">
        <v>520</v>
      </c>
      <c r="X251" s="1">
        <v>3211</v>
      </c>
      <c r="Y251" s="1" t="s">
        <v>256</v>
      </c>
      <c r="Z251" s="1">
        <v>36</v>
      </c>
      <c r="AA251" s="1" t="s">
        <v>258</v>
      </c>
      <c r="AB251" s="7">
        <v>0</v>
      </c>
      <c r="AC251" s="7">
        <v>0</v>
      </c>
      <c r="AD251" s="8">
        <v>928551.63</v>
      </c>
      <c r="AE251" s="8">
        <v>0</v>
      </c>
      <c r="AF251" s="8">
        <v>928551.63</v>
      </c>
      <c r="AG251" s="8">
        <v>928551.63</v>
      </c>
      <c r="AH251" s="8">
        <f t="shared" si="59"/>
        <v>0</v>
      </c>
      <c r="AI251" s="8">
        <v>928551.63</v>
      </c>
      <c r="AJ251" s="8">
        <f t="shared" si="60"/>
        <v>0</v>
      </c>
      <c r="AK251" s="8">
        <v>928551.63</v>
      </c>
      <c r="AL251" s="8">
        <v>0</v>
      </c>
      <c r="AM251" s="11"/>
      <c r="AN251" s="11"/>
      <c r="AO251" s="11">
        <f t="shared" si="61"/>
        <v>0</v>
      </c>
      <c r="AP251" s="11">
        <v>928551.63</v>
      </c>
      <c r="AQ251" s="11">
        <f t="shared" si="62"/>
        <v>0</v>
      </c>
      <c r="AR251" s="11">
        <v>928551.63</v>
      </c>
      <c r="AS251" s="11">
        <v>0</v>
      </c>
      <c r="AT251" s="11">
        <v>0</v>
      </c>
      <c r="AU251" s="11">
        <v>0</v>
      </c>
      <c r="AV251" s="3">
        <v>928551.63</v>
      </c>
      <c r="AW251" s="4">
        <v>1000000</v>
      </c>
      <c r="AX251" s="73">
        <f t="shared" si="58"/>
        <v>1000000</v>
      </c>
    </row>
    <row r="252" spans="1:50" x14ac:dyDescent="0.25">
      <c r="A252" s="1" t="s">
        <v>45</v>
      </c>
      <c r="B252" s="1" t="s">
        <v>32</v>
      </c>
      <c r="C252" s="1" t="s">
        <v>33</v>
      </c>
      <c r="D252" s="1" t="s">
        <v>100</v>
      </c>
      <c r="E252" s="1" t="s">
        <v>101</v>
      </c>
      <c r="F252" s="1" t="s">
        <v>136</v>
      </c>
      <c r="G252" s="1">
        <v>6</v>
      </c>
      <c r="H252" s="1" t="s">
        <v>38</v>
      </c>
      <c r="I252" s="1">
        <v>21</v>
      </c>
      <c r="J252" s="1" t="s">
        <v>42</v>
      </c>
      <c r="K252" s="16" t="s">
        <v>139</v>
      </c>
      <c r="L252" s="16" t="s">
        <v>574</v>
      </c>
      <c r="M252" s="1" t="s">
        <v>46</v>
      </c>
      <c r="N252" s="1" t="s">
        <v>137</v>
      </c>
      <c r="O252" s="40" t="s">
        <v>656</v>
      </c>
      <c r="P252" s="1" t="s">
        <v>140</v>
      </c>
      <c r="Q252" s="1" t="s">
        <v>765</v>
      </c>
      <c r="R252" s="1" t="s">
        <v>137</v>
      </c>
      <c r="S252" s="1" t="s">
        <v>623</v>
      </c>
      <c r="T252" s="1" t="s">
        <v>315</v>
      </c>
      <c r="U252" s="1">
        <v>3000</v>
      </c>
      <c r="V252" s="1" t="s">
        <v>520</v>
      </c>
      <c r="W252" s="1" t="s">
        <v>520</v>
      </c>
      <c r="X252" s="1">
        <v>3221</v>
      </c>
      <c r="Y252" s="1" t="s">
        <v>318</v>
      </c>
      <c r="Z252" s="1">
        <v>0</v>
      </c>
      <c r="AA252" s="1" t="s">
        <v>44</v>
      </c>
      <c r="AB252" s="6">
        <v>2273560.91</v>
      </c>
      <c r="AC252" s="6">
        <v>2247799.9</v>
      </c>
      <c r="AD252" s="8">
        <v>1824000</v>
      </c>
      <c r="AE252" s="8">
        <v>1500000</v>
      </c>
      <c r="AF252" s="8">
        <v>1695426.17</v>
      </c>
      <c r="AG252" s="8">
        <v>1695426.17</v>
      </c>
      <c r="AH252" s="8">
        <f t="shared" si="59"/>
        <v>66989.899999999907</v>
      </c>
      <c r="AI252" s="8">
        <v>1628436.27</v>
      </c>
      <c r="AJ252" s="8">
        <f t="shared" si="60"/>
        <v>27840</v>
      </c>
      <c r="AK252" s="8">
        <v>1600596.27</v>
      </c>
      <c r="AL252" s="8">
        <v>2500000</v>
      </c>
      <c r="AM252" s="11"/>
      <c r="AN252" s="11"/>
      <c r="AO252" s="11">
        <f t="shared" si="61"/>
        <v>159250.03000000003</v>
      </c>
      <c r="AP252" s="11">
        <v>1441346.24</v>
      </c>
      <c r="AQ252" s="11">
        <f t="shared" si="62"/>
        <v>128573.83000000007</v>
      </c>
      <c r="AR252" s="11">
        <v>0</v>
      </c>
      <c r="AS252" s="11">
        <v>324000</v>
      </c>
      <c r="AT252" s="11">
        <v>0</v>
      </c>
      <c r="AU252" s="11">
        <v>0</v>
      </c>
      <c r="AV252" s="3">
        <v>324000</v>
      </c>
      <c r="AW252" s="4">
        <v>2500000</v>
      </c>
      <c r="AX252" s="73">
        <f t="shared" si="58"/>
        <v>0</v>
      </c>
    </row>
    <row r="253" spans="1:50" x14ac:dyDescent="0.25">
      <c r="A253" s="1" t="s">
        <v>45</v>
      </c>
      <c r="B253" s="1" t="s">
        <v>400</v>
      </c>
      <c r="C253" s="1" t="s">
        <v>401</v>
      </c>
      <c r="D253" s="1" t="s">
        <v>282</v>
      </c>
      <c r="E253" s="1" t="s">
        <v>283</v>
      </c>
      <c r="F253" s="1" t="s">
        <v>196</v>
      </c>
      <c r="G253" s="1">
        <v>5</v>
      </c>
      <c r="H253" s="1" t="s">
        <v>198</v>
      </c>
      <c r="I253" s="1">
        <v>29</v>
      </c>
      <c r="J253" s="1" t="s">
        <v>42</v>
      </c>
      <c r="K253" s="16" t="s">
        <v>403</v>
      </c>
      <c r="L253" s="16" t="s">
        <v>574</v>
      </c>
      <c r="M253" s="1" t="s">
        <v>46</v>
      </c>
      <c r="N253" s="1" t="s">
        <v>197</v>
      </c>
      <c r="O253" s="40" t="s">
        <v>659</v>
      </c>
      <c r="P253" s="1" t="s">
        <v>404</v>
      </c>
      <c r="Q253" s="1" t="s">
        <v>771</v>
      </c>
      <c r="R253" s="1" t="s">
        <v>634</v>
      </c>
      <c r="S253" s="1" t="s">
        <v>737</v>
      </c>
      <c r="T253" s="1" t="s">
        <v>402</v>
      </c>
      <c r="U253" s="1">
        <v>3000</v>
      </c>
      <c r="V253" s="1" t="s">
        <v>520</v>
      </c>
      <c r="W253" s="1" t="s">
        <v>520</v>
      </c>
      <c r="X253" s="1">
        <v>3221</v>
      </c>
      <c r="Y253" s="1" t="s">
        <v>318</v>
      </c>
      <c r="Z253" s="1">
        <v>0</v>
      </c>
      <c r="AA253" s="1" t="s">
        <v>44</v>
      </c>
      <c r="AB253" s="7">
        <v>0</v>
      </c>
      <c r="AC253" s="7">
        <v>0</v>
      </c>
      <c r="AD253" s="8">
        <v>0</v>
      </c>
      <c r="AE253" s="8">
        <v>348000</v>
      </c>
      <c r="AF253" s="8">
        <v>0</v>
      </c>
      <c r="AG253" s="8">
        <v>0</v>
      </c>
      <c r="AH253" s="8">
        <f t="shared" si="59"/>
        <v>0</v>
      </c>
      <c r="AI253" s="8">
        <v>0</v>
      </c>
      <c r="AJ253" s="8">
        <f t="shared" si="60"/>
        <v>0</v>
      </c>
      <c r="AK253" s="8">
        <v>0</v>
      </c>
      <c r="AL253" s="8">
        <v>0</v>
      </c>
      <c r="AM253" s="11"/>
      <c r="AN253" s="11"/>
      <c r="AO253" s="11">
        <f t="shared" si="61"/>
        <v>0</v>
      </c>
      <c r="AP253" s="11">
        <v>0</v>
      </c>
      <c r="AQ253" s="11">
        <f t="shared" si="62"/>
        <v>0</v>
      </c>
      <c r="AR253" s="11">
        <v>0</v>
      </c>
      <c r="AS253" s="11">
        <v>0</v>
      </c>
      <c r="AT253" s="11">
        <v>0</v>
      </c>
      <c r="AU253" s="11">
        <v>348000</v>
      </c>
      <c r="AV253" s="3">
        <v>-348000</v>
      </c>
      <c r="AW253" s="4">
        <v>0</v>
      </c>
      <c r="AX253" s="73">
        <f t="shared" si="58"/>
        <v>0</v>
      </c>
    </row>
    <row r="254" spans="1:50" x14ac:dyDescent="0.25">
      <c r="A254" s="1" t="s">
        <v>45</v>
      </c>
      <c r="B254" s="1" t="s">
        <v>142</v>
      </c>
      <c r="C254" s="1" t="s">
        <v>143</v>
      </c>
      <c r="D254" s="1" t="s">
        <v>100</v>
      </c>
      <c r="E254" s="1" t="s">
        <v>101</v>
      </c>
      <c r="F254" s="1" t="s">
        <v>144</v>
      </c>
      <c r="G254" s="1">
        <v>6</v>
      </c>
      <c r="H254" s="1" t="s">
        <v>38</v>
      </c>
      <c r="I254" s="1">
        <v>49</v>
      </c>
      <c r="J254" s="1" t="s">
        <v>42</v>
      </c>
      <c r="K254" s="16" t="s">
        <v>147</v>
      </c>
      <c r="L254" s="16" t="s">
        <v>574</v>
      </c>
      <c r="M254" s="1" t="s">
        <v>46</v>
      </c>
      <c r="N254" s="1" t="s">
        <v>145</v>
      </c>
      <c r="O254" s="40" t="s">
        <v>662</v>
      </c>
      <c r="P254" s="1" t="s">
        <v>148</v>
      </c>
      <c r="Q254" s="1" t="s">
        <v>775</v>
      </c>
      <c r="R254" s="1" t="s">
        <v>617</v>
      </c>
      <c r="S254" s="1" t="s">
        <v>618</v>
      </c>
      <c r="T254" s="1" t="s">
        <v>146</v>
      </c>
      <c r="U254" s="1">
        <v>3000</v>
      </c>
      <c r="V254" s="1" t="s">
        <v>520</v>
      </c>
      <c r="W254" s="1" t="s">
        <v>520</v>
      </c>
      <c r="X254" s="1">
        <v>3231</v>
      </c>
      <c r="Y254" s="1" t="s">
        <v>167</v>
      </c>
      <c r="Z254" s="1" t="s">
        <v>719</v>
      </c>
      <c r="AA254" s="1" t="s">
        <v>44</v>
      </c>
      <c r="AB254" s="7">
        <v>0</v>
      </c>
      <c r="AC254" s="7">
        <v>0</v>
      </c>
      <c r="AD254" s="8">
        <v>13070</v>
      </c>
      <c r="AE254" s="8">
        <v>0</v>
      </c>
      <c r="AF254" s="8">
        <v>13070</v>
      </c>
      <c r="AG254" s="8">
        <v>13070</v>
      </c>
      <c r="AH254" s="8">
        <f t="shared" si="59"/>
        <v>13070</v>
      </c>
      <c r="AI254" s="8">
        <v>0</v>
      </c>
      <c r="AJ254" s="8">
        <f t="shared" si="60"/>
        <v>0</v>
      </c>
      <c r="AK254" s="8">
        <v>0</v>
      </c>
      <c r="AL254" s="8">
        <v>8300000</v>
      </c>
      <c r="AM254" s="11" t="s">
        <v>750</v>
      </c>
      <c r="AN254" s="11"/>
      <c r="AO254" s="11">
        <f t="shared" si="61"/>
        <v>0</v>
      </c>
      <c r="AP254" s="11">
        <v>0</v>
      </c>
      <c r="AQ254" s="11">
        <f t="shared" si="62"/>
        <v>0</v>
      </c>
      <c r="AR254" s="11">
        <v>0</v>
      </c>
      <c r="AS254" s="11">
        <v>13070</v>
      </c>
      <c r="AT254" s="11">
        <v>0</v>
      </c>
      <c r="AU254" s="11">
        <v>0</v>
      </c>
      <c r="AV254" s="3">
        <v>13070</v>
      </c>
      <c r="AW254" s="4">
        <v>0</v>
      </c>
      <c r="AX254" s="73">
        <f t="shared" si="58"/>
        <v>-8300000</v>
      </c>
    </row>
    <row r="255" spans="1:50" x14ac:dyDescent="0.25">
      <c r="A255" s="1" t="s">
        <v>45</v>
      </c>
      <c r="B255" s="1" t="s">
        <v>32</v>
      </c>
      <c r="C255" s="1" t="s">
        <v>33</v>
      </c>
      <c r="D255" s="1" t="s">
        <v>100</v>
      </c>
      <c r="E255" s="1" t="s">
        <v>101</v>
      </c>
      <c r="F255" s="1" t="s">
        <v>136</v>
      </c>
      <c r="G255" s="1">
        <v>6</v>
      </c>
      <c r="H255" s="1" t="s">
        <v>38</v>
      </c>
      <c r="I255" s="1">
        <v>21</v>
      </c>
      <c r="J255" s="1" t="s">
        <v>42</v>
      </c>
      <c r="K255" s="16" t="s">
        <v>139</v>
      </c>
      <c r="L255" s="16" t="s">
        <v>574</v>
      </c>
      <c r="M255" s="1" t="s">
        <v>46</v>
      </c>
      <c r="N255" s="1" t="s">
        <v>137</v>
      </c>
      <c r="O255" s="40" t="s">
        <v>656</v>
      </c>
      <c r="P255" s="1" t="s">
        <v>140</v>
      </c>
      <c r="Q255" s="1" t="s">
        <v>765</v>
      </c>
      <c r="R255" s="1" t="s">
        <v>137</v>
      </c>
      <c r="S255" s="1" t="s">
        <v>623</v>
      </c>
      <c r="T255" s="1" t="s">
        <v>315</v>
      </c>
      <c r="U255" s="1">
        <v>3000</v>
      </c>
      <c r="V255" s="1" t="s">
        <v>520</v>
      </c>
      <c r="W255" s="1" t="s">
        <v>520</v>
      </c>
      <c r="X255" s="1">
        <v>3231</v>
      </c>
      <c r="Y255" s="1" t="s">
        <v>167</v>
      </c>
      <c r="Z255" s="1">
        <v>0</v>
      </c>
      <c r="AA255" s="1" t="s">
        <v>44</v>
      </c>
      <c r="AB255" s="7">
        <v>0</v>
      </c>
      <c r="AC255" s="7">
        <v>0</v>
      </c>
      <c r="AD255" s="8">
        <v>911199.6</v>
      </c>
      <c r="AE255" s="8">
        <v>3000000</v>
      </c>
      <c r="AF255" s="8">
        <v>0</v>
      </c>
      <c r="AG255" s="8">
        <v>0</v>
      </c>
      <c r="AH255" s="8">
        <f t="shared" si="59"/>
        <v>0</v>
      </c>
      <c r="AI255" s="8">
        <v>0</v>
      </c>
      <c r="AJ255" s="8">
        <f t="shared" si="60"/>
        <v>0</v>
      </c>
      <c r="AK255" s="8">
        <v>0</v>
      </c>
      <c r="AL255" s="8">
        <v>0</v>
      </c>
      <c r="AM255" s="11"/>
      <c r="AN255" s="11"/>
      <c r="AO255" s="11">
        <f t="shared" si="61"/>
        <v>0</v>
      </c>
      <c r="AP255" s="11">
        <v>0</v>
      </c>
      <c r="AQ255" s="11">
        <f t="shared" si="62"/>
        <v>911199.6</v>
      </c>
      <c r="AR255" s="11">
        <v>0</v>
      </c>
      <c r="AS255" s="11">
        <v>0</v>
      </c>
      <c r="AT255" s="11">
        <v>0</v>
      </c>
      <c r="AU255" s="11">
        <v>2088800.4</v>
      </c>
      <c r="AV255" s="3">
        <v>-2088800.4</v>
      </c>
      <c r="AW255" s="4">
        <v>0</v>
      </c>
      <c r="AX255" s="73">
        <f t="shared" si="58"/>
        <v>0</v>
      </c>
    </row>
    <row r="256" spans="1:50" x14ac:dyDescent="0.25">
      <c r="A256" s="1" t="s">
        <v>45</v>
      </c>
      <c r="B256" s="1" t="s">
        <v>142</v>
      </c>
      <c r="C256" s="1" t="s">
        <v>143</v>
      </c>
      <c r="D256" s="1" t="s">
        <v>100</v>
      </c>
      <c r="E256" s="1" t="s">
        <v>101</v>
      </c>
      <c r="F256" s="1" t="s">
        <v>144</v>
      </c>
      <c r="G256" s="1">
        <v>6</v>
      </c>
      <c r="H256" s="1" t="s">
        <v>38</v>
      </c>
      <c r="I256" s="1">
        <v>50</v>
      </c>
      <c r="J256" s="1" t="s">
        <v>42</v>
      </c>
      <c r="K256" s="16" t="s">
        <v>147</v>
      </c>
      <c r="L256" s="16" t="s">
        <v>574</v>
      </c>
      <c r="M256" s="1" t="s">
        <v>46</v>
      </c>
      <c r="N256" s="1" t="s">
        <v>145</v>
      </c>
      <c r="O256" s="40" t="s">
        <v>662</v>
      </c>
      <c r="P256" s="1" t="s">
        <v>148</v>
      </c>
      <c r="Q256" s="1" t="s">
        <v>775</v>
      </c>
      <c r="R256" s="1" t="s">
        <v>617</v>
      </c>
      <c r="S256" s="1" t="s">
        <v>618</v>
      </c>
      <c r="T256" s="1" t="s">
        <v>166</v>
      </c>
      <c r="U256" s="1">
        <v>3000</v>
      </c>
      <c r="V256" s="1" t="s">
        <v>520</v>
      </c>
      <c r="W256" s="1" t="s">
        <v>520</v>
      </c>
      <c r="X256" s="1">
        <v>3231</v>
      </c>
      <c r="Y256" s="1" t="s">
        <v>167</v>
      </c>
      <c r="Z256" s="1">
        <v>0</v>
      </c>
      <c r="AA256" s="1" t="s">
        <v>719</v>
      </c>
      <c r="AB256" s="6">
        <v>5445182.6299999999</v>
      </c>
      <c r="AC256" s="6">
        <v>5432424.96</v>
      </c>
      <c r="AD256" s="8">
        <v>5651997</v>
      </c>
      <c r="AE256" s="8">
        <v>1000000</v>
      </c>
      <c r="AF256" s="8">
        <v>4324721.4000000004</v>
      </c>
      <c r="AG256" s="8">
        <v>4135270.2</v>
      </c>
      <c r="AH256" s="8">
        <f t="shared" si="59"/>
        <v>364054.25</v>
      </c>
      <c r="AI256" s="8">
        <v>3771215.95</v>
      </c>
      <c r="AJ256" s="8">
        <f t="shared" si="60"/>
        <v>61816.400000000373</v>
      </c>
      <c r="AK256" s="8">
        <v>3709399.55</v>
      </c>
      <c r="AL256" s="8">
        <v>5000000</v>
      </c>
      <c r="AM256" s="11" t="s">
        <v>588</v>
      </c>
      <c r="AN256" s="11"/>
      <c r="AO256" s="11">
        <f t="shared" si="61"/>
        <v>418688.60999999987</v>
      </c>
      <c r="AP256" s="11">
        <v>3290710.94</v>
      </c>
      <c r="AQ256" s="11">
        <f t="shared" si="62"/>
        <v>1327275.5999999996</v>
      </c>
      <c r="AR256" s="11">
        <v>0</v>
      </c>
      <c r="AS256" s="11">
        <v>4651997</v>
      </c>
      <c r="AT256" s="11">
        <v>0</v>
      </c>
      <c r="AU256" s="11">
        <v>0</v>
      </c>
      <c r="AV256" s="3">
        <v>4651997</v>
      </c>
      <c r="AW256" s="4">
        <v>5700000</v>
      </c>
      <c r="AX256" s="73">
        <f t="shared" si="58"/>
        <v>700000</v>
      </c>
    </row>
    <row r="257" spans="1:50" x14ac:dyDescent="0.25">
      <c r="A257" s="1" t="s">
        <v>45</v>
      </c>
      <c r="B257" s="1" t="s">
        <v>32</v>
      </c>
      <c r="C257" s="1" t="s">
        <v>33</v>
      </c>
      <c r="D257" s="1" t="s">
        <v>282</v>
      </c>
      <c r="E257" s="1" t="s">
        <v>283</v>
      </c>
      <c r="F257" s="1" t="s">
        <v>78</v>
      </c>
      <c r="G257" s="1">
        <v>1</v>
      </c>
      <c r="H257" s="1" t="s">
        <v>80</v>
      </c>
      <c r="I257" s="1">
        <v>15</v>
      </c>
      <c r="J257" s="1" t="s">
        <v>42</v>
      </c>
      <c r="K257" s="16" t="s">
        <v>90</v>
      </c>
      <c r="L257" s="16" t="s">
        <v>574</v>
      </c>
      <c r="M257" s="1" t="s">
        <v>46</v>
      </c>
      <c r="N257" s="1" t="s">
        <v>79</v>
      </c>
      <c r="O257" s="16" t="s">
        <v>659</v>
      </c>
      <c r="P257" s="1" t="s">
        <v>91</v>
      </c>
      <c r="Q257" s="1" t="s">
        <v>771</v>
      </c>
      <c r="R257" s="1" t="s">
        <v>634</v>
      </c>
      <c r="S257" s="1" t="s">
        <v>602</v>
      </c>
      <c r="T257" s="1" t="s">
        <v>284</v>
      </c>
      <c r="U257" s="1">
        <v>3000</v>
      </c>
      <c r="V257" s="1" t="s">
        <v>520</v>
      </c>
      <c r="W257" s="1" t="s">
        <v>520</v>
      </c>
      <c r="X257" s="1">
        <v>3251</v>
      </c>
      <c r="Y257" s="1" t="s">
        <v>285</v>
      </c>
      <c r="Z257" s="1">
        <v>0</v>
      </c>
      <c r="AA257" s="1" t="s">
        <v>44</v>
      </c>
      <c r="AB257" s="7">
        <v>0</v>
      </c>
      <c r="AC257" s="7">
        <v>0</v>
      </c>
      <c r="AD257" s="8">
        <v>0</v>
      </c>
      <c r="AE257" s="8">
        <v>100000</v>
      </c>
      <c r="AF257" s="8">
        <v>0</v>
      </c>
      <c r="AG257" s="8">
        <v>0</v>
      </c>
      <c r="AH257" s="8">
        <f t="shared" si="59"/>
        <v>0</v>
      </c>
      <c r="AI257" s="8">
        <v>0</v>
      </c>
      <c r="AJ257" s="8">
        <f t="shared" si="60"/>
        <v>0</v>
      </c>
      <c r="AK257" s="8">
        <v>0</v>
      </c>
      <c r="AL257" s="8">
        <v>0</v>
      </c>
      <c r="AM257" s="11"/>
      <c r="AN257" s="11"/>
      <c r="AO257" s="11">
        <f t="shared" si="61"/>
        <v>0</v>
      </c>
      <c r="AP257" s="11">
        <v>0</v>
      </c>
      <c r="AQ257" s="11">
        <f t="shared" si="62"/>
        <v>0</v>
      </c>
      <c r="AR257" s="11">
        <v>0</v>
      </c>
      <c r="AS257" s="11">
        <v>0</v>
      </c>
      <c r="AT257" s="11">
        <v>0</v>
      </c>
      <c r="AU257" s="11">
        <v>100000</v>
      </c>
      <c r="AV257" s="3">
        <v>-100000</v>
      </c>
      <c r="AW257" s="4">
        <v>0</v>
      </c>
      <c r="AX257" s="73">
        <f t="shared" si="58"/>
        <v>0</v>
      </c>
    </row>
    <row r="258" spans="1:50" x14ac:dyDescent="0.25">
      <c r="A258" s="1" t="s">
        <v>45</v>
      </c>
      <c r="B258" s="1" t="s">
        <v>32</v>
      </c>
      <c r="C258" s="1" t="s">
        <v>33</v>
      </c>
      <c r="D258" s="1" t="s">
        <v>100</v>
      </c>
      <c r="E258" s="1" t="s">
        <v>101</v>
      </c>
      <c r="F258" s="1" t="s">
        <v>136</v>
      </c>
      <c r="G258" s="1">
        <v>6</v>
      </c>
      <c r="H258" s="1" t="s">
        <v>38</v>
      </c>
      <c r="I258" s="1">
        <v>21</v>
      </c>
      <c r="J258" s="1" t="s">
        <v>42</v>
      </c>
      <c r="K258" s="16" t="s">
        <v>139</v>
      </c>
      <c r="L258" s="16" t="s">
        <v>574</v>
      </c>
      <c r="M258" s="1" t="s">
        <v>46</v>
      </c>
      <c r="N258" s="1" t="s">
        <v>137</v>
      </c>
      <c r="O258" s="40" t="s">
        <v>656</v>
      </c>
      <c r="P258" s="1" t="s">
        <v>140</v>
      </c>
      <c r="Q258" s="1" t="s">
        <v>765</v>
      </c>
      <c r="R258" s="1" t="s">
        <v>137</v>
      </c>
      <c r="S258" s="1" t="s">
        <v>623</v>
      </c>
      <c r="T258" s="1" t="s">
        <v>315</v>
      </c>
      <c r="U258" s="1">
        <v>3000</v>
      </c>
      <c r="V258" s="1" t="s">
        <v>520</v>
      </c>
      <c r="W258" s="1" t="s">
        <v>520</v>
      </c>
      <c r="X258" s="1">
        <v>3251</v>
      </c>
      <c r="Y258" s="1" t="s">
        <v>285</v>
      </c>
      <c r="Z258" s="1">
        <v>0</v>
      </c>
      <c r="AA258" s="1" t="s">
        <v>44</v>
      </c>
      <c r="AB258" s="6">
        <v>7089180.0300000003</v>
      </c>
      <c r="AC258" s="6">
        <v>260352.75</v>
      </c>
      <c r="AD258" s="8">
        <v>41221201.450000003</v>
      </c>
      <c r="AE258" s="8">
        <v>0</v>
      </c>
      <c r="AF258" s="8">
        <v>41221201.450000003</v>
      </c>
      <c r="AG258" s="8">
        <v>41221201.450000003</v>
      </c>
      <c r="AH258" s="8">
        <f t="shared" si="59"/>
        <v>38806666.090000004</v>
      </c>
      <c r="AI258" s="8">
        <v>2414535.36</v>
      </c>
      <c r="AJ258" s="8">
        <f t="shared" si="60"/>
        <v>0</v>
      </c>
      <c r="AK258" s="8">
        <v>2414535.36</v>
      </c>
      <c r="AL258" s="8">
        <v>0</v>
      </c>
      <c r="AM258" s="11"/>
      <c r="AN258" s="11"/>
      <c r="AO258" s="11">
        <f t="shared" si="61"/>
        <v>2414535.36</v>
      </c>
      <c r="AP258" s="11">
        <v>0</v>
      </c>
      <c r="AQ258" s="11">
        <f t="shared" si="62"/>
        <v>0</v>
      </c>
      <c r="AR258" s="11">
        <v>5371412.3399999999</v>
      </c>
      <c r="AS258" s="11">
        <v>35849789.109999999</v>
      </c>
      <c r="AT258" s="11">
        <v>0</v>
      </c>
      <c r="AU258" s="11">
        <v>0</v>
      </c>
      <c r="AV258" s="3">
        <v>41221201.450000003</v>
      </c>
      <c r="AW258" s="4">
        <v>50000000</v>
      </c>
      <c r="AX258" s="73">
        <f t="shared" si="58"/>
        <v>50000000</v>
      </c>
    </row>
    <row r="259" spans="1:50" x14ac:dyDescent="0.25">
      <c r="A259" s="1" t="s">
        <v>453</v>
      </c>
      <c r="B259" s="1" t="s">
        <v>123</v>
      </c>
      <c r="C259" s="1" t="s">
        <v>124</v>
      </c>
      <c r="D259" s="1" t="s">
        <v>100</v>
      </c>
      <c r="E259" s="1" t="s">
        <v>101</v>
      </c>
      <c r="F259" s="1" t="s">
        <v>78</v>
      </c>
      <c r="G259" s="1">
        <v>3</v>
      </c>
      <c r="H259" s="1" t="s">
        <v>125</v>
      </c>
      <c r="I259" s="1">
        <v>13</v>
      </c>
      <c r="J259" s="1" t="s">
        <v>42</v>
      </c>
      <c r="K259" s="16" t="s">
        <v>127</v>
      </c>
      <c r="L259" s="16" t="s">
        <v>574</v>
      </c>
      <c r="M259" s="1" t="s">
        <v>454</v>
      </c>
      <c r="N259" s="1" t="s">
        <v>79</v>
      </c>
      <c r="O259" s="40" t="s">
        <v>663</v>
      </c>
      <c r="P259" s="1" t="s">
        <v>128</v>
      </c>
      <c r="Q259" s="1" t="s">
        <v>769</v>
      </c>
      <c r="R259" s="1" t="s">
        <v>622</v>
      </c>
      <c r="S259" s="1" t="s">
        <v>627</v>
      </c>
      <c r="T259" s="1" t="s">
        <v>455</v>
      </c>
      <c r="U259" s="1">
        <v>3000</v>
      </c>
      <c r="V259" s="1" t="s">
        <v>520</v>
      </c>
      <c r="W259" s="1" t="s">
        <v>520</v>
      </c>
      <c r="X259" s="1">
        <v>3251</v>
      </c>
      <c r="Y259" s="1" t="s">
        <v>285</v>
      </c>
      <c r="Z259" s="1">
        <v>0</v>
      </c>
      <c r="AA259" s="1" t="s">
        <v>44</v>
      </c>
      <c r="AB259" s="6">
        <v>9003456</v>
      </c>
      <c r="AC259" s="6">
        <v>9003456</v>
      </c>
      <c r="AD259" s="8">
        <v>9003456</v>
      </c>
      <c r="AE259" s="8">
        <v>9003456</v>
      </c>
      <c r="AF259" s="8">
        <v>7202764.7999999998</v>
      </c>
      <c r="AG259" s="8">
        <v>7202764.7999999998</v>
      </c>
      <c r="AH259" s="8">
        <f t="shared" si="59"/>
        <v>600230.39999999944</v>
      </c>
      <c r="AI259" s="8">
        <v>6602534.4000000004</v>
      </c>
      <c r="AJ259" s="8">
        <f t="shared" si="60"/>
        <v>0</v>
      </c>
      <c r="AK259" s="8">
        <v>6602534.4000000004</v>
      </c>
      <c r="AL259" s="8">
        <v>7000000</v>
      </c>
      <c r="AM259" s="11"/>
      <c r="AN259" s="11"/>
      <c r="AO259" s="11">
        <f t="shared" si="61"/>
        <v>0</v>
      </c>
      <c r="AP259" s="11">
        <v>6602534.4000000004</v>
      </c>
      <c r="AQ259" s="11">
        <f t="shared" si="62"/>
        <v>1800691.2000000002</v>
      </c>
      <c r="AR259" s="11">
        <v>0</v>
      </c>
      <c r="AS259" s="11">
        <v>0</v>
      </c>
      <c r="AT259" s="11">
        <v>0</v>
      </c>
      <c r="AU259" s="11">
        <v>0</v>
      </c>
      <c r="AV259" s="3">
        <v>0</v>
      </c>
      <c r="AW259" s="4">
        <v>7000000</v>
      </c>
      <c r="AX259" s="73">
        <f t="shared" si="58"/>
        <v>0</v>
      </c>
    </row>
    <row r="260" spans="1:50" x14ac:dyDescent="0.25">
      <c r="A260" s="1"/>
      <c r="B260" s="1"/>
      <c r="C260" s="1"/>
      <c r="D260" s="1"/>
      <c r="E260" s="1"/>
      <c r="F260" s="1"/>
      <c r="G260" s="1"/>
      <c r="H260" s="1"/>
      <c r="I260" s="1"/>
      <c r="J260" s="1"/>
      <c r="K260" s="16"/>
      <c r="L260" s="16" t="s">
        <v>574</v>
      </c>
      <c r="M260" s="1" t="s">
        <v>454</v>
      </c>
      <c r="N260" s="1" t="s">
        <v>137</v>
      </c>
      <c r="O260" s="40" t="s">
        <v>656</v>
      </c>
      <c r="P260" s="1" t="s">
        <v>140</v>
      </c>
      <c r="Q260" s="1" t="s">
        <v>765</v>
      </c>
      <c r="R260" s="1" t="s">
        <v>137</v>
      </c>
      <c r="S260" s="1" t="s">
        <v>623</v>
      </c>
      <c r="T260" s="1" t="s">
        <v>315</v>
      </c>
      <c r="U260" s="1">
        <v>3000</v>
      </c>
      <c r="V260" s="1" t="s">
        <v>520</v>
      </c>
      <c r="W260" s="1" t="s">
        <v>519</v>
      </c>
      <c r="X260" s="1">
        <v>3251</v>
      </c>
      <c r="Y260" s="1" t="s">
        <v>285</v>
      </c>
      <c r="Z260" s="1">
        <v>0</v>
      </c>
      <c r="AA260" s="1" t="s">
        <v>44</v>
      </c>
      <c r="AB260" s="6">
        <v>0</v>
      </c>
      <c r="AC260" s="6">
        <v>0</v>
      </c>
      <c r="AD260" s="8">
        <v>0</v>
      </c>
      <c r="AE260" s="8"/>
      <c r="AF260" s="8"/>
      <c r="AG260" s="8"/>
      <c r="AH260" s="8"/>
      <c r="AI260" s="8"/>
      <c r="AJ260" s="8"/>
      <c r="AK260" s="8">
        <v>0</v>
      </c>
      <c r="AL260" s="68">
        <v>61000000</v>
      </c>
      <c r="AM260" s="11" t="s">
        <v>582</v>
      </c>
      <c r="AN260" s="11"/>
      <c r="AO260" s="11"/>
      <c r="AP260" s="11"/>
      <c r="AQ260" s="11"/>
      <c r="AR260" s="11"/>
      <c r="AS260" s="11"/>
      <c r="AT260" s="11"/>
      <c r="AU260" s="11"/>
      <c r="AV260" s="3"/>
      <c r="AW260" s="4">
        <v>60000000</v>
      </c>
      <c r="AX260" s="73">
        <f t="shared" si="58"/>
        <v>-1000000</v>
      </c>
    </row>
    <row r="261" spans="1:50" x14ac:dyDescent="0.25">
      <c r="A261" s="1" t="s">
        <v>453</v>
      </c>
      <c r="B261" s="1" t="s">
        <v>32</v>
      </c>
      <c r="C261" s="1" t="s">
        <v>33</v>
      </c>
      <c r="D261" s="1" t="s">
        <v>100</v>
      </c>
      <c r="E261" s="1" t="s">
        <v>101</v>
      </c>
      <c r="F261" s="1" t="s">
        <v>136</v>
      </c>
      <c r="G261" s="1">
        <v>6</v>
      </c>
      <c r="H261" s="1" t="s">
        <v>38</v>
      </c>
      <c r="I261" s="1">
        <v>21</v>
      </c>
      <c r="J261" s="1" t="s">
        <v>42</v>
      </c>
      <c r="K261" s="16" t="s">
        <v>139</v>
      </c>
      <c r="L261" s="16" t="s">
        <v>574</v>
      </c>
      <c r="M261" s="1" t="s">
        <v>454</v>
      </c>
      <c r="N261" s="1" t="s">
        <v>137</v>
      </c>
      <c r="O261" s="40" t="s">
        <v>656</v>
      </c>
      <c r="P261" s="1" t="s">
        <v>140</v>
      </c>
      <c r="Q261" s="1" t="s">
        <v>765</v>
      </c>
      <c r="R261" s="1" t="s">
        <v>137</v>
      </c>
      <c r="S261" s="1" t="s">
        <v>623</v>
      </c>
      <c r="T261" s="1" t="s">
        <v>315</v>
      </c>
      <c r="U261" s="1">
        <v>3000</v>
      </c>
      <c r="V261" s="1" t="s">
        <v>520</v>
      </c>
      <c r="W261" s="1" t="s">
        <v>520</v>
      </c>
      <c r="X261" s="1">
        <v>3251</v>
      </c>
      <c r="Y261" s="1" t="s">
        <v>285</v>
      </c>
      <c r="Z261" s="1">
        <v>0</v>
      </c>
      <c r="AA261" s="1" t="s">
        <v>44</v>
      </c>
      <c r="AB261" s="6">
        <v>104900381.19</v>
      </c>
      <c r="AC261" s="6">
        <v>104900381.19</v>
      </c>
      <c r="AD261" s="8">
        <v>79522472.739999995</v>
      </c>
      <c r="AE261" s="8">
        <v>75218705.450000003</v>
      </c>
      <c r="AF261" s="8">
        <v>79522472.739999995</v>
      </c>
      <c r="AG261" s="8">
        <v>79522472.739999995</v>
      </c>
      <c r="AH261" s="8">
        <f t="shared" ref="AH261:AH272" si="63">AG261-AI261</f>
        <v>0</v>
      </c>
      <c r="AI261" s="8">
        <v>79522472.739999995</v>
      </c>
      <c r="AJ261" s="8">
        <f t="shared" ref="AJ261:AJ272" si="64">AI261-AK261</f>
        <v>556800</v>
      </c>
      <c r="AK261" s="8">
        <v>78965672.739999995</v>
      </c>
      <c r="AL261" s="8">
        <v>69000000</v>
      </c>
      <c r="AM261" s="11"/>
      <c r="AN261" s="11"/>
      <c r="AO261" s="11">
        <f t="shared" ref="AO261:AO272" si="65">AK261-AP261</f>
        <v>6567965.4499999881</v>
      </c>
      <c r="AP261" s="11">
        <v>72397707.290000007</v>
      </c>
      <c r="AQ261" s="11">
        <f t="shared" ref="AQ261:AQ272" si="66">AD261-AF261</f>
        <v>0</v>
      </c>
      <c r="AR261" s="11">
        <v>4571179.62</v>
      </c>
      <c r="AS261" s="11">
        <v>267412.33</v>
      </c>
      <c r="AT261" s="11">
        <v>0</v>
      </c>
      <c r="AU261" s="11">
        <v>534824.66</v>
      </c>
      <c r="AV261" s="3">
        <v>4303767.29</v>
      </c>
      <c r="AW261" s="4">
        <v>50000000</v>
      </c>
      <c r="AX261" s="73">
        <f t="shared" si="58"/>
        <v>-19000000</v>
      </c>
    </row>
    <row r="262" spans="1:50" x14ac:dyDescent="0.25">
      <c r="A262" s="1" t="s">
        <v>45</v>
      </c>
      <c r="B262" s="1" t="s">
        <v>32</v>
      </c>
      <c r="C262" s="1" t="s">
        <v>33</v>
      </c>
      <c r="D262" s="1" t="s">
        <v>100</v>
      </c>
      <c r="E262" s="1" t="s">
        <v>101</v>
      </c>
      <c r="F262" s="1" t="s">
        <v>102</v>
      </c>
      <c r="G262" s="1">
        <v>3</v>
      </c>
      <c r="H262" s="1" t="s">
        <v>125</v>
      </c>
      <c r="I262" s="1">
        <v>33</v>
      </c>
      <c r="J262" s="1" t="s">
        <v>42</v>
      </c>
      <c r="K262" s="16" t="s">
        <v>347</v>
      </c>
      <c r="L262" s="16" t="s">
        <v>574</v>
      </c>
      <c r="M262" s="1" t="s">
        <v>46</v>
      </c>
      <c r="N262" s="1" t="s">
        <v>103</v>
      </c>
      <c r="O262" s="40" t="s">
        <v>660</v>
      </c>
      <c r="P262" s="1" t="s">
        <v>348</v>
      </c>
      <c r="Q262" s="1" t="s">
        <v>770</v>
      </c>
      <c r="R262" s="1" t="s">
        <v>611</v>
      </c>
      <c r="S262" s="1" t="s">
        <v>619</v>
      </c>
      <c r="T262" s="1" t="s">
        <v>346</v>
      </c>
      <c r="U262" s="1">
        <v>3000</v>
      </c>
      <c r="V262" s="1" t="s">
        <v>520</v>
      </c>
      <c r="W262" s="1" t="s">
        <v>520</v>
      </c>
      <c r="X262" s="1">
        <v>3261</v>
      </c>
      <c r="Y262" s="1" t="s">
        <v>117</v>
      </c>
      <c r="Z262" s="16">
        <v>0</v>
      </c>
      <c r="AA262" s="16" t="s">
        <v>44</v>
      </c>
      <c r="AB262" s="6">
        <v>17015992.559999999</v>
      </c>
      <c r="AC262" s="32">
        <v>14523230.16</v>
      </c>
      <c r="AD262" s="33">
        <v>25072177.420000002</v>
      </c>
      <c r="AE262" s="68">
        <v>5000000</v>
      </c>
      <c r="AF262" s="8">
        <v>24271518.800000001</v>
      </c>
      <c r="AG262" s="8">
        <v>24271518.800000001</v>
      </c>
      <c r="AH262" s="8">
        <f t="shared" si="63"/>
        <v>3166568</v>
      </c>
      <c r="AI262" s="8">
        <v>21104950.800000001</v>
      </c>
      <c r="AJ262" s="8">
        <f t="shared" si="64"/>
        <v>0</v>
      </c>
      <c r="AK262" s="68">
        <v>21104950.800000001</v>
      </c>
      <c r="AL262" s="68">
        <v>20000000</v>
      </c>
      <c r="AM262" s="69" t="s">
        <v>594</v>
      </c>
      <c r="AN262" s="36"/>
      <c r="AO262" s="11">
        <f t="shared" si="65"/>
        <v>431288</v>
      </c>
      <c r="AP262" s="11">
        <v>20673662.800000001</v>
      </c>
      <c r="AQ262" s="11">
        <f t="shared" si="66"/>
        <v>800658.62000000104</v>
      </c>
      <c r="AR262" s="11">
        <v>0</v>
      </c>
      <c r="AS262" s="11">
        <v>20969672</v>
      </c>
      <c r="AT262" s="11">
        <v>0</v>
      </c>
      <c r="AU262" s="11">
        <v>897494.58</v>
      </c>
      <c r="AV262" s="3">
        <v>20072177.420000002</v>
      </c>
      <c r="AW262" s="4">
        <v>15000000</v>
      </c>
      <c r="AX262" s="73">
        <f t="shared" ref="AX262:AX272" si="67">AW262-AL262</f>
        <v>-5000000</v>
      </c>
    </row>
    <row r="263" spans="1:50" x14ac:dyDescent="0.25">
      <c r="A263" s="1" t="s">
        <v>45</v>
      </c>
      <c r="B263" s="1" t="s">
        <v>74</v>
      </c>
      <c r="C263" s="1" t="s">
        <v>75</v>
      </c>
      <c r="D263" s="1" t="s">
        <v>100</v>
      </c>
      <c r="E263" s="1" t="s">
        <v>101</v>
      </c>
      <c r="F263" s="1" t="s">
        <v>102</v>
      </c>
      <c r="G263" s="1">
        <v>2</v>
      </c>
      <c r="H263" s="1" t="s">
        <v>104</v>
      </c>
      <c r="I263" s="1">
        <v>36</v>
      </c>
      <c r="J263" s="1" t="s">
        <v>42</v>
      </c>
      <c r="K263" s="16" t="s">
        <v>106</v>
      </c>
      <c r="L263" s="16" t="s">
        <v>574</v>
      </c>
      <c r="M263" s="1" t="s">
        <v>46</v>
      </c>
      <c r="N263" s="1" t="s">
        <v>103</v>
      </c>
      <c r="O263" s="40" t="s">
        <v>660</v>
      </c>
      <c r="P263" s="1" t="s">
        <v>107</v>
      </c>
      <c r="Q263" s="1" t="s">
        <v>770</v>
      </c>
      <c r="R263" s="70" t="s">
        <v>611</v>
      </c>
      <c r="S263" s="70" t="s">
        <v>620</v>
      </c>
      <c r="T263" s="1" t="s">
        <v>105</v>
      </c>
      <c r="U263" s="1">
        <v>3000</v>
      </c>
      <c r="V263" s="1" t="s">
        <v>520</v>
      </c>
      <c r="W263" s="1" t="s">
        <v>520</v>
      </c>
      <c r="X263" s="70">
        <v>3261</v>
      </c>
      <c r="Y263" s="70" t="s">
        <v>117</v>
      </c>
      <c r="Z263" s="1">
        <v>0</v>
      </c>
      <c r="AA263" s="1" t="s">
        <v>44</v>
      </c>
      <c r="AB263" s="71">
        <v>63236455.759999998</v>
      </c>
      <c r="AC263" s="6">
        <v>62932118.159999996</v>
      </c>
      <c r="AD263" s="8">
        <v>95200000</v>
      </c>
      <c r="AE263" s="72">
        <v>65000000</v>
      </c>
      <c r="AF263" s="8">
        <v>82713377.760000005</v>
      </c>
      <c r="AG263" s="8">
        <v>79710457.560000002</v>
      </c>
      <c r="AH263" s="8">
        <f t="shared" si="63"/>
        <v>4512012.200000003</v>
      </c>
      <c r="AI263" s="8">
        <v>75198445.359999999</v>
      </c>
      <c r="AJ263" s="8">
        <f t="shared" si="64"/>
        <v>659808</v>
      </c>
      <c r="AK263" s="72">
        <v>74538637.359999999</v>
      </c>
      <c r="AL263" s="72">
        <v>50000000</v>
      </c>
      <c r="AM263" s="11" t="s">
        <v>747</v>
      </c>
      <c r="AN263" s="11"/>
      <c r="AO263" s="11">
        <f t="shared" si="65"/>
        <v>0</v>
      </c>
      <c r="AP263" s="11">
        <v>74538637.359999999</v>
      </c>
      <c r="AQ263" s="11">
        <f t="shared" si="66"/>
        <v>12486622.239999995</v>
      </c>
      <c r="AR263" s="11">
        <v>1500000</v>
      </c>
      <c r="AS263" s="11">
        <v>28700000</v>
      </c>
      <c r="AT263" s="11">
        <v>0</v>
      </c>
      <c r="AU263" s="11">
        <v>0</v>
      </c>
      <c r="AV263" s="3">
        <v>30200000</v>
      </c>
      <c r="AW263" s="4">
        <v>63500000</v>
      </c>
      <c r="AX263" s="73">
        <f t="shared" si="67"/>
        <v>13500000</v>
      </c>
    </row>
    <row r="264" spans="1:50" x14ac:dyDescent="0.25">
      <c r="A264" s="1" t="s">
        <v>45</v>
      </c>
      <c r="B264" s="1" t="s">
        <v>374</v>
      </c>
      <c r="C264" s="1" t="s">
        <v>375</v>
      </c>
      <c r="D264" s="1" t="s">
        <v>100</v>
      </c>
      <c r="E264" s="1" t="s">
        <v>101</v>
      </c>
      <c r="F264" s="1" t="s">
        <v>350</v>
      </c>
      <c r="G264" s="1">
        <v>8</v>
      </c>
      <c r="H264" s="1" t="s">
        <v>376</v>
      </c>
      <c r="I264" s="1">
        <v>42</v>
      </c>
      <c r="J264" s="1" t="s">
        <v>42</v>
      </c>
      <c r="K264" s="16" t="s">
        <v>383</v>
      </c>
      <c r="L264" s="16" t="s">
        <v>574</v>
      </c>
      <c r="M264" s="1" t="s">
        <v>46</v>
      </c>
      <c r="N264" s="1" t="s">
        <v>351</v>
      </c>
      <c r="O264" s="40" t="s">
        <v>651</v>
      </c>
      <c r="P264" s="1" t="s">
        <v>384</v>
      </c>
      <c r="Q264" s="1" t="s">
        <v>773</v>
      </c>
      <c r="R264" s="1" t="s">
        <v>608</v>
      </c>
      <c r="S264" s="1" t="s">
        <v>609</v>
      </c>
      <c r="T264" s="1" t="s">
        <v>416</v>
      </c>
      <c r="U264" s="1">
        <v>3000</v>
      </c>
      <c r="V264" s="1" t="s">
        <v>520</v>
      </c>
      <c r="W264" s="1" t="s">
        <v>520</v>
      </c>
      <c r="X264" s="1">
        <v>3261</v>
      </c>
      <c r="Y264" s="1" t="s">
        <v>117</v>
      </c>
      <c r="Z264" s="1">
        <v>21</v>
      </c>
      <c r="AA264" s="1" t="s">
        <v>387</v>
      </c>
      <c r="AB264" s="6">
        <v>495088</v>
      </c>
      <c r="AC264" s="6">
        <v>495088</v>
      </c>
      <c r="AD264" s="8">
        <v>586960</v>
      </c>
      <c r="AE264" s="8">
        <v>800000</v>
      </c>
      <c r="AF264" s="8">
        <v>586960</v>
      </c>
      <c r="AG264" s="8">
        <v>586960</v>
      </c>
      <c r="AH264" s="8">
        <f t="shared" si="63"/>
        <v>0</v>
      </c>
      <c r="AI264" s="8">
        <v>586960</v>
      </c>
      <c r="AJ264" s="8">
        <f t="shared" si="64"/>
        <v>0</v>
      </c>
      <c r="AK264" s="8">
        <v>586960</v>
      </c>
      <c r="AL264" s="8">
        <v>600000</v>
      </c>
      <c r="AM264" s="11" t="s">
        <v>556</v>
      </c>
      <c r="AN264" s="11"/>
      <c r="AO264" s="11">
        <f t="shared" si="65"/>
        <v>0</v>
      </c>
      <c r="AP264" s="11">
        <v>586960</v>
      </c>
      <c r="AQ264" s="11">
        <f t="shared" si="66"/>
        <v>0</v>
      </c>
      <c r="AR264" s="11">
        <v>0</v>
      </c>
      <c r="AS264" s="11">
        <v>0</v>
      </c>
      <c r="AT264" s="11">
        <v>0</v>
      </c>
      <c r="AU264" s="11">
        <v>213040</v>
      </c>
      <c r="AV264" s="3">
        <v>-213040</v>
      </c>
      <c r="AW264" s="4">
        <v>600000</v>
      </c>
      <c r="AX264" s="73">
        <f t="shared" si="67"/>
        <v>0</v>
      </c>
    </row>
    <row r="265" spans="1:50" x14ac:dyDescent="0.25">
      <c r="A265" s="1" t="s">
        <v>45</v>
      </c>
      <c r="B265" s="1" t="s">
        <v>32</v>
      </c>
      <c r="C265" s="1" t="s">
        <v>33</v>
      </c>
      <c r="D265" s="1" t="s">
        <v>34</v>
      </c>
      <c r="E265" s="1" t="s">
        <v>35</v>
      </c>
      <c r="F265" s="1" t="s">
        <v>36</v>
      </c>
      <c r="G265" s="1">
        <v>6</v>
      </c>
      <c r="H265" s="1" t="s">
        <v>38</v>
      </c>
      <c r="I265" s="1">
        <v>18</v>
      </c>
      <c r="J265" s="1" t="s">
        <v>42</v>
      </c>
      <c r="K265" s="16" t="s">
        <v>253</v>
      </c>
      <c r="L265" s="16" t="s">
        <v>574</v>
      </c>
      <c r="M265" s="1" t="s">
        <v>46</v>
      </c>
      <c r="N265" s="1" t="s">
        <v>37</v>
      </c>
      <c r="O265" s="40" t="s">
        <v>584</v>
      </c>
      <c r="P265" s="1" t="s">
        <v>254</v>
      </c>
      <c r="Q265" s="1" t="s">
        <v>764</v>
      </c>
      <c r="R265" s="1" t="s">
        <v>631</v>
      </c>
      <c r="S265" s="1" t="s">
        <v>636</v>
      </c>
      <c r="T265" s="1" t="s">
        <v>252</v>
      </c>
      <c r="U265" s="1">
        <v>3000</v>
      </c>
      <c r="V265" s="1" t="s">
        <v>520</v>
      </c>
      <c r="W265" s="1" t="s">
        <v>520</v>
      </c>
      <c r="X265" s="1">
        <v>3271</v>
      </c>
      <c r="Y265" s="1" t="s">
        <v>259</v>
      </c>
      <c r="Z265" s="1">
        <v>0</v>
      </c>
      <c r="AA265" s="1" t="s">
        <v>44</v>
      </c>
      <c r="AB265" s="7">
        <v>0</v>
      </c>
      <c r="AC265" s="7">
        <v>0</v>
      </c>
      <c r="AD265" s="8">
        <v>416193.79</v>
      </c>
      <c r="AE265" s="8">
        <v>0</v>
      </c>
      <c r="AF265" s="8">
        <v>406000</v>
      </c>
      <c r="AG265" s="8">
        <v>406000</v>
      </c>
      <c r="AH265" s="8">
        <f t="shared" si="63"/>
        <v>0</v>
      </c>
      <c r="AI265" s="8">
        <v>406000</v>
      </c>
      <c r="AJ265" s="8">
        <f t="shared" si="64"/>
        <v>0</v>
      </c>
      <c r="AK265" s="8">
        <v>406000</v>
      </c>
      <c r="AL265" s="8">
        <v>410000</v>
      </c>
      <c r="AM265" s="11" t="s">
        <v>555</v>
      </c>
      <c r="AN265" s="11"/>
      <c r="AO265" s="11">
        <f t="shared" si="65"/>
        <v>0</v>
      </c>
      <c r="AP265" s="11">
        <v>406000</v>
      </c>
      <c r="AQ265" s="11">
        <f t="shared" si="66"/>
        <v>10193.789999999979</v>
      </c>
      <c r="AR265" s="11">
        <v>0</v>
      </c>
      <c r="AS265" s="11">
        <v>416541.79</v>
      </c>
      <c r="AT265" s="11">
        <v>0</v>
      </c>
      <c r="AU265" s="11">
        <v>348</v>
      </c>
      <c r="AV265" s="3">
        <v>416193.79</v>
      </c>
      <c r="AW265" s="4">
        <v>410000</v>
      </c>
      <c r="AX265" s="73">
        <f t="shared" si="67"/>
        <v>0</v>
      </c>
    </row>
    <row r="266" spans="1:50" x14ac:dyDescent="0.25">
      <c r="A266" s="1" t="s">
        <v>45</v>
      </c>
      <c r="B266" s="1" t="s">
        <v>32</v>
      </c>
      <c r="C266" s="1" t="s">
        <v>33</v>
      </c>
      <c r="D266" s="1" t="s">
        <v>34</v>
      </c>
      <c r="E266" s="1" t="s">
        <v>35</v>
      </c>
      <c r="F266" s="1" t="s">
        <v>36</v>
      </c>
      <c r="G266" s="1">
        <v>6</v>
      </c>
      <c r="H266" s="1" t="s">
        <v>38</v>
      </c>
      <c r="I266" s="1">
        <v>18</v>
      </c>
      <c r="J266" s="1" t="s">
        <v>42</v>
      </c>
      <c r="K266" s="16" t="s">
        <v>253</v>
      </c>
      <c r="L266" s="16" t="s">
        <v>574</v>
      </c>
      <c r="M266" s="1" t="s">
        <v>46</v>
      </c>
      <c r="N266" s="1" t="s">
        <v>37</v>
      </c>
      <c r="O266" s="40" t="s">
        <v>584</v>
      </c>
      <c r="P266" s="1" t="s">
        <v>254</v>
      </c>
      <c r="Q266" s="1" t="s">
        <v>764</v>
      </c>
      <c r="R266" s="1" t="s">
        <v>631</v>
      </c>
      <c r="S266" s="1" t="s">
        <v>636</v>
      </c>
      <c r="T266" s="1" t="s">
        <v>252</v>
      </c>
      <c r="U266" s="1">
        <v>3000</v>
      </c>
      <c r="V266" s="1" t="s">
        <v>520</v>
      </c>
      <c r="W266" s="1" t="s">
        <v>520</v>
      </c>
      <c r="X266" s="1">
        <v>3291</v>
      </c>
      <c r="Y266" s="1" t="s">
        <v>260</v>
      </c>
      <c r="Z266" s="1">
        <v>0</v>
      </c>
      <c r="AA266" s="1" t="s">
        <v>44</v>
      </c>
      <c r="AB266" s="6">
        <v>208297.02</v>
      </c>
      <c r="AC266" s="6">
        <v>206403.72</v>
      </c>
      <c r="AD266" s="8">
        <v>140000</v>
      </c>
      <c r="AE266" s="8">
        <v>140000</v>
      </c>
      <c r="AF266" s="8">
        <v>102195.07</v>
      </c>
      <c r="AG266" s="8">
        <v>102195.07</v>
      </c>
      <c r="AH266" s="8">
        <f t="shared" si="63"/>
        <v>24705.680000000008</v>
      </c>
      <c r="AI266" s="8">
        <v>77489.39</v>
      </c>
      <c r="AJ266" s="8">
        <f t="shared" si="64"/>
        <v>20714.339999999997</v>
      </c>
      <c r="AK266" s="8">
        <v>56775.05</v>
      </c>
      <c r="AL266" s="8">
        <v>140000</v>
      </c>
      <c r="AM266" s="11"/>
      <c r="AN266" s="11"/>
      <c r="AO266" s="11">
        <f t="shared" si="65"/>
        <v>0</v>
      </c>
      <c r="AP266" s="11">
        <v>56775.05</v>
      </c>
      <c r="AQ266" s="11">
        <f t="shared" si="66"/>
        <v>37804.929999999993</v>
      </c>
      <c r="AR266" s="11">
        <v>0</v>
      </c>
      <c r="AS266" s="11">
        <v>0</v>
      </c>
      <c r="AT266" s="11">
        <v>0</v>
      </c>
      <c r="AU266" s="11">
        <v>0</v>
      </c>
      <c r="AV266" s="3">
        <v>0</v>
      </c>
      <c r="AW266" s="4">
        <v>140000</v>
      </c>
      <c r="AX266" s="73">
        <f t="shared" si="67"/>
        <v>0</v>
      </c>
    </row>
    <row r="267" spans="1:50" x14ac:dyDescent="0.25">
      <c r="A267" s="1" t="s">
        <v>45</v>
      </c>
      <c r="B267" s="1" t="s">
        <v>32</v>
      </c>
      <c r="C267" s="1" t="s">
        <v>33</v>
      </c>
      <c r="D267" s="1" t="s">
        <v>100</v>
      </c>
      <c r="E267" s="1" t="s">
        <v>101</v>
      </c>
      <c r="F267" s="1" t="s">
        <v>286</v>
      </c>
      <c r="G267" s="1">
        <v>5</v>
      </c>
      <c r="H267" s="1" t="s">
        <v>198</v>
      </c>
      <c r="I267" s="1">
        <v>2</v>
      </c>
      <c r="J267" s="1" t="s">
        <v>42</v>
      </c>
      <c r="K267" s="16" t="s">
        <v>298</v>
      </c>
      <c r="L267" s="16" t="s">
        <v>574</v>
      </c>
      <c r="M267" s="1" t="s">
        <v>46</v>
      </c>
      <c r="N267" s="1" t="s">
        <v>287</v>
      </c>
      <c r="O267" s="40" t="s">
        <v>307</v>
      </c>
      <c r="P267" s="1" t="s">
        <v>299</v>
      </c>
      <c r="Q267" s="1" t="s">
        <v>766</v>
      </c>
      <c r="R267" s="40" t="s">
        <v>307</v>
      </c>
      <c r="S267" s="1" t="s">
        <v>626</v>
      </c>
      <c r="T267" s="1" t="s">
        <v>297</v>
      </c>
      <c r="U267" s="1">
        <v>3000</v>
      </c>
      <c r="V267" s="1" t="s">
        <v>520</v>
      </c>
      <c r="W267" s="1" t="s">
        <v>520</v>
      </c>
      <c r="X267" s="1">
        <v>3291</v>
      </c>
      <c r="Y267" s="1" t="s">
        <v>260</v>
      </c>
      <c r="Z267" s="1">
        <v>0</v>
      </c>
      <c r="AA267" s="1" t="s">
        <v>44</v>
      </c>
      <c r="AB267" s="6">
        <v>321686</v>
      </c>
      <c r="AC267" s="6">
        <v>311686</v>
      </c>
      <c r="AD267" s="8">
        <v>0</v>
      </c>
      <c r="AE267" s="8">
        <v>500000</v>
      </c>
      <c r="AF267" s="8">
        <v>0</v>
      </c>
      <c r="AG267" s="8">
        <v>0</v>
      </c>
      <c r="AH267" s="8">
        <f t="shared" si="63"/>
        <v>0</v>
      </c>
      <c r="AI267" s="8">
        <v>0</v>
      </c>
      <c r="AJ267" s="8">
        <f t="shared" si="64"/>
        <v>0</v>
      </c>
      <c r="AK267" s="8">
        <v>0</v>
      </c>
      <c r="AL267" s="8">
        <v>0</v>
      </c>
      <c r="AM267" s="11"/>
      <c r="AN267" s="11"/>
      <c r="AO267" s="11">
        <f t="shared" si="65"/>
        <v>0</v>
      </c>
      <c r="AP267" s="11">
        <v>0</v>
      </c>
      <c r="AQ267" s="11">
        <f t="shared" si="66"/>
        <v>0</v>
      </c>
      <c r="AR267" s="11">
        <v>0</v>
      </c>
      <c r="AS267" s="11">
        <v>0</v>
      </c>
      <c r="AT267" s="11">
        <v>0</v>
      </c>
      <c r="AU267" s="11">
        <v>500000</v>
      </c>
      <c r="AV267" s="3">
        <v>-500000</v>
      </c>
      <c r="AW267" s="4">
        <v>0</v>
      </c>
      <c r="AX267" s="73">
        <f t="shared" si="67"/>
        <v>0</v>
      </c>
    </row>
    <row r="268" spans="1:50" x14ac:dyDescent="0.25">
      <c r="A268" s="1" t="s">
        <v>45</v>
      </c>
      <c r="B268" s="1" t="s">
        <v>32</v>
      </c>
      <c r="C268" s="1" t="s">
        <v>33</v>
      </c>
      <c r="D268" s="1" t="s">
        <v>100</v>
      </c>
      <c r="E268" s="1" t="s">
        <v>101</v>
      </c>
      <c r="F268" s="1" t="s">
        <v>286</v>
      </c>
      <c r="G268" s="1">
        <v>5</v>
      </c>
      <c r="H268" s="1" t="s">
        <v>198</v>
      </c>
      <c r="I268" s="1">
        <v>5</v>
      </c>
      <c r="J268" s="1" t="s">
        <v>42</v>
      </c>
      <c r="K268" s="16" t="s">
        <v>301</v>
      </c>
      <c r="L268" s="16" t="s">
        <v>574</v>
      </c>
      <c r="M268" s="1" t="s">
        <v>46</v>
      </c>
      <c r="N268" s="1" t="s">
        <v>287</v>
      </c>
      <c r="O268" s="40" t="s">
        <v>307</v>
      </c>
      <c r="P268" s="1" t="s">
        <v>302</v>
      </c>
      <c r="Q268" s="1" t="s">
        <v>766</v>
      </c>
      <c r="R268" s="40" t="s">
        <v>307</v>
      </c>
      <c r="S268" s="1" t="s">
        <v>626</v>
      </c>
      <c r="T268" s="1" t="s">
        <v>300</v>
      </c>
      <c r="U268" s="1">
        <v>3000</v>
      </c>
      <c r="V268" s="1" t="s">
        <v>520</v>
      </c>
      <c r="W268" s="1" t="s">
        <v>520</v>
      </c>
      <c r="X268" s="1">
        <v>3291</v>
      </c>
      <c r="Y268" s="1" t="s">
        <v>260</v>
      </c>
      <c r="Z268" s="1">
        <v>0</v>
      </c>
      <c r="AA268" s="1" t="s">
        <v>44</v>
      </c>
      <c r="AB268" s="7">
        <v>0</v>
      </c>
      <c r="AC268" s="7">
        <v>0</v>
      </c>
      <c r="AD268" s="8">
        <v>395020</v>
      </c>
      <c r="AE268" s="8">
        <v>0</v>
      </c>
      <c r="AF268" s="8">
        <v>371710.4</v>
      </c>
      <c r="AG268" s="8">
        <v>354890.4</v>
      </c>
      <c r="AH268" s="8">
        <f t="shared" si="63"/>
        <v>19256</v>
      </c>
      <c r="AI268" s="8">
        <v>335634.4</v>
      </c>
      <c r="AJ268" s="8">
        <f t="shared" si="64"/>
        <v>0</v>
      </c>
      <c r="AK268" s="8">
        <v>335634.4</v>
      </c>
      <c r="AL268" s="8">
        <v>500000</v>
      </c>
      <c r="AM268" s="11"/>
      <c r="AN268" s="11"/>
      <c r="AO268" s="11">
        <f t="shared" si="65"/>
        <v>52594.400000000023</v>
      </c>
      <c r="AP268" s="11">
        <v>283040</v>
      </c>
      <c r="AQ268" s="11">
        <f t="shared" si="66"/>
        <v>23309.599999999977</v>
      </c>
      <c r="AR268" s="11">
        <v>0</v>
      </c>
      <c r="AS268" s="11">
        <v>500000</v>
      </c>
      <c r="AT268" s="11">
        <v>0</v>
      </c>
      <c r="AU268" s="11">
        <v>104980</v>
      </c>
      <c r="AV268" s="3">
        <v>395020</v>
      </c>
      <c r="AW268" s="4">
        <v>500000</v>
      </c>
      <c r="AX268" s="73">
        <f t="shared" si="67"/>
        <v>0</v>
      </c>
    </row>
    <row r="269" spans="1:50" x14ac:dyDescent="0.25">
      <c r="A269" s="1" t="s">
        <v>45</v>
      </c>
      <c r="B269" s="1" t="s">
        <v>32</v>
      </c>
      <c r="C269" s="1" t="s">
        <v>33</v>
      </c>
      <c r="D269" s="1" t="s">
        <v>100</v>
      </c>
      <c r="E269" s="1" t="s">
        <v>101</v>
      </c>
      <c r="F269" s="1" t="s">
        <v>136</v>
      </c>
      <c r="G269" s="1">
        <v>6</v>
      </c>
      <c r="H269" s="1" t="s">
        <v>38</v>
      </c>
      <c r="I269" s="1">
        <v>21</v>
      </c>
      <c r="J269" s="1" t="s">
        <v>42</v>
      </c>
      <c r="K269" s="16" t="s">
        <v>139</v>
      </c>
      <c r="L269" s="16" t="s">
        <v>574</v>
      </c>
      <c r="M269" s="1" t="s">
        <v>46</v>
      </c>
      <c r="N269" s="1" t="s">
        <v>137</v>
      </c>
      <c r="O269" s="40" t="s">
        <v>656</v>
      </c>
      <c r="P269" s="1" t="s">
        <v>140</v>
      </c>
      <c r="Q269" s="1" t="s">
        <v>765</v>
      </c>
      <c r="R269" s="1" t="s">
        <v>137</v>
      </c>
      <c r="S269" s="1" t="s">
        <v>623</v>
      </c>
      <c r="T269" s="1" t="s">
        <v>315</v>
      </c>
      <c r="U269" s="1">
        <v>3000</v>
      </c>
      <c r="V269" s="1" t="s">
        <v>520</v>
      </c>
      <c r="W269" s="1" t="s">
        <v>520</v>
      </c>
      <c r="X269" s="1">
        <v>3291</v>
      </c>
      <c r="Y269" s="1" t="s">
        <v>260</v>
      </c>
      <c r="Z269" s="1">
        <v>0</v>
      </c>
      <c r="AA269" s="1" t="s">
        <v>44</v>
      </c>
      <c r="AB269" s="6">
        <v>10000</v>
      </c>
      <c r="AC269" s="6">
        <v>9280</v>
      </c>
      <c r="AD269" s="8">
        <v>34000</v>
      </c>
      <c r="AE269" s="8">
        <v>10000</v>
      </c>
      <c r="AF269" s="8">
        <v>0</v>
      </c>
      <c r="AG269" s="8">
        <v>0</v>
      </c>
      <c r="AH269" s="8">
        <f t="shared" si="63"/>
        <v>0</v>
      </c>
      <c r="AI269" s="8">
        <v>0</v>
      </c>
      <c r="AJ269" s="8">
        <f t="shared" si="64"/>
        <v>0</v>
      </c>
      <c r="AK269" s="8">
        <v>0</v>
      </c>
      <c r="AL269" s="8">
        <v>0</v>
      </c>
      <c r="AM269" s="11"/>
      <c r="AN269" s="11"/>
      <c r="AO269" s="11">
        <f t="shared" si="65"/>
        <v>0</v>
      </c>
      <c r="AP269" s="11">
        <v>0</v>
      </c>
      <c r="AQ269" s="11">
        <f t="shared" si="66"/>
        <v>34000</v>
      </c>
      <c r="AR269" s="11">
        <v>0</v>
      </c>
      <c r="AS269" s="11">
        <v>174000</v>
      </c>
      <c r="AT269" s="11">
        <v>0</v>
      </c>
      <c r="AU269" s="11">
        <v>150000</v>
      </c>
      <c r="AV269" s="3">
        <v>24000</v>
      </c>
      <c r="AW269" s="4">
        <v>0</v>
      </c>
      <c r="AX269" s="73">
        <f t="shared" si="67"/>
        <v>0</v>
      </c>
    </row>
    <row r="270" spans="1:50" x14ac:dyDescent="0.25">
      <c r="A270" s="1" t="s">
        <v>45</v>
      </c>
      <c r="B270" s="1" t="s">
        <v>74</v>
      </c>
      <c r="C270" s="1" t="s">
        <v>75</v>
      </c>
      <c r="D270" s="1" t="s">
        <v>100</v>
      </c>
      <c r="E270" s="1" t="s">
        <v>101</v>
      </c>
      <c r="F270" s="1" t="s">
        <v>102</v>
      </c>
      <c r="G270" s="1">
        <v>2</v>
      </c>
      <c r="H270" s="1" t="s">
        <v>104</v>
      </c>
      <c r="I270" s="1">
        <v>36</v>
      </c>
      <c r="J270" s="1" t="s">
        <v>42</v>
      </c>
      <c r="K270" s="16" t="s">
        <v>106</v>
      </c>
      <c r="L270" s="16" t="s">
        <v>574</v>
      </c>
      <c r="M270" s="1" t="s">
        <v>46</v>
      </c>
      <c r="N270" s="1" t="s">
        <v>103</v>
      </c>
      <c r="O270" s="40" t="s">
        <v>660</v>
      </c>
      <c r="P270" s="1" t="s">
        <v>107</v>
      </c>
      <c r="Q270" s="1" t="s">
        <v>770</v>
      </c>
      <c r="R270" s="1" t="s">
        <v>611</v>
      </c>
      <c r="S270" s="1" t="s">
        <v>620</v>
      </c>
      <c r="T270" s="1" t="s">
        <v>105</v>
      </c>
      <c r="U270" s="1">
        <v>3000</v>
      </c>
      <c r="V270" s="1" t="s">
        <v>520</v>
      </c>
      <c r="W270" s="1" t="s">
        <v>520</v>
      </c>
      <c r="X270" s="1">
        <v>3311</v>
      </c>
      <c r="Y270" s="1" t="s">
        <v>118</v>
      </c>
      <c r="Z270" s="1">
        <v>0</v>
      </c>
      <c r="AA270" s="1" t="s">
        <v>44</v>
      </c>
      <c r="AB270" s="6">
        <v>3480000</v>
      </c>
      <c r="AC270" s="6">
        <v>3132000</v>
      </c>
      <c r="AD270" s="8">
        <v>3480000</v>
      </c>
      <c r="AE270" s="8">
        <v>1500000</v>
      </c>
      <c r="AF270" s="8">
        <v>2958000</v>
      </c>
      <c r="AG270" s="8">
        <v>2958000</v>
      </c>
      <c r="AH270" s="8">
        <f t="shared" si="63"/>
        <v>435000</v>
      </c>
      <c r="AI270" s="8">
        <v>2523000</v>
      </c>
      <c r="AJ270" s="8">
        <f t="shared" si="64"/>
        <v>0</v>
      </c>
      <c r="AK270" s="8">
        <v>2523000</v>
      </c>
      <c r="AL270" s="8">
        <v>3150000</v>
      </c>
      <c r="AM270" s="11"/>
      <c r="AN270" s="11"/>
      <c r="AO270" s="11">
        <f t="shared" si="65"/>
        <v>0</v>
      </c>
      <c r="AP270" s="11">
        <v>2523000</v>
      </c>
      <c r="AQ270" s="11">
        <f t="shared" si="66"/>
        <v>522000</v>
      </c>
      <c r="AR270" s="11">
        <v>0</v>
      </c>
      <c r="AS270" s="11">
        <v>1980000</v>
      </c>
      <c r="AT270" s="11">
        <v>0</v>
      </c>
      <c r="AU270" s="11">
        <v>0</v>
      </c>
      <c r="AV270" s="3">
        <v>1980000</v>
      </c>
      <c r="AW270" s="4">
        <v>3150000</v>
      </c>
      <c r="AX270" s="73">
        <f t="shared" si="67"/>
        <v>0</v>
      </c>
    </row>
    <row r="271" spans="1:50" x14ac:dyDescent="0.25">
      <c r="A271" s="1" t="s">
        <v>45</v>
      </c>
      <c r="B271" s="1" t="s">
        <v>238</v>
      </c>
      <c r="C271" s="1" t="s">
        <v>239</v>
      </c>
      <c r="D271" s="1" t="s">
        <v>240</v>
      </c>
      <c r="E271" s="1" t="s">
        <v>241</v>
      </c>
      <c r="F271" s="1" t="s">
        <v>242</v>
      </c>
      <c r="G271" s="1">
        <v>1</v>
      </c>
      <c r="H271" s="1" t="s">
        <v>80</v>
      </c>
      <c r="I271" s="1">
        <v>17</v>
      </c>
      <c r="J271" s="1" t="s">
        <v>42</v>
      </c>
      <c r="K271" s="16" t="s">
        <v>245</v>
      </c>
      <c r="L271" s="16" t="s">
        <v>574</v>
      </c>
      <c r="M271" s="1" t="s">
        <v>46</v>
      </c>
      <c r="N271" s="1" t="s">
        <v>243</v>
      </c>
      <c r="O271" s="40" t="s">
        <v>629</v>
      </c>
      <c r="P271" s="1" t="s">
        <v>246</v>
      </c>
      <c r="Q271" s="1" t="s">
        <v>763</v>
      </c>
      <c r="R271" s="1" t="s">
        <v>629</v>
      </c>
      <c r="S271" s="1" t="s">
        <v>630</v>
      </c>
      <c r="T271" s="1" t="s">
        <v>244</v>
      </c>
      <c r="U271" s="1">
        <v>3000</v>
      </c>
      <c r="V271" s="1" t="s">
        <v>520</v>
      </c>
      <c r="W271" s="1" t="s">
        <v>520</v>
      </c>
      <c r="X271" s="1">
        <v>3311</v>
      </c>
      <c r="Y271" s="1" t="s">
        <v>118</v>
      </c>
      <c r="Z271" s="1">
        <v>0</v>
      </c>
      <c r="AA271" s="1" t="s">
        <v>44</v>
      </c>
      <c r="AB271" s="6">
        <v>1844400</v>
      </c>
      <c r="AC271" s="6">
        <v>1844400</v>
      </c>
      <c r="AD271" s="8">
        <v>2367000</v>
      </c>
      <c r="AE271" s="8">
        <v>2367000</v>
      </c>
      <c r="AF271" s="8">
        <v>1357200</v>
      </c>
      <c r="AG271" s="8">
        <v>1357200</v>
      </c>
      <c r="AH271" s="8">
        <f t="shared" si="63"/>
        <v>150800</v>
      </c>
      <c r="AI271" s="8">
        <v>1206400</v>
      </c>
      <c r="AJ271" s="8">
        <f t="shared" si="64"/>
        <v>0</v>
      </c>
      <c r="AK271" s="8">
        <v>1206400</v>
      </c>
      <c r="AL271" s="8">
        <v>2000000</v>
      </c>
      <c r="AM271" s="11"/>
      <c r="AN271" s="11"/>
      <c r="AO271" s="11">
        <f t="shared" si="65"/>
        <v>150800</v>
      </c>
      <c r="AP271" s="11">
        <v>1055600</v>
      </c>
      <c r="AQ271" s="11">
        <f t="shared" si="66"/>
        <v>1009800</v>
      </c>
      <c r="AR271" s="11">
        <v>0</v>
      </c>
      <c r="AS271" s="11">
        <v>0</v>
      </c>
      <c r="AT271" s="11">
        <v>0</v>
      </c>
      <c r="AU271" s="11">
        <v>0</v>
      </c>
      <c r="AV271" s="3">
        <v>0</v>
      </c>
      <c r="AW271" s="4">
        <v>2000000</v>
      </c>
      <c r="AX271" s="73">
        <f t="shared" si="67"/>
        <v>0</v>
      </c>
    </row>
    <row r="272" spans="1:50" x14ac:dyDescent="0.25">
      <c r="A272" s="1" t="s">
        <v>45</v>
      </c>
      <c r="B272" s="1" t="s">
        <v>32</v>
      </c>
      <c r="C272" s="1" t="s">
        <v>33</v>
      </c>
      <c r="D272" s="1" t="s">
        <v>34</v>
      </c>
      <c r="E272" s="1" t="s">
        <v>35</v>
      </c>
      <c r="F272" s="1" t="s">
        <v>36</v>
      </c>
      <c r="G272" s="1">
        <v>6</v>
      </c>
      <c r="H272" s="1" t="s">
        <v>38</v>
      </c>
      <c r="I272" s="1">
        <v>18</v>
      </c>
      <c r="J272" s="1" t="s">
        <v>42</v>
      </c>
      <c r="K272" s="16" t="s">
        <v>253</v>
      </c>
      <c r="L272" s="16" t="s">
        <v>574</v>
      </c>
      <c r="M272" s="1" t="s">
        <v>46</v>
      </c>
      <c r="N272" s="1" t="s">
        <v>37</v>
      </c>
      <c r="O272" s="40" t="s">
        <v>584</v>
      </c>
      <c r="P272" s="1" t="s">
        <v>254</v>
      </c>
      <c r="Q272" s="1" t="s">
        <v>764</v>
      </c>
      <c r="R272" s="1" t="s">
        <v>631</v>
      </c>
      <c r="S272" s="1" t="s">
        <v>636</v>
      </c>
      <c r="T272" s="1" t="s">
        <v>252</v>
      </c>
      <c r="U272" s="1">
        <v>3000</v>
      </c>
      <c r="V272" s="1" t="s">
        <v>520</v>
      </c>
      <c r="W272" s="1" t="s">
        <v>520</v>
      </c>
      <c r="X272" s="1">
        <v>3311</v>
      </c>
      <c r="Y272" s="1" t="s">
        <v>118</v>
      </c>
      <c r="Z272" s="1">
        <v>0</v>
      </c>
      <c r="AA272" s="1" t="s">
        <v>44</v>
      </c>
      <c r="AB272" s="6">
        <v>645538.11</v>
      </c>
      <c r="AC272" s="6">
        <v>645538.11</v>
      </c>
      <c r="AD272" s="8">
        <v>3325000</v>
      </c>
      <c r="AE272" s="8">
        <v>1500000</v>
      </c>
      <c r="AF272" s="8">
        <v>232000</v>
      </c>
      <c r="AG272" s="8">
        <v>232000</v>
      </c>
      <c r="AH272" s="8">
        <f t="shared" si="63"/>
        <v>0</v>
      </c>
      <c r="AI272" s="8">
        <v>232000</v>
      </c>
      <c r="AJ272" s="8">
        <f t="shared" si="64"/>
        <v>232000</v>
      </c>
      <c r="AK272" s="8">
        <v>0</v>
      </c>
      <c r="AL272" s="8">
        <v>700000</v>
      </c>
      <c r="AM272" s="11"/>
      <c r="AN272" s="11"/>
      <c r="AO272" s="11">
        <f t="shared" si="65"/>
        <v>0</v>
      </c>
      <c r="AP272" s="11">
        <v>0</v>
      </c>
      <c r="AQ272" s="11">
        <f t="shared" si="66"/>
        <v>3093000</v>
      </c>
      <c r="AR272" s="11">
        <v>0</v>
      </c>
      <c r="AS272" s="11">
        <v>1825000</v>
      </c>
      <c r="AT272" s="11">
        <v>0</v>
      </c>
      <c r="AU272" s="11">
        <v>0</v>
      </c>
      <c r="AV272" s="3">
        <v>1825000</v>
      </c>
      <c r="AW272" s="4">
        <v>700000</v>
      </c>
      <c r="AX272" s="73">
        <f t="shared" si="67"/>
        <v>0</v>
      </c>
    </row>
    <row r="273" spans="1:50" x14ac:dyDescent="0.25">
      <c r="A273" s="1"/>
      <c r="B273" s="1"/>
      <c r="C273" s="1"/>
      <c r="D273" s="1"/>
      <c r="E273" s="1"/>
      <c r="F273" s="1"/>
      <c r="G273" s="1"/>
      <c r="H273" s="1"/>
      <c r="I273" s="1"/>
      <c r="J273" s="1"/>
      <c r="K273" s="16"/>
      <c r="L273" s="16" t="s">
        <v>574</v>
      </c>
      <c r="M273" s="1" t="s">
        <v>46</v>
      </c>
      <c r="N273" s="1"/>
      <c r="O273" s="40" t="s">
        <v>758</v>
      </c>
      <c r="P273" s="1" t="s">
        <v>758</v>
      </c>
      <c r="Q273" s="1" t="s">
        <v>768</v>
      </c>
      <c r="R273" s="1" t="s">
        <v>767</v>
      </c>
      <c r="S273" s="1" t="s">
        <v>767</v>
      </c>
      <c r="T273" s="1"/>
      <c r="U273" s="1">
        <v>3000</v>
      </c>
      <c r="V273" s="1" t="s">
        <v>520</v>
      </c>
      <c r="W273" s="1" t="s">
        <v>520</v>
      </c>
      <c r="X273" s="1">
        <v>3311</v>
      </c>
      <c r="Y273" s="1" t="s">
        <v>118</v>
      </c>
      <c r="Z273" s="1"/>
      <c r="AA273" s="1" t="s">
        <v>44</v>
      </c>
      <c r="AB273" s="6"/>
      <c r="AC273" s="6"/>
      <c r="AD273" s="8"/>
      <c r="AE273" s="8"/>
      <c r="AF273" s="8"/>
      <c r="AG273" s="8"/>
      <c r="AH273" s="8"/>
      <c r="AI273" s="8"/>
      <c r="AJ273" s="8"/>
      <c r="AK273" s="8"/>
      <c r="AL273" s="8">
        <v>1500000</v>
      </c>
      <c r="AM273" s="11"/>
      <c r="AN273" s="11"/>
      <c r="AO273" s="11"/>
      <c r="AP273" s="11"/>
      <c r="AQ273" s="11"/>
      <c r="AR273" s="11"/>
      <c r="AS273" s="11"/>
      <c r="AT273" s="11"/>
      <c r="AU273" s="11"/>
      <c r="AV273" s="3"/>
      <c r="AX273" s="73"/>
    </row>
    <row r="274" spans="1:50" x14ac:dyDescent="0.25">
      <c r="A274" s="1" t="s">
        <v>45</v>
      </c>
      <c r="B274" s="1" t="s">
        <v>32</v>
      </c>
      <c r="C274" s="1" t="s">
        <v>33</v>
      </c>
      <c r="D274" s="1" t="s">
        <v>100</v>
      </c>
      <c r="E274" s="1" t="s">
        <v>101</v>
      </c>
      <c r="F274" s="1" t="s">
        <v>136</v>
      </c>
      <c r="G274" s="1">
        <v>6</v>
      </c>
      <c r="H274" s="1" t="s">
        <v>38</v>
      </c>
      <c r="I274" s="1">
        <v>21</v>
      </c>
      <c r="J274" s="1" t="s">
        <v>42</v>
      </c>
      <c r="K274" s="16" t="s">
        <v>139</v>
      </c>
      <c r="L274" s="16" t="s">
        <v>574</v>
      </c>
      <c r="M274" s="1" t="s">
        <v>46</v>
      </c>
      <c r="N274" s="1" t="s">
        <v>137</v>
      </c>
      <c r="O274" s="40" t="s">
        <v>656</v>
      </c>
      <c r="P274" s="1" t="s">
        <v>140</v>
      </c>
      <c r="Q274" s="1" t="s">
        <v>765</v>
      </c>
      <c r="R274" s="1" t="s">
        <v>137</v>
      </c>
      <c r="S274" s="1" t="s">
        <v>623</v>
      </c>
      <c r="T274" s="1" t="s">
        <v>315</v>
      </c>
      <c r="U274" s="1">
        <v>3000</v>
      </c>
      <c r="V274" s="1" t="s">
        <v>520</v>
      </c>
      <c r="W274" s="1" t="s">
        <v>520</v>
      </c>
      <c r="X274" s="1">
        <v>3311</v>
      </c>
      <c r="Y274" s="1" t="s">
        <v>118</v>
      </c>
      <c r="Z274" s="1">
        <v>0</v>
      </c>
      <c r="AA274" s="1" t="s">
        <v>44</v>
      </c>
      <c r="AB274" s="6">
        <v>225620</v>
      </c>
      <c r="AC274" s="6">
        <v>225620</v>
      </c>
      <c r="AD274" s="8">
        <v>247638</v>
      </c>
      <c r="AE274" s="8">
        <v>250000</v>
      </c>
      <c r="AF274" s="8">
        <v>231420</v>
      </c>
      <c r="AG274" s="8">
        <v>231420</v>
      </c>
      <c r="AH274" s="8">
        <f t="shared" ref="AH274:AH280" si="68">AG274-AI274</f>
        <v>0</v>
      </c>
      <c r="AI274" s="8">
        <v>231420</v>
      </c>
      <c r="AJ274" s="8">
        <f t="shared" ref="AJ274:AJ280" si="69">AI274-AK274</f>
        <v>69426</v>
      </c>
      <c r="AK274" s="8">
        <v>161994</v>
      </c>
      <c r="AL274" s="8">
        <v>2000000</v>
      </c>
      <c r="AM274" s="11"/>
      <c r="AN274" s="11"/>
      <c r="AO274" s="11">
        <f t="shared" ref="AO274:AO280" si="70">AK274-AP274</f>
        <v>69426</v>
      </c>
      <c r="AP274" s="11">
        <v>92568</v>
      </c>
      <c r="AQ274" s="11">
        <f t="shared" ref="AQ274:AQ280" si="71">AD274-AF274</f>
        <v>16218</v>
      </c>
      <c r="AR274" s="11">
        <v>0</v>
      </c>
      <c r="AS274" s="11">
        <v>0</v>
      </c>
      <c r="AT274" s="11">
        <v>0</v>
      </c>
      <c r="AU274" s="11">
        <v>2362</v>
      </c>
      <c r="AV274" s="3">
        <v>-2362</v>
      </c>
      <c r="AW274" s="4">
        <v>250000</v>
      </c>
      <c r="AX274" s="73">
        <f t="shared" ref="AX274:AX280" si="72">AW274-AL274</f>
        <v>-1750000</v>
      </c>
    </row>
    <row r="275" spans="1:50" x14ac:dyDescent="0.25">
      <c r="A275" s="1" t="s">
        <v>45</v>
      </c>
      <c r="B275" s="1" t="s">
        <v>74</v>
      </c>
      <c r="C275" s="1" t="s">
        <v>75</v>
      </c>
      <c r="D275" s="1" t="s">
        <v>100</v>
      </c>
      <c r="E275" s="1" t="s">
        <v>101</v>
      </c>
      <c r="F275" s="1" t="s">
        <v>102</v>
      </c>
      <c r="G275" s="1">
        <v>2</v>
      </c>
      <c r="H275" s="1" t="s">
        <v>104</v>
      </c>
      <c r="I275" s="1">
        <v>36</v>
      </c>
      <c r="J275" s="1" t="s">
        <v>42</v>
      </c>
      <c r="K275" s="16" t="s">
        <v>106</v>
      </c>
      <c r="L275" s="16" t="s">
        <v>574</v>
      </c>
      <c r="M275" s="1" t="s">
        <v>46</v>
      </c>
      <c r="N275" s="1" t="s">
        <v>103</v>
      </c>
      <c r="O275" s="40" t="s">
        <v>660</v>
      </c>
      <c r="P275" s="1" t="s">
        <v>107</v>
      </c>
      <c r="Q275" s="1" t="s">
        <v>770</v>
      </c>
      <c r="R275" s="1" t="s">
        <v>611</v>
      </c>
      <c r="S275" s="1" t="s">
        <v>620</v>
      </c>
      <c r="T275" s="1" t="s">
        <v>105</v>
      </c>
      <c r="U275" s="1">
        <v>3000</v>
      </c>
      <c r="V275" s="1" t="s">
        <v>520</v>
      </c>
      <c r="W275" s="1" t="s">
        <v>519</v>
      </c>
      <c r="X275" s="1">
        <v>3321</v>
      </c>
      <c r="Y275" s="1" t="s">
        <v>119</v>
      </c>
      <c r="Z275" s="1">
        <v>0</v>
      </c>
      <c r="AA275" s="1" t="s">
        <v>44</v>
      </c>
      <c r="AB275" s="6">
        <v>6327644.5599999996</v>
      </c>
      <c r="AC275" s="6">
        <v>6327644.5599999996</v>
      </c>
      <c r="AD275" s="8">
        <v>5400000</v>
      </c>
      <c r="AE275" s="8">
        <v>2500000</v>
      </c>
      <c r="AF275" s="8">
        <v>5315963.32</v>
      </c>
      <c r="AG275" s="8">
        <v>5315963.32</v>
      </c>
      <c r="AH275" s="8">
        <f t="shared" si="68"/>
        <v>0</v>
      </c>
      <c r="AI275" s="8">
        <v>5315963.32</v>
      </c>
      <c r="AJ275" s="8">
        <f t="shared" si="69"/>
        <v>0</v>
      </c>
      <c r="AK275" s="8">
        <v>5315963.32</v>
      </c>
      <c r="AL275" s="8">
        <v>5400000</v>
      </c>
      <c r="AM275" s="11"/>
      <c r="AN275" s="11"/>
      <c r="AO275" s="11">
        <f t="shared" si="70"/>
        <v>0</v>
      </c>
      <c r="AP275" s="11">
        <v>5315963.32</v>
      </c>
      <c r="AQ275" s="11">
        <f t="shared" si="71"/>
        <v>84036.679999999702</v>
      </c>
      <c r="AR275" s="11">
        <v>0</v>
      </c>
      <c r="AS275" s="11">
        <v>2900000</v>
      </c>
      <c r="AT275" s="11">
        <v>0</v>
      </c>
      <c r="AU275" s="11">
        <v>0</v>
      </c>
      <c r="AV275" s="3">
        <v>2900000</v>
      </c>
      <c r="AW275" s="4">
        <v>5400000</v>
      </c>
      <c r="AX275" s="73">
        <f t="shared" si="72"/>
        <v>0</v>
      </c>
    </row>
    <row r="276" spans="1:50" x14ac:dyDescent="0.25">
      <c r="A276" s="1" t="s">
        <v>45</v>
      </c>
      <c r="B276" s="1" t="s">
        <v>32</v>
      </c>
      <c r="C276" s="1" t="s">
        <v>33</v>
      </c>
      <c r="D276" s="1" t="s">
        <v>100</v>
      </c>
      <c r="E276" s="1" t="s">
        <v>101</v>
      </c>
      <c r="F276" s="1" t="s">
        <v>136</v>
      </c>
      <c r="G276" s="1">
        <v>6</v>
      </c>
      <c r="H276" s="1" t="s">
        <v>38</v>
      </c>
      <c r="I276" s="1">
        <v>21</v>
      </c>
      <c r="J276" s="1" t="s">
        <v>42</v>
      </c>
      <c r="K276" s="16" t="s">
        <v>139</v>
      </c>
      <c r="L276" s="16" t="s">
        <v>574</v>
      </c>
      <c r="M276" s="1" t="s">
        <v>46</v>
      </c>
      <c r="N276" s="1" t="s">
        <v>137</v>
      </c>
      <c r="O276" s="40" t="s">
        <v>656</v>
      </c>
      <c r="P276" s="1" t="s">
        <v>140</v>
      </c>
      <c r="Q276" s="1" t="s">
        <v>765</v>
      </c>
      <c r="R276" s="1" t="s">
        <v>137</v>
      </c>
      <c r="S276" s="1" t="s">
        <v>623</v>
      </c>
      <c r="T276" s="1" t="s">
        <v>315</v>
      </c>
      <c r="U276" s="1">
        <v>3000</v>
      </c>
      <c r="V276" s="1" t="s">
        <v>520</v>
      </c>
      <c r="W276" s="1" t="s">
        <v>520</v>
      </c>
      <c r="X276" s="1">
        <v>3321</v>
      </c>
      <c r="Y276" s="1" t="s">
        <v>119</v>
      </c>
      <c r="Z276" s="1">
        <v>0</v>
      </c>
      <c r="AA276" s="1" t="s">
        <v>44</v>
      </c>
      <c r="AB276" s="6">
        <v>68987.75</v>
      </c>
      <c r="AC276" s="6">
        <v>68987.75</v>
      </c>
      <c r="AD276" s="8">
        <v>21038</v>
      </c>
      <c r="AE276" s="8">
        <v>69408</v>
      </c>
      <c r="AF276" s="8">
        <v>0</v>
      </c>
      <c r="AG276" s="8">
        <v>0</v>
      </c>
      <c r="AH276" s="8">
        <f t="shared" si="68"/>
        <v>0</v>
      </c>
      <c r="AI276" s="8">
        <v>0</v>
      </c>
      <c r="AJ276" s="8">
        <f t="shared" si="69"/>
        <v>0</v>
      </c>
      <c r="AK276" s="8">
        <v>0</v>
      </c>
      <c r="AL276" s="8">
        <v>0</v>
      </c>
      <c r="AM276" s="11"/>
      <c r="AN276" s="11"/>
      <c r="AO276" s="11">
        <f t="shared" si="70"/>
        <v>0</v>
      </c>
      <c r="AP276" s="11">
        <v>0</v>
      </c>
      <c r="AQ276" s="11">
        <f t="shared" si="71"/>
        <v>21038</v>
      </c>
      <c r="AR276" s="11">
        <v>0</v>
      </c>
      <c r="AS276" s="11">
        <v>5130</v>
      </c>
      <c r="AT276" s="11">
        <v>0</v>
      </c>
      <c r="AU276" s="11">
        <v>53500</v>
      </c>
      <c r="AV276" s="3">
        <v>-48370</v>
      </c>
      <c r="AW276" s="4">
        <v>0</v>
      </c>
      <c r="AX276" s="73">
        <f t="shared" si="72"/>
        <v>0</v>
      </c>
    </row>
    <row r="277" spans="1:50" x14ac:dyDescent="0.25">
      <c r="A277" s="1" t="s">
        <v>45</v>
      </c>
      <c r="B277" s="1" t="s">
        <v>142</v>
      </c>
      <c r="C277" s="1" t="s">
        <v>143</v>
      </c>
      <c r="D277" s="1" t="s">
        <v>100</v>
      </c>
      <c r="E277" s="1" t="s">
        <v>101</v>
      </c>
      <c r="F277" s="1" t="s">
        <v>144</v>
      </c>
      <c r="G277" s="1">
        <v>6</v>
      </c>
      <c r="H277" s="1" t="s">
        <v>38</v>
      </c>
      <c r="I277" s="1">
        <v>50</v>
      </c>
      <c r="J277" s="1" t="s">
        <v>42</v>
      </c>
      <c r="K277" s="16" t="s">
        <v>147</v>
      </c>
      <c r="L277" s="16" t="s">
        <v>574</v>
      </c>
      <c r="M277" s="1" t="s">
        <v>46</v>
      </c>
      <c r="N277" s="1" t="s">
        <v>145</v>
      </c>
      <c r="O277" s="40" t="s">
        <v>662</v>
      </c>
      <c r="P277" s="1" t="s">
        <v>148</v>
      </c>
      <c r="Q277" s="1" t="s">
        <v>775</v>
      </c>
      <c r="R277" s="1" t="s">
        <v>617</v>
      </c>
      <c r="S277" s="1" t="s">
        <v>618</v>
      </c>
      <c r="T277" s="1" t="s">
        <v>166</v>
      </c>
      <c r="U277" s="1">
        <v>3000</v>
      </c>
      <c r="V277" s="1" t="s">
        <v>520</v>
      </c>
      <c r="W277" s="1" t="s">
        <v>520</v>
      </c>
      <c r="X277" s="1">
        <v>3331</v>
      </c>
      <c r="Y277" s="1" t="s">
        <v>168</v>
      </c>
      <c r="Z277" s="1">
        <v>0</v>
      </c>
      <c r="AA277" s="1" t="s">
        <v>44</v>
      </c>
      <c r="AB277" s="6">
        <v>10493919.99</v>
      </c>
      <c r="AC277" s="6">
        <v>8966919.9900000002</v>
      </c>
      <c r="AD277" s="8">
        <v>5008924</v>
      </c>
      <c r="AE277" s="8">
        <v>500000</v>
      </c>
      <c r="AF277" s="8">
        <v>2953029.4</v>
      </c>
      <c r="AG277" s="8">
        <v>2953029.4</v>
      </c>
      <c r="AH277" s="8">
        <f t="shared" si="68"/>
        <v>0</v>
      </c>
      <c r="AI277" s="8">
        <v>2953029.4</v>
      </c>
      <c r="AJ277" s="8">
        <f t="shared" si="69"/>
        <v>45675</v>
      </c>
      <c r="AK277" s="8">
        <v>2907354.4</v>
      </c>
      <c r="AL277" s="8">
        <v>500000</v>
      </c>
      <c r="AM277" s="11" t="s">
        <v>589</v>
      </c>
      <c r="AN277" s="11"/>
      <c r="AO277" s="11">
        <f t="shared" si="70"/>
        <v>521953.60000000009</v>
      </c>
      <c r="AP277" s="11">
        <v>2385400.7999999998</v>
      </c>
      <c r="AQ277" s="11">
        <f t="shared" si="71"/>
        <v>2055894.6</v>
      </c>
      <c r="AR277" s="11">
        <v>0</v>
      </c>
      <c r="AS277" s="11">
        <v>4580000</v>
      </c>
      <c r="AT277" s="11">
        <v>0</v>
      </c>
      <c r="AU277" s="11">
        <v>71076</v>
      </c>
      <c r="AV277" s="3">
        <v>4508924</v>
      </c>
      <c r="AW277" s="4">
        <v>500000</v>
      </c>
      <c r="AX277" s="73">
        <f t="shared" si="72"/>
        <v>0</v>
      </c>
    </row>
    <row r="278" spans="1:50" x14ac:dyDescent="0.25">
      <c r="A278" s="1" t="s">
        <v>45</v>
      </c>
      <c r="B278" s="1" t="s">
        <v>32</v>
      </c>
      <c r="C278" s="1" t="s">
        <v>33</v>
      </c>
      <c r="D278" s="1" t="s">
        <v>34</v>
      </c>
      <c r="E278" s="1" t="s">
        <v>35</v>
      </c>
      <c r="F278" s="1" t="s">
        <v>36</v>
      </c>
      <c r="G278" s="1">
        <v>6</v>
      </c>
      <c r="H278" s="1" t="s">
        <v>38</v>
      </c>
      <c r="I278" s="1">
        <v>18</v>
      </c>
      <c r="J278" s="1" t="s">
        <v>42</v>
      </c>
      <c r="K278" s="16" t="s">
        <v>253</v>
      </c>
      <c r="L278" s="16" t="s">
        <v>574</v>
      </c>
      <c r="M278" s="1" t="s">
        <v>46</v>
      </c>
      <c r="N278" s="1" t="s">
        <v>37</v>
      </c>
      <c r="O278" s="40" t="s">
        <v>584</v>
      </c>
      <c r="P278" s="1" t="s">
        <v>254</v>
      </c>
      <c r="Q278" s="1" t="s">
        <v>764</v>
      </c>
      <c r="R278" s="1" t="s">
        <v>631</v>
      </c>
      <c r="S278" s="1" t="s">
        <v>636</v>
      </c>
      <c r="T278" s="1" t="s">
        <v>252</v>
      </c>
      <c r="U278" s="1">
        <v>3000</v>
      </c>
      <c r="V278" s="1" t="s">
        <v>520</v>
      </c>
      <c r="W278" s="1" t="s">
        <v>520</v>
      </c>
      <c r="X278" s="1">
        <v>3331</v>
      </c>
      <c r="Y278" s="1" t="s">
        <v>168</v>
      </c>
      <c r="Z278" s="1">
        <v>0</v>
      </c>
      <c r="AA278" s="1" t="s">
        <v>44</v>
      </c>
      <c r="AB278" s="6">
        <v>2605267.2000000002</v>
      </c>
      <c r="AC278" s="6">
        <v>2605267.2000000002</v>
      </c>
      <c r="AD278" s="8">
        <v>2605268</v>
      </c>
      <c r="AE278" s="8">
        <v>1000000</v>
      </c>
      <c r="AF278" s="8">
        <v>415355.4</v>
      </c>
      <c r="AG278" s="8">
        <v>415355.4</v>
      </c>
      <c r="AH278" s="8">
        <f t="shared" si="68"/>
        <v>46150.600000000035</v>
      </c>
      <c r="AI278" s="8">
        <v>369204.8</v>
      </c>
      <c r="AJ278" s="8">
        <f t="shared" si="69"/>
        <v>0</v>
      </c>
      <c r="AK278" s="8">
        <v>369204.8</v>
      </c>
      <c r="AL278" s="8">
        <v>2500000</v>
      </c>
      <c r="AM278" s="11"/>
      <c r="AN278" s="11"/>
      <c r="AO278" s="11">
        <f t="shared" si="70"/>
        <v>0</v>
      </c>
      <c r="AP278" s="11">
        <v>369204.8</v>
      </c>
      <c r="AQ278" s="11">
        <f t="shared" si="71"/>
        <v>2189912.6</v>
      </c>
      <c r="AR278" s="11">
        <v>0</v>
      </c>
      <c r="AS278" s="11">
        <v>1605268</v>
      </c>
      <c r="AT278" s="11">
        <v>0</v>
      </c>
      <c r="AU278" s="11">
        <v>0</v>
      </c>
      <c r="AV278" s="3">
        <v>1605268</v>
      </c>
      <c r="AW278" s="4">
        <v>2500000</v>
      </c>
      <c r="AX278" s="73">
        <f t="shared" si="72"/>
        <v>0</v>
      </c>
    </row>
    <row r="279" spans="1:50" x14ac:dyDescent="0.25">
      <c r="A279" s="1" t="s">
        <v>45</v>
      </c>
      <c r="B279" s="1" t="s">
        <v>32</v>
      </c>
      <c r="C279" s="1" t="s">
        <v>33</v>
      </c>
      <c r="D279" s="1" t="s">
        <v>100</v>
      </c>
      <c r="E279" s="1" t="s">
        <v>101</v>
      </c>
      <c r="F279" s="1" t="s">
        <v>136</v>
      </c>
      <c r="G279" s="1">
        <v>6</v>
      </c>
      <c r="H279" s="1" t="s">
        <v>38</v>
      </c>
      <c r="I279" s="1">
        <v>21</v>
      </c>
      <c r="J279" s="1" t="s">
        <v>42</v>
      </c>
      <c r="K279" s="16" t="s">
        <v>139</v>
      </c>
      <c r="L279" s="16" t="s">
        <v>574</v>
      </c>
      <c r="M279" s="1" t="s">
        <v>46</v>
      </c>
      <c r="N279" s="1" t="s">
        <v>137</v>
      </c>
      <c r="O279" s="40" t="s">
        <v>656</v>
      </c>
      <c r="P279" s="1" t="s">
        <v>140</v>
      </c>
      <c r="Q279" s="1" t="s">
        <v>765</v>
      </c>
      <c r="R279" s="1" t="s">
        <v>137</v>
      </c>
      <c r="S279" s="1" t="s">
        <v>623</v>
      </c>
      <c r="T279" s="1" t="s">
        <v>315</v>
      </c>
      <c r="U279" s="1">
        <v>3000</v>
      </c>
      <c r="V279" s="1" t="s">
        <v>520</v>
      </c>
      <c r="W279" s="1" t="s">
        <v>520</v>
      </c>
      <c r="X279" s="1">
        <v>3331</v>
      </c>
      <c r="Y279" s="1" t="s">
        <v>168</v>
      </c>
      <c r="Z279" s="1">
        <v>0</v>
      </c>
      <c r="AA279" s="1" t="s">
        <v>44</v>
      </c>
      <c r="AB279" s="6">
        <v>69600</v>
      </c>
      <c r="AC279" s="6">
        <v>69600</v>
      </c>
      <c r="AD279" s="8">
        <v>100000</v>
      </c>
      <c r="AE279" s="8">
        <v>100000</v>
      </c>
      <c r="AF279" s="8">
        <v>36588.300000000003</v>
      </c>
      <c r="AG279" s="8">
        <v>36588.300000000003</v>
      </c>
      <c r="AH279" s="8">
        <f t="shared" si="68"/>
        <v>0</v>
      </c>
      <c r="AI279" s="8">
        <v>36588.300000000003</v>
      </c>
      <c r="AJ279" s="8">
        <f t="shared" si="69"/>
        <v>0</v>
      </c>
      <c r="AK279" s="8">
        <v>36588.300000000003</v>
      </c>
      <c r="AL279" s="8">
        <v>50000</v>
      </c>
      <c r="AM279" s="11"/>
      <c r="AN279" s="11"/>
      <c r="AO279" s="11">
        <f t="shared" si="70"/>
        <v>0</v>
      </c>
      <c r="AP279" s="11">
        <v>36588.300000000003</v>
      </c>
      <c r="AQ279" s="11">
        <f t="shared" si="71"/>
        <v>63411.7</v>
      </c>
      <c r="AR279" s="11">
        <v>0</v>
      </c>
      <c r="AS279" s="11">
        <v>0</v>
      </c>
      <c r="AT279" s="11">
        <v>0</v>
      </c>
      <c r="AU279" s="11">
        <v>0</v>
      </c>
      <c r="AV279" s="3">
        <v>0</v>
      </c>
      <c r="AW279" s="4">
        <v>50000</v>
      </c>
      <c r="AX279" s="73">
        <f t="shared" si="72"/>
        <v>0</v>
      </c>
    </row>
    <row r="280" spans="1:50" x14ac:dyDescent="0.25">
      <c r="A280" s="1" t="s">
        <v>45</v>
      </c>
      <c r="B280" s="1" t="s">
        <v>32</v>
      </c>
      <c r="C280" s="1" t="s">
        <v>33</v>
      </c>
      <c r="D280" s="1" t="s">
        <v>240</v>
      </c>
      <c r="E280" s="1" t="s">
        <v>241</v>
      </c>
      <c r="F280" s="1" t="s">
        <v>78</v>
      </c>
      <c r="G280" s="1">
        <v>1</v>
      </c>
      <c r="H280" s="1" t="s">
        <v>80</v>
      </c>
      <c r="I280" s="1">
        <v>7</v>
      </c>
      <c r="J280" s="1" t="s">
        <v>42</v>
      </c>
      <c r="K280" s="16" t="s">
        <v>248</v>
      </c>
      <c r="L280" s="16" t="s">
        <v>574</v>
      </c>
      <c r="M280" s="1" t="s">
        <v>46</v>
      </c>
      <c r="N280" s="1" t="s">
        <v>79</v>
      </c>
      <c r="O280" s="40" t="s">
        <v>657</v>
      </c>
      <c r="P280" s="1" t="s">
        <v>249</v>
      </c>
      <c r="Q280" s="1" t="s">
        <v>762</v>
      </c>
      <c r="R280" s="1" t="s">
        <v>79</v>
      </c>
      <c r="S280" s="1" t="s">
        <v>628</v>
      </c>
      <c r="T280" s="1" t="s">
        <v>355</v>
      </c>
      <c r="U280" s="1">
        <v>3000</v>
      </c>
      <c r="V280" s="1" t="s">
        <v>520</v>
      </c>
      <c r="W280" s="1" t="s">
        <v>520</v>
      </c>
      <c r="X280" s="1">
        <v>3331</v>
      </c>
      <c r="Y280" s="1" t="s">
        <v>168</v>
      </c>
      <c r="Z280" s="1">
        <v>0</v>
      </c>
      <c r="AA280" s="1" t="s">
        <v>44</v>
      </c>
      <c r="AB280" s="7">
        <v>0</v>
      </c>
      <c r="AC280" s="7">
        <v>0</v>
      </c>
      <c r="AD280" s="8">
        <v>70000</v>
      </c>
      <c r="AE280" s="8">
        <v>340000</v>
      </c>
      <c r="AF280" s="8">
        <v>0</v>
      </c>
      <c r="AG280" s="8">
        <v>0</v>
      </c>
      <c r="AH280" s="8">
        <f t="shared" si="68"/>
        <v>0</v>
      </c>
      <c r="AI280" s="8">
        <v>0</v>
      </c>
      <c r="AJ280" s="8">
        <f t="shared" si="69"/>
        <v>0</v>
      </c>
      <c r="AK280" s="8">
        <v>0</v>
      </c>
      <c r="AL280" s="8">
        <v>0</v>
      </c>
      <c r="AM280" s="11"/>
      <c r="AN280" s="11"/>
      <c r="AO280" s="11">
        <f t="shared" si="70"/>
        <v>0</v>
      </c>
      <c r="AP280" s="11">
        <v>0</v>
      </c>
      <c r="AQ280" s="11">
        <f t="shared" si="71"/>
        <v>70000</v>
      </c>
      <c r="AR280" s="11">
        <v>0</v>
      </c>
      <c r="AS280" s="11">
        <v>0</v>
      </c>
      <c r="AT280" s="11">
        <v>0</v>
      </c>
      <c r="AU280" s="11">
        <v>270000</v>
      </c>
      <c r="AV280" s="3">
        <v>-270000</v>
      </c>
      <c r="AW280" s="4">
        <v>0</v>
      </c>
      <c r="AX280" s="73">
        <f t="shared" si="72"/>
        <v>0</v>
      </c>
    </row>
    <row r="281" spans="1:50" x14ac:dyDescent="0.25">
      <c r="A281" s="1"/>
      <c r="B281" s="1"/>
      <c r="C281" s="1"/>
      <c r="D281" s="1"/>
      <c r="E281" s="1"/>
      <c r="F281" s="1"/>
      <c r="G281" s="1"/>
      <c r="H281" s="1"/>
      <c r="I281" s="1"/>
      <c r="J281" s="1"/>
      <c r="K281" s="16"/>
      <c r="L281" s="16" t="s">
        <v>574</v>
      </c>
      <c r="M281" s="1" t="s">
        <v>46</v>
      </c>
      <c r="N281" s="1"/>
      <c r="O281" s="40" t="s">
        <v>758</v>
      </c>
      <c r="P281" s="1" t="s">
        <v>758</v>
      </c>
      <c r="Q281" s="1" t="s">
        <v>768</v>
      </c>
      <c r="R281" s="1" t="s">
        <v>767</v>
      </c>
      <c r="S281" s="1" t="s">
        <v>767</v>
      </c>
      <c r="T281" s="1"/>
      <c r="U281" s="1">
        <v>3000</v>
      </c>
      <c r="V281" s="1" t="s">
        <v>519</v>
      </c>
      <c r="W281" s="1" t="s">
        <v>520</v>
      </c>
      <c r="X281" s="1">
        <v>3341</v>
      </c>
      <c r="Y281" s="1" t="s">
        <v>227</v>
      </c>
      <c r="Z281" s="1"/>
      <c r="AA281" s="1" t="s">
        <v>44</v>
      </c>
      <c r="AB281" s="6"/>
      <c r="AC281" s="6"/>
      <c r="AD281" s="8"/>
      <c r="AE281" s="8"/>
      <c r="AF281" s="8"/>
      <c r="AG281" s="8"/>
      <c r="AH281" s="8"/>
      <c r="AI281" s="8"/>
      <c r="AJ281" s="8"/>
      <c r="AK281" s="8"/>
      <c r="AL281" s="8">
        <v>500000</v>
      </c>
      <c r="AM281" s="11"/>
      <c r="AN281" s="11"/>
      <c r="AO281" s="11"/>
      <c r="AP281" s="11"/>
      <c r="AQ281" s="11"/>
      <c r="AR281" s="11"/>
      <c r="AS281" s="11"/>
      <c r="AT281" s="11"/>
      <c r="AU281" s="11"/>
      <c r="AV281" s="3"/>
      <c r="AX281" s="73"/>
    </row>
    <row r="282" spans="1:50" x14ac:dyDescent="0.25">
      <c r="A282" s="1" t="s">
        <v>45</v>
      </c>
      <c r="B282" s="1" t="s">
        <v>219</v>
      </c>
      <c r="C282" s="1" t="s">
        <v>220</v>
      </c>
      <c r="D282" s="1" t="s">
        <v>49</v>
      </c>
      <c r="E282" s="1" t="s">
        <v>50</v>
      </c>
      <c r="F282" s="1" t="s">
        <v>221</v>
      </c>
      <c r="G282" s="1">
        <v>7</v>
      </c>
      <c r="H282" s="1" t="s">
        <v>223</v>
      </c>
      <c r="I282" s="1">
        <v>40</v>
      </c>
      <c r="J282" s="1" t="s">
        <v>42</v>
      </c>
      <c r="K282" s="16" t="s">
        <v>225</v>
      </c>
      <c r="L282" s="16" t="s">
        <v>574</v>
      </c>
      <c r="M282" s="1" t="s">
        <v>46</v>
      </c>
      <c r="N282" s="1" t="s">
        <v>222</v>
      </c>
      <c r="O282" s="40" t="s">
        <v>663</v>
      </c>
      <c r="P282" s="1" t="s">
        <v>226</v>
      </c>
      <c r="Q282" s="1" t="s">
        <v>769</v>
      </c>
      <c r="R282" s="1" t="s">
        <v>622</v>
      </c>
      <c r="S282" s="1" t="s">
        <v>622</v>
      </c>
      <c r="T282" s="1" t="s">
        <v>224</v>
      </c>
      <c r="U282" s="1">
        <v>3000</v>
      </c>
      <c r="V282" s="1" t="s">
        <v>519</v>
      </c>
      <c r="W282" s="1" t="s">
        <v>520</v>
      </c>
      <c r="X282" s="1">
        <v>3341</v>
      </c>
      <c r="Y282" s="1" t="s">
        <v>227</v>
      </c>
      <c r="Z282" s="1">
        <v>0</v>
      </c>
      <c r="AA282" s="1" t="s">
        <v>44</v>
      </c>
      <c r="AB282" s="8">
        <v>0</v>
      </c>
      <c r="AC282" s="8">
        <v>0</v>
      </c>
      <c r="AD282" s="8">
        <v>0</v>
      </c>
      <c r="AE282" s="8">
        <v>0</v>
      </c>
      <c r="AF282" s="8">
        <v>42000</v>
      </c>
      <c r="AG282" s="8">
        <v>42000</v>
      </c>
      <c r="AH282" s="8">
        <f t="shared" ref="AH282:AH298" si="73">AG282-AI282</f>
        <v>0</v>
      </c>
      <c r="AI282" s="8">
        <v>42000</v>
      </c>
      <c r="AJ282" s="8">
        <f t="shared" ref="AJ282:AJ298" si="74">AI282-AK282</f>
        <v>42000</v>
      </c>
      <c r="AK282" s="8">
        <v>0</v>
      </c>
      <c r="AL282" s="8">
        <v>500000</v>
      </c>
      <c r="AM282" s="11"/>
      <c r="AN282" s="11"/>
      <c r="AO282" s="11">
        <f t="shared" ref="AO282:AO310" si="75">AK282-AP282</f>
        <v>0</v>
      </c>
      <c r="AP282" s="11">
        <v>0</v>
      </c>
      <c r="AQ282" s="11">
        <f t="shared" ref="AQ282:AQ310" si="76">AD282-AF282</f>
        <v>-42000</v>
      </c>
      <c r="AR282" s="11">
        <v>42000</v>
      </c>
      <c r="AS282" s="11">
        <v>0</v>
      </c>
      <c r="AT282" s="11">
        <v>0</v>
      </c>
      <c r="AU282" s="11">
        <v>0</v>
      </c>
      <c r="AV282" s="3">
        <v>42000</v>
      </c>
      <c r="AW282" s="4">
        <v>0</v>
      </c>
      <c r="AX282" s="73">
        <f t="shared" ref="AX282:AX345" si="77">AW282-AL282</f>
        <v>-500000</v>
      </c>
    </row>
    <row r="283" spans="1:50" x14ac:dyDescent="0.25">
      <c r="A283" s="1" t="s">
        <v>45</v>
      </c>
      <c r="B283" s="1" t="s">
        <v>32</v>
      </c>
      <c r="C283" s="1" t="s">
        <v>33</v>
      </c>
      <c r="D283" s="1" t="s">
        <v>100</v>
      </c>
      <c r="E283" s="1" t="s">
        <v>101</v>
      </c>
      <c r="F283" s="1" t="s">
        <v>136</v>
      </c>
      <c r="G283" s="1">
        <v>6</v>
      </c>
      <c r="H283" s="1" t="s">
        <v>38</v>
      </c>
      <c r="I283" s="1">
        <v>21</v>
      </c>
      <c r="J283" s="1" t="s">
        <v>42</v>
      </c>
      <c r="K283" s="16" t="s">
        <v>139</v>
      </c>
      <c r="L283" s="16" t="s">
        <v>574</v>
      </c>
      <c r="M283" s="1" t="s">
        <v>46</v>
      </c>
      <c r="N283" s="1" t="s">
        <v>137</v>
      </c>
      <c r="O283" s="40" t="s">
        <v>656</v>
      </c>
      <c r="P283" s="1" t="s">
        <v>140</v>
      </c>
      <c r="Q283" s="1" t="s">
        <v>765</v>
      </c>
      <c r="R283" s="1" t="s">
        <v>137</v>
      </c>
      <c r="S283" s="1" t="s">
        <v>623</v>
      </c>
      <c r="T283" s="1" t="s">
        <v>315</v>
      </c>
      <c r="U283" s="1">
        <v>3000</v>
      </c>
      <c r="V283" s="1" t="s">
        <v>519</v>
      </c>
      <c r="W283" s="1" t="s">
        <v>520</v>
      </c>
      <c r="X283" s="1">
        <v>3341</v>
      </c>
      <c r="Y283" s="1" t="s">
        <v>227</v>
      </c>
      <c r="Z283" s="1">
        <v>0</v>
      </c>
      <c r="AA283" s="1" t="s">
        <v>44</v>
      </c>
      <c r="AB283" s="6">
        <v>803403.7</v>
      </c>
      <c r="AC283" s="6">
        <v>803403.7</v>
      </c>
      <c r="AD283" s="8">
        <v>735486</v>
      </c>
      <c r="AE283" s="8">
        <v>735486</v>
      </c>
      <c r="AF283" s="8">
        <v>567282.6</v>
      </c>
      <c r="AG283" s="8">
        <v>567282.6</v>
      </c>
      <c r="AH283" s="8">
        <f t="shared" si="73"/>
        <v>13920</v>
      </c>
      <c r="AI283" s="8">
        <v>553362.6</v>
      </c>
      <c r="AJ283" s="8">
        <f t="shared" si="74"/>
        <v>6960</v>
      </c>
      <c r="AK283" s="8">
        <v>546402.6</v>
      </c>
      <c r="AL283" s="8">
        <v>1500000</v>
      </c>
      <c r="AM283" s="11"/>
      <c r="AN283" s="11"/>
      <c r="AO283" s="11">
        <f t="shared" si="75"/>
        <v>13920</v>
      </c>
      <c r="AP283" s="11">
        <v>532482.6</v>
      </c>
      <c r="AQ283" s="11">
        <f t="shared" si="76"/>
        <v>168203.40000000002</v>
      </c>
      <c r="AR283" s="11">
        <v>0</v>
      </c>
      <c r="AS283" s="11">
        <v>0</v>
      </c>
      <c r="AT283" s="11">
        <v>0</v>
      </c>
      <c r="AU283" s="11">
        <v>0</v>
      </c>
      <c r="AV283" s="3">
        <v>0</v>
      </c>
      <c r="AW283" s="4">
        <v>700000</v>
      </c>
      <c r="AX283" s="73">
        <f t="shared" si="77"/>
        <v>-800000</v>
      </c>
    </row>
    <row r="284" spans="1:50" x14ac:dyDescent="0.25">
      <c r="A284" s="1" t="s">
        <v>453</v>
      </c>
      <c r="B284" s="1" t="s">
        <v>219</v>
      </c>
      <c r="C284" s="1" t="s">
        <v>220</v>
      </c>
      <c r="D284" s="1" t="s">
        <v>49</v>
      </c>
      <c r="E284" s="1" t="s">
        <v>50</v>
      </c>
      <c r="F284" s="1" t="s">
        <v>221</v>
      </c>
      <c r="G284" s="1">
        <v>7</v>
      </c>
      <c r="H284" s="1" t="s">
        <v>223</v>
      </c>
      <c r="I284" s="1">
        <v>40</v>
      </c>
      <c r="J284" s="1" t="s">
        <v>42</v>
      </c>
      <c r="K284" s="16" t="s">
        <v>225</v>
      </c>
      <c r="L284" s="16" t="s">
        <v>574</v>
      </c>
      <c r="M284" s="1" t="s">
        <v>454</v>
      </c>
      <c r="N284" s="1" t="s">
        <v>222</v>
      </c>
      <c r="O284" s="40" t="s">
        <v>663</v>
      </c>
      <c r="P284" s="1" t="s">
        <v>226</v>
      </c>
      <c r="Q284" s="1" t="s">
        <v>769</v>
      </c>
      <c r="R284" s="1" t="s">
        <v>622</v>
      </c>
      <c r="S284" s="1" t="s">
        <v>599</v>
      </c>
      <c r="T284" s="1" t="s">
        <v>224</v>
      </c>
      <c r="U284" s="1">
        <v>3000</v>
      </c>
      <c r="V284" s="1" t="s">
        <v>519</v>
      </c>
      <c r="W284" s="1" t="s">
        <v>520</v>
      </c>
      <c r="X284" s="1">
        <v>3341</v>
      </c>
      <c r="Y284" s="1" t="s">
        <v>227</v>
      </c>
      <c r="Z284" s="1">
        <v>0</v>
      </c>
      <c r="AA284" s="1" t="s">
        <v>44</v>
      </c>
      <c r="AB284" s="8">
        <v>2963000</v>
      </c>
      <c r="AC284" s="8">
        <v>2963000</v>
      </c>
      <c r="AD284" s="8">
        <v>3000000</v>
      </c>
      <c r="AE284" s="8">
        <v>3000000</v>
      </c>
      <c r="AF284" s="8">
        <v>2973000</v>
      </c>
      <c r="AG284" s="8">
        <v>2973000</v>
      </c>
      <c r="AH284" s="8">
        <f t="shared" si="73"/>
        <v>1186000</v>
      </c>
      <c r="AI284" s="8">
        <v>1787000</v>
      </c>
      <c r="AJ284" s="8">
        <f t="shared" si="74"/>
        <v>0</v>
      </c>
      <c r="AK284" s="8">
        <v>1787000</v>
      </c>
      <c r="AL284" s="72">
        <v>3000000</v>
      </c>
      <c r="AM284" s="11" t="s">
        <v>542</v>
      </c>
      <c r="AN284" s="11"/>
      <c r="AO284" s="11">
        <f t="shared" si="75"/>
        <v>0</v>
      </c>
      <c r="AP284" s="11">
        <v>1787000</v>
      </c>
      <c r="AQ284" s="11">
        <f t="shared" si="76"/>
        <v>27000</v>
      </c>
      <c r="AR284" s="11">
        <v>0</v>
      </c>
      <c r="AS284" s="11">
        <v>0</v>
      </c>
      <c r="AT284" s="11">
        <v>0</v>
      </c>
      <c r="AU284" s="11">
        <v>0</v>
      </c>
      <c r="AV284" s="3">
        <v>0</v>
      </c>
      <c r="AW284" s="4">
        <v>3000000</v>
      </c>
      <c r="AX284" s="73">
        <f t="shared" si="77"/>
        <v>0</v>
      </c>
    </row>
    <row r="285" spans="1:50" x14ac:dyDescent="0.25">
      <c r="A285" s="1" t="s">
        <v>45</v>
      </c>
      <c r="B285" s="1" t="s">
        <v>219</v>
      </c>
      <c r="C285" s="1" t="s">
        <v>220</v>
      </c>
      <c r="D285" s="1" t="s">
        <v>49</v>
      </c>
      <c r="E285" s="1" t="s">
        <v>50</v>
      </c>
      <c r="F285" s="1" t="s">
        <v>221</v>
      </c>
      <c r="G285" s="1">
        <v>7</v>
      </c>
      <c r="H285" s="1" t="s">
        <v>223</v>
      </c>
      <c r="I285" s="1">
        <v>41</v>
      </c>
      <c r="J285" s="1" t="s">
        <v>42</v>
      </c>
      <c r="K285" s="16" t="s">
        <v>225</v>
      </c>
      <c r="L285" s="16" t="s">
        <v>574</v>
      </c>
      <c r="M285" s="1" t="s">
        <v>46</v>
      </c>
      <c r="N285" s="1" t="s">
        <v>222</v>
      </c>
      <c r="O285" s="40" t="s">
        <v>663</v>
      </c>
      <c r="P285" s="1" t="s">
        <v>226</v>
      </c>
      <c r="Q285" s="1" t="s">
        <v>769</v>
      </c>
      <c r="R285" s="1" t="s">
        <v>622</v>
      </c>
      <c r="S285" s="1" t="s">
        <v>599</v>
      </c>
      <c r="T285" s="1" t="s">
        <v>224</v>
      </c>
      <c r="U285" s="1">
        <v>3000</v>
      </c>
      <c r="V285" s="1" t="s">
        <v>519</v>
      </c>
      <c r="W285" s="1" t="s">
        <v>520</v>
      </c>
      <c r="X285" s="1">
        <v>3341</v>
      </c>
      <c r="Y285" s="1" t="s">
        <v>227</v>
      </c>
      <c r="Z285" s="1">
        <v>35</v>
      </c>
      <c r="AA285" s="1" t="s">
        <v>233</v>
      </c>
      <c r="AB285" s="8">
        <v>11204</v>
      </c>
      <c r="AC285" s="8">
        <v>11204</v>
      </c>
      <c r="AD285" s="8">
        <v>0</v>
      </c>
      <c r="AE285" s="8">
        <v>0</v>
      </c>
      <c r="AF285" s="8">
        <v>154512</v>
      </c>
      <c r="AG285" s="8">
        <v>154512</v>
      </c>
      <c r="AH285" s="8">
        <f t="shared" si="73"/>
        <v>0</v>
      </c>
      <c r="AI285" s="8">
        <v>154512</v>
      </c>
      <c r="AJ285" s="8">
        <f t="shared" si="74"/>
        <v>154512</v>
      </c>
      <c r="AK285" s="8">
        <v>0</v>
      </c>
      <c r="AL285" s="8">
        <v>600000</v>
      </c>
      <c r="AM285" s="11"/>
      <c r="AN285" s="11"/>
      <c r="AO285" s="11">
        <f t="shared" si="75"/>
        <v>-154512</v>
      </c>
      <c r="AP285" s="11">
        <v>154512</v>
      </c>
      <c r="AQ285" s="11">
        <f t="shared" si="76"/>
        <v>-154512</v>
      </c>
      <c r="AR285" s="11">
        <v>154512</v>
      </c>
      <c r="AS285" s="11">
        <v>0</v>
      </c>
      <c r="AT285" s="11">
        <v>0</v>
      </c>
      <c r="AU285" s="11">
        <v>0</v>
      </c>
      <c r="AV285" s="3">
        <v>154512</v>
      </c>
      <c r="AW285" s="4">
        <v>600000</v>
      </c>
      <c r="AX285" s="73">
        <f t="shared" si="77"/>
        <v>0</v>
      </c>
    </row>
    <row r="286" spans="1:50" x14ac:dyDescent="0.25">
      <c r="A286" s="1" t="s">
        <v>45</v>
      </c>
      <c r="B286" s="1" t="s">
        <v>188</v>
      </c>
      <c r="C286" s="1" t="s">
        <v>189</v>
      </c>
      <c r="D286" s="1" t="s">
        <v>76</v>
      </c>
      <c r="E286" s="1" t="s">
        <v>77</v>
      </c>
      <c r="F286" s="1" t="s">
        <v>196</v>
      </c>
      <c r="G286" s="1">
        <v>5</v>
      </c>
      <c r="H286" s="1" t="s">
        <v>198</v>
      </c>
      <c r="I286" s="1">
        <v>30</v>
      </c>
      <c r="J286" s="1" t="s">
        <v>42</v>
      </c>
      <c r="K286" s="16" t="s">
        <v>205</v>
      </c>
      <c r="L286" s="16" t="s">
        <v>574</v>
      </c>
      <c r="M286" s="1" t="s">
        <v>46</v>
      </c>
      <c r="N286" s="1" t="s">
        <v>197</v>
      </c>
      <c r="O286" s="40" t="s">
        <v>659</v>
      </c>
      <c r="P286" s="1" t="s">
        <v>206</v>
      </c>
      <c r="Q286" s="1" t="s">
        <v>771</v>
      </c>
      <c r="R286" s="1" t="s">
        <v>634</v>
      </c>
      <c r="S286" s="1" t="s">
        <v>737</v>
      </c>
      <c r="T286" s="1" t="s">
        <v>691</v>
      </c>
      <c r="U286" s="1">
        <v>3000</v>
      </c>
      <c r="V286" s="1" t="s">
        <v>520</v>
      </c>
      <c r="W286" s="1" t="s">
        <v>520</v>
      </c>
      <c r="X286" s="1">
        <v>3351</v>
      </c>
      <c r="Y286" s="1" t="s">
        <v>207</v>
      </c>
      <c r="Z286" s="1">
        <v>0</v>
      </c>
      <c r="AA286" s="1" t="s">
        <v>44</v>
      </c>
      <c r="AB286" s="6">
        <v>462979.2</v>
      </c>
      <c r="AC286" s="6">
        <v>462979.2</v>
      </c>
      <c r="AD286" s="8">
        <v>516780</v>
      </c>
      <c r="AE286" s="8">
        <v>470000</v>
      </c>
      <c r="AF286" s="8">
        <v>516780</v>
      </c>
      <c r="AG286" s="8">
        <v>516780</v>
      </c>
      <c r="AH286" s="8">
        <f t="shared" si="73"/>
        <v>3664.4400000000023</v>
      </c>
      <c r="AI286" s="8">
        <v>513115.56</v>
      </c>
      <c r="AJ286" s="8">
        <f t="shared" si="74"/>
        <v>0</v>
      </c>
      <c r="AK286" s="8">
        <v>513115.56</v>
      </c>
      <c r="AL286" s="8">
        <v>100000000</v>
      </c>
      <c r="AM286" s="11" t="s">
        <v>553</v>
      </c>
      <c r="AN286" s="11"/>
      <c r="AO286" s="11">
        <f t="shared" si="75"/>
        <v>0</v>
      </c>
      <c r="AP286" s="11">
        <v>513115.56</v>
      </c>
      <c r="AQ286" s="11">
        <f t="shared" si="76"/>
        <v>0</v>
      </c>
      <c r="AR286" s="11">
        <v>46780</v>
      </c>
      <c r="AS286" s="11">
        <v>0</v>
      </c>
      <c r="AT286" s="11">
        <v>0</v>
      </c>
      <c r="AU286" s="11">
        <v>0</v>
      </c>
      <c r="AV286" s="3">
        <v>46780</v>
      </c>
      <c r="AW286" s="4">
        <v>0</v>
      </c>
      <c r="AX286" s="73">
        <f t="shared" si="77"/>
        <v>-100000000</v>
      </c>
    </row>
    <row r="287" spans="1:50" x14ac:dyDescent="0.25">
      <c r="A287" s="1" t="s">
        <v>45</v>
      </c>
      <c r="B287" s="1" t="s">
        <v>142</v>
      </c>
      <c r="C287" s="1" t="s">
        <v>143</v>
      </c>
      <c r="D287" s="1" t="s">
        <v>100</v>
      </c>
      <c r="E287" s="1" t="s">
        <v>101</v>
      </c>
      <c r="F287" s="1" t="s">
        <v>144</v>
      </c>
      <c r="G287" s="1">
        <v>6</v>
      </c>
      <c r="H287" s="1" t="s">
        <v>38</v>
      </c>
      <c r="I287" s="1">
        <v>50</v>
      </c>
      <c r="J287" s="1" t="s">
        <v>42</v>
      </c>
      <c r="K287" s="16" t="s">
        <v>147</v>
      </c>
      <c r="L287" s="16" t="s">
        <v>574</v>
      </c>
      <c r="M287" s="1" t="s">
        <v>46</v>
      </c>
      <c r="N287" s="1" t="s">
        <v>145</v>
      </c>
      <c r="O287" s="40" t="s">
        <v>662</v>
      </c>
      <c r="P287" s="1" t="s">
        <v>148</v>
      </c>
      <c r="Q287" s="1" t="s">
        <v>775</v>
      </c>
      <c r="R287" s="1" t="s">
        <v>617</v>
      </c>
      <c r="S287" s="1" t="s">
        <v>618</v>
      </c>
      <c r="T287" s="1" t="s">
        <v>166</v>
      </c>
      <c r="U287" s="1">
        <v>3000</v>
      </c>
      <c r="V287" s="1" t="s">
        <v>519</v>
      </c>
      <c r="W287" s="1" t="s">
        <v>520</v>
      </c>
      <c r="X287" s="1">
        <v>3361</v>
      </c>
      <c r="Y287" s="1" t="s">
        <v>169</v>
      </c>
      <c r="Z287" s="1">
        <v>0</v>
      </c>
      <c r="AA287" s="1" t="s">
        <v>44</v>
      </c>
      <c r="AB287" s="7">
        <v>0</v>
      </c>
      <c r="AC287" s="7">
        <v>0</v>
      </c>
      <c r="AD287" s="8">
        <v>15080000</v>
      </c>
      <c r="AE287" s="8">
        <v>0</v>
      </c>
      <c r="AF287" s="8">
        <v>15080000</v>
      </c>
      <c r="AG287" s="8">
        <v>15080000</v>
      </c>
      <c r="AH287" s="8">
        <f t="shared" si="73"/>
        <v>6962059.5800000001</v>
      </c>
      <c r="AI287" s="8">
        <v>8117940.4199999999</v>
      </c>
      <c r="AJ287" s="8">
        <f t="shared" si="74"/>
        <v>0</v>
      </c>
      <c r="AK287" s="8">
        <v>8117940.4199999999</v>
      </c>
      <c r="AL287" s="8">
        <v>0</v>
      </c>
      <c r="AM287" s="11" t="s">
        <v>590</v>
      </c>
      <c r="AN287" s="11"/>
      <c r="AO287" s="11">
        <f t="shared" si="75"/>
        <v>0</v>
      </c>
      <c r="AP287" s="11">
        <v>8117940.4199999999</v>
      </c>
      <c r="AQ287" s="11">
        <f t="shared" si="76"/>
        <v>0</v>
      </c>
      <c r="AR287" s="11">
        <v>8080000</v>
      </c>
      <c r="AS287" s="11">
        <v>7000000</v>
      </c>
      <c r="AT287" s="11">
        <v>0</v>
      </c>
      <c r="AU287" s="11">
        <v>0</v>
      </c>
      <c r="AV287" s="3">
        <v>15080000</v>
      </c>
      <c r="AW287" s="4">
        <v>0</v>
      </c>
      <c r="AX287" s="73">
        <f t="shared" si="77"/>
        <v>0</v>
      </c>
    </row>
    <row r="288" spans="1:50" x14ac:dyDescent="0.25">
      <c r="A288" s="1" t="s">
        <v>45</v>
      </c>
      <c r="B288" s="1" t="s">
        <v>219</v>
      </c>
      <c r="C288" s="1" t="s">
        <v>220</v>
      </c>
      <c r="D288" s="1" t="s">
        <v>49</v>
      </c>
      <c r="E288" s="1" t="s">
        <v>50</v>
      </c>
      <c r="F288" s="1" t="s">
        <v>221</v>
      </c>
      <c r="G288" s="1">
        <v>7</v>
      </c>
      <c r="H288" s="1" t="s">
        <v>223</v>
      </c>
      <c r="I288" s="1">
        <v>41</v>
      </c>
      <c r="J288" s="1" t="s">
        <v>42</v>
      </c>
      <c r="K288" s="16" t="s">
        <v>225</v>
      </c>
      <c r="L288" s="16" t="s">
        <v>574</v>
      </c>
      <c r="M288" s="1" t="s">
        <v>46</v>
      </c>
      <c r="N288" s="1" t="s">
        <v>222</v>
      </c>
      <c r="O288" s="40" t="s">
        <v>663</v>
      </c>
      <c r="P288" s="1" t="s">
        <v>226</v>
      </c>
      <c r="Q288" s="1" t="s">
        <v>769</v>
      </c>
      <c r="R288" s="1" t="s">
        <v>622</v>
      </c>
      <c r="S288" s="1" t="s">
        <v>599</v>
      </c>
      <c r="T288" s="1" t="s">
        <v>229</v>
      </c>
      <c r="U288" s="1">
        <v>3000</v>
      </c>
      <c r="V288" s="1" t="s">
        <v>519</v>
      </c>
      <c r="W288" s="1" t="s">
        <v>520</v>
      </c>
      <c r="X288" s="1">
        <v>3361</v>
      </c>
      <c r="Y288" s="1" t="s">
        <v>169</v>
      </c>
      <c r="Z288" s="1">
        <v>0</v>
      </c>
      <c r="AA288" s="1" t="s">
        <v>44</v>
      </c>
      <c r="AB288" s="8">
        <v>0</v>
      </c>
      <c r="AC288" s="8">
        <v>0</v>
      </c>
      <c r="AD288" s="8">
        <v>1349981.9</v>
      </c>
      <c r="AE288" s="8">
        <v>30000</v>
      </c>
      <c r="AF288" s="8">
        <v>1195469.8999999999</v>
      </c>
      <c r="AG288" s="8">
        <v>1195469.8999999999</v>
      </c>
      <c r="AH288" s="8">
        <f t="shared" si="73"/>
        <v>0</v>
      </c>
      <c r="AI288" s="8">
        <v>1195469.8999999999</v>
      </c>
      <c r="AJ288" s="8">
        <f t="shared" si="74"/>
        <v>-154512</v>
      </c>
      <c r="AK288" s="8">
        <v>1349981.9</v>
      </c>
      <c r="AL288" s="8">
        <v>1300000</v>
      </c>
      <c r="AM288" s="11" t="s">
        <v>545</v>
      </c>
      <c r="AN288" s="11"/>
      <c r="AO288" s="11">
        <f t="shared" si="75"/>
        <v>154512</v>
      </c>
      <c r="AP288" s="11">
        <v>1195469.8999999999</v>
      </c>
      <c r="AQ288" s="11">
        <f t="shared" si="76"/>
        <v>154512</v>
      </c>
      <c r="AR288" s="11">
        <v>1165469.8999999999</v>
      </c>
      <c r="AS288" s="11">
        <v>0</v>
      </c>
      <c r="AT288" s="11">
        <v>0</v>
      </c>
      <c r="AU288" s="11">
        <v>0</v>
      </c>
      <c r="AV288" s="3">
        <v>1165469.8999999999</v>
      </c>
      <c r="AW288" s="4">
        <v>1300000</v>
      </c>
      <c r="AX288" s="73">
        <f t="shared" si="77"/>
        <v>0</v>
      </c>
    </row>
    <row r="289" spans="1:50" x14ac:dyDescent="0.25">
      <c r="A289" s="1" t="s">
        <v>45</v>
      </c>
      <c r="B289" s="1" t="s">
        <v>32</v>
      </c>
      <c r="C289" s="1" t="s">
        <v>33</v>
      </c>
      <c r="D289" s="1" t="s">
        <v>34</v>
      </c>
      <c r="E289" s="1" t="s">
        <v>35</v>
      </c>
      <c r="F289" s="1" t="s">
        <v>36</v>
      </c>
      <c r="G289" s="1">
        <v>6</v>
      </c>
      <c r="H289" s="1" t="s">
        <v>38</v>
      </c>
      <c r="I289" s="1">
        <v>18</v>
      </c>
      <c r="J289" s="1" t="s">
        <v>42</v>
      </c>
      <c r="K289" s="16" t="s">
        <v>253</v>
      </c>
      <c r="L289" s="16" t="s">
        <v>574</v>
      </c>
      <c r="M289" s="1" t="s">
        <v>46</v>
      </c>
      <c r="N289" s="1" t="s">
        <v>37</v>
      </c>
      <c r="O289" s="40" t="s">
        <v>584</v>
      </c>
      <c r="P289" s="1" t="s">
        <v>254</v>
      </c>
      <c r="Q289" s="1" t="s">
        <v>764</v>
      </c>
      <c r="R289" s="1" t="s">
        <v>631</v>
      </c>
      <c r="S289" s="1" t="s">
        <v>636</v>
      </c>
      <c r="T289" s="1" t="s">
        <v>252</v>
      </c>
      <c r="U289" s="1">
        <v>3000</v>
      </c>
      <c r="V289" s="1" t="s">
        <v>519</v>
      </c>
      <c r="W289" s="1" t="s">
        <v>520</v>
      </c>
      <c r="X289" s="1">
        <v>3361</v>
      </c>
      <c r="Y289" s="1" t="s">
        <v>169</v>
      </c>
      <c r="Z289" s="1">
        <v>0</v>
      </c>
      <c r="AA289" s="1" t="s">
        <v>44</v>
      </c>
      <c r="AB289" s="6">
        <v>4566</v>
      </c>
      <c r="AC289" s="6">
        <v>4566</v>
      </c>
      <c r="AD289" s="8">
        <v>6878800</v>
      </c>
      <c r="AE289" s="8">
        <v>9566</v>
      </c>
      <c r="AF289" s="8">
        <v>6878800</v>
      </c>
      <c r="AG289" s="8">
        <v>6878800</v>
      </c>
      <c r="AH289" s="8">
        <f t="shared" si="73"/>
        <v>3786599.24</v>
      </c>
      <c r="AI289" s="8">
        <v>3092200.76</v>
      </c>
      <c r="AJ289" s="8">
        <f t="shared" si="74"/>
        <v>3092200.76</v>
      </c>
      <c r="AK289" s="8">
        <v>0</v>
      </c>
      <c r="AL289" s="8">
        <v>0</v>
      </c>
      <c r="AM289" s="11"/>
      <c r="AN289" s="11"/>
      <c r="AO289" s="11">
        <f t="shared" si="75"/>
        <v>0</v>
      </c>
      <c r="AP289" s="11">
        <v>0</v>
      </c>
      <c r="AQ289" s="11">
        <f t="shared" si="76"/>
        <v>0</v>
      </c>
      <c r="AR289" s="11">
        <v>7285775.79</v>
      </c>
      <c r="AS289" s="11">
        <v>0</v>
      </c>
      <c r="AT289" s="11">
        <v>0</v>
      </c>
      <c r="AU289" s="11">
        <v>416541.79</v>
      </c>
      <c r="AV289" s="3">
        <v>6869234</v>
      </c>
      <c r="AW289" s="4">
        <v>0</v>
      </c>
      <c r="AX289" s="73">
        <f t="shared" si="77"/>
        <v>0</v>
      </c>
    </row>
    <row r="290" spans="1:50" x14ac:dyDescent="0.25">
      <c r="A290" s="1" t="s">
        <v>45</v>
      </c>
      <c r="B290" s="1" t="s">
        <v>32</v>
      </c>
      <c r="C290" s="1" t="s">
        <v>33</v>
      </c>
      <c r="D290" s="1" t="s">
        <v>100</v>
      </c>
      <c r="E290" s="1" t="s">
        <v>101</v>
      </c>
      <c r="F290" s="1" t="s">
        <v>286</v>
      </c>
      <c r="G290" s="1">
        <v>6</v>
      </c>
      <c r="H290" s="1" t="s">
        <v>38</v>
      </c>
      <c r="I290" s="1">
        <v>3</v>
      </c>
      <c r="J290" s="1" t="s">
        <v>42</v>
      </c>
      <c r="K290" s="16" t="s">
        <v>306</v>
      </c>
      <c r="L290" s="16" t="s">
        <v>574</v>
      </c>
      <c r="M290" s="1" t="s">
        <v>46</v>
      </c>
      <c r="N290" s="1" t="s">
        <v>287</v>
      </c>
      <c r="O290" s="40" t="s">
        <v>307</v>
      </c>
      <c r="P290" s="1" t="s">
        <v>307</v>
      </c>
      <c r="Q290" s="1" t="s">
        <v>766</v>
      </c>
      <c r="R290" s="1" t="s">
        <v>307</v>
      </c>
      <c r="S290" s="1" t="s">
        <v>305</v>
      </c>
      <c r="T290" s="1" t="s">
        <v>305</v>
      </c>
      <c r="U290" s="1">
        <v>3000</v>
      </c>
      <c r="V290" s="1" t="s">
        <v>519</v>
      </c>
      <c r="W290" s="1" t="s">
        <v>520</v>
      </c>
      <c r="X290" s="1">
        <v>3361</v>
      </c>
      <c r="Y290" s="1" t="s">
        <v>169</v>
      </c>
      <c r="Z290" s="1">
        <v>0</v>
      </c>
      <c r="AA290" s="1" t="s">
        <v>44</v>
      </c>
      <c r="AB290" s="6">
        <v>14735184.92</v>
      </c>
      <c r="AC290" s="6">
        <v>13530408.92</v>
      </c>
      <c r="AD290" s="8">
        <v>32115265</v>
      </c>
      <c r="AE290" s="8">
        <v>10500000</v>
      </c>
      <c r="AF290" s="8">
        <v>29637070.68</v>
      </c>
      <c r="AG290" s="8">
        <v>29637070.68</v>
      </c>
      <c r="AH290" s="8">
        <f t="shared" si="73"/>
        <v>9.9999979138374329E-3</v>
      </c>
      <c r="AI290" s="8">
        <v>29637070.670000002</v>
      </c>
      <c r="AJ290" s="8">
        <f t="shared" si="74"/>
        <v>0</v>
      </c>
      <c r="AK290" s="8">
        <v>29637070.670000002</v>
      </c>
      <c r="AL290" s="8">
        <v>15000000</v>
      </c>
      <c r="AM290" s="11"/>
      <c r="AN290" s="11"/>
      <c r="AO290" s="11">
        <f t="shared" si="75"/>
        <v>1400000</v>
      </c>
      <c r="AP290" s="11">
        <v>28237070.670000002</v>
      </c>
      <c r="AQ290" s="11">
        <f t="shared" si="76"/>
        <v>2478194.3200000003</v>
      </c>
      <c r="AR290" s="11">
        <v>18599700</v>
      </c>
      <c r="AS290" s="11">
        <v>3015565</v>
      </c>
      <c r="AT290" s="11">
        <v>0</v>
      </c>
      <c r="AU290" s="11">
        <v>0</v>
      </c>
      <c r="AV290" s="3">
        <v>21615265</v>
      </c>
      <c r="AW290" s="4">
        <v>15000000</v>
      </c>
      <c r="AX290" s="73">
        <f t="shared" si="77"/>
        <v>0</v>
      </c>
    </row>
    <row r="291" spans="1:50" x14ac:dyDescent="0.25">
      <c r="A291" s="1" t="s">
        <v>45</v>
      </c>
      <c r="B291" s="1" t="s">
        <v>32</v>
      </c>
      <c r="C291" s="1" t="s">
        <v>33</v>
      </c>
      <c r="D291" s="1" t="s">
        <v>361</v>
      </c>
      <c r="E291" s="1" t="s">
        <v>362</v>
      </c>
      <c r="F291" s="1" t="s">
        <v>102</v>
      </c>
      <c r="G291" s="1">
        <v>3</v>
      </c>
      <c r="H291" s="1" t="s">
        <v>125</v>
      </c>
      <c r="I291" s="1">
        <v>37</v>
      </c>
      <c r="J291" s="1" t="s">
        <v>42</v>
      </c>
      <c r="K291" s="16" t="s">
        <v>364</v>
      </c>
      <c r="L291" s="16" t="s">
        <v>574</v>
      </c>
      <c r="M291" s="1" t="s">
        <v>46</v>
      </c>
      <c r="N291" s="1" t="s">
        <v>103</v>
      </c>
      <c r="O291" s="40" t="s">
        <v>661</v>
      </c>
      <c r="P291" s="1" t="s">
        <v>365</v>
      </c>
      <c r="Q291" s="1" t="s">
        <v>772</v>
      </c>
      <c r="R291" s="1" t="s">
        <v>614</v>
      </c>
      <c r="S291" s="1" t="s">
        <v>616</v>
      </c>
      <c r="T291" s="1" t="s">
        <v>363</v>
      </c>
      <c r="U291" s="1">
        <v>3000</v>
      </c>
      <c r="V291" s="1" t="s">
        <v>519</v>
      </c>
      <c r="W291" s="1" t="s">
        <v>520</v>
      </c>
      <c r="X291" s="1">
        <v>3361</v>
      </c>
      <c r="Y291" s="1" t="s">
        <v>169</v>
      </c>
      <c r="Z291" s="1">
        <v>0</v>
      </c>
      <c r="AA291" s="1" t="s">
        <v>44</v>
      </c>
      <c r="AB291" s="6">
        <v>12318.5</v>
      </c>
      <c r="AC291" s="6">
        <v>12318.5</v>
      </c>
      <c r="AD291" s="8">
        <v>20000</v>
      </c>
      <c r="AE291" s="8">
        <v>20000</v>
      </c>
      <c r="AF291" s="8">
        <v>0</v>
      </c>
      <c r="AG291" s="8">
        <v>0</v>
      </c>
      <c r="AH291" s="8">
        <f t="shared" si="73"/>
        <v>0</v>
      </c>
      <c r="AI291" s="8">
        <v>0</v>
      </c>
      <c r="AJ291" s="8">
        <f t="shared" si="74"/>
        <v>0</v>
      </c>
      <c r="AK291" s="8">
        <v>0</v>
      </c>
      <c r="AL291" s="8">
        <v>0</v>
      </c>
      <c r="AM291" s="11"/>
      <c r="AN291" s="11"/>
      <c r="AO291" s="11">
        <f t="shared" si="75"/>
        <v>0</v>
      </c>
      <c r="AP291" s="11">
        <v>0</v>
      </c>
      <c r="AQ291" s="11">
        <f t="shared" si="76"/>
        <v>20000</v>
      </c>
      <c r="AR291" s="11">
        <v>0</v>
      </c>
      <c r="AS291" s="11">
        <v>0</v>
      </c>
      <c r="AT291" s="11">
        <v>0</v>
      </c>
      <c r="AU291" s="11">
        <v>0</v>
      </c>
      <c r="AV291" s="3">
        <v>0</v>
      </c>
      <c r="AW291" s="4">
        <v>0</v>
      </c>
      <c r="AX291" s="73">
        <f t="shared" si="77"/>
        <v>0</v>
      </c>
    </row>
    <row r="292" spans="1:50" x14ac:dyDescent="0.25">
      <c r="A292" s="1" t="s">
        <v>453</v>
      </c>
      <c r="B292" s="1" t="s">
        <v>219</v>
      </c>
      <c r="C292" s="1" t="s">
        <v>220</v>
      </c>
      <c r="D292" s="1" t="s">
        <v>49</v>
      </c>
      <c r="E292" s="1" t="s">
        <v>50</v>
      </c>
      <c r="F292" s="1" t="s">
        <v>221</v>
      </c>
      <c r="G292" s="1">
        <v>7</v>
      </c>
      <c r="H292" s="1" t="s">
        <v>223</v>
      </c>
      <c r="I292" s="1">
        <v>41</v>
      </c>
      <c r="J292" s="1" t="s">
        <v>42</v>
      </c>
      <c r="K292" s="16" t="s">
        <v>225</v>
      </c>
      <c r="L292" s="16" t="s">
        <v>574</v>
      </c>
      <c r="M292" s="1" t="s">
        <v>454</v>
      </c>
      <c r="N292" s="1" t="s">
        <v>222</v>
      </c>
      <c r="O292" s="40" t="s">
        <v>663</v>
      </c>
      <c r="P292" s="1" t="s">
        <v>226</v>
      </c>
      <c r="Q292" s="1" t="s">
        <v>769</v>
      </c>
      <c r="R292" s="1" t="s">
        <v>622</v>
      </c>
      <c r="S292" s="1" t="s">
        <v>599</v>
      </c>
      <c r="T292" s="1" t="s">
        <v>229</v>
      </c>
      <c r="U292" s="1">
        <v>3000</v>
      </c>
      <c r="V292" s="1" t="s">
        <v>519</v>
      </c>
      <c r="W292" s="1" t="s">
        <v>520</v>
      </c>
      <c r="X292" s="1">
        <v>3361</v>
      </c>
      <c r="Y292" s="1" t="s">
        <v>169</v>
      </c>
      <c r="Z292" s="1">
        <v>0</v>
      </c>
      <c r="AA292" s="1" t="s">
        <v>44</v>
      </c>
      <c r="AB292" s="8">
        <v>0</v>
      </c>
      <c r="AC292" s="8">
        <v>0</v>
      </c>
      <c r="AD292" s="8">
        <v>0</v>
      </c>
      <c r="AE292" s="8">
        <v>0</v>
      </c>
      <c r="AF292" s="8">
        <v>0</v>
      </c>
      <c r="AG292" s="8">
        <v>0</v>
      </c>
      <c r="AH292" s="8">
        <f t="shared" si="73"/>
        <v>0</v>
      </c>
      <c r="AI292" s="8">
        <v>0</v>
      </c>
      <c r="AJ292" s="8">
        <f t="shared" si="74"/>
        <v>0</v>
      </c>
      <c r="AK292" s="8">
        <v>0</v>
      </c>
      <c r="AL292" s="8">
        <v>0</v>
      </c>
      <c r="AM292" s="11"/>
      <c r="AN292" s="11"/>
      <c r="AO292" s="11">
        <f t="shared" si="75"/>
        <v>0</v>
      </c>
      <c r="AP292" s="11">
        <v>0</v>
      </c>
      <c r="AQ292" s="11">
        <f t="shared" si="76"/>
        <v>0</v>
      </c>
      <c r="AR292" s="11">
        <v>0</v>
      </c>
      <c r="AS292" s="11">
        <v>0</v>
      </c>
      <c r="AT292" s="11">
        <v>0</v>
      </c>
      <c r="AU292" s="11">
        <v>0</v>
      </c>
      <c r="AV292" s="3">
        <v>0</v>
      </c>
      <c r="AW292" s="4">
        <v>0</v>
      </c>
      <c r="AX292" s="73">
        <f t="shared" si="77"/>
        <v>0</v>
      </c>
    </row>
    <row r="293" spans="1:50" x14ac:dyDescent="0.25">
      <c r="A293" s="1" t="s">
        <v>457</v>
      </c>
      <c r="B293" s="1" t="s">
        <v>219</v>
      </c>
      <c r="C293" s="1" t="s">
        <v>220</v>
      </c>
      <c r="D293" s="1" t="s">
        <v>49</v>
      </c>
      <c r="E293" s="1" t="s">
        <v>50</v>
      </c>
      <c r="F293" s="1" t="s">
        <v>221</v>
      </c>
      <c r="G293" s="1">
        <v>7</v>
      </c>
      <c r="H293" s="1" t="s">
        <v>223</v>
      </c>
      <c r="I293" s="1">
        <v>41</v>
      </c>
      <c r="J293" s="1" t="s">
        <v>42</v>
      </c>
      <c r="K293" s="1" t="s">
        <v>225</v>
      </c>
      <c r="L293" s="1"/>
      <c r="M293" s="1" t="s">
        <v>458</v>
      </c>
      <c r="N293" s="1" t="s">
        <v>222</v>
      </c>
      <c r="O293" s="40" t="s">
        <v>663</v>
      </c>
      <c r="P293" s="1" t="s">
        <v>226</v>
      </c>
      <c r="Q293" s="1" t="s">
        <v>769</v>
      </c>
      <c r="R293" s="1" t="s">
        <v>622</v>
      </c>
      <c r="S293" s="1" t="s">
        <v>599</v>
      </c>
      <c r="T293" s="1" t="s">
        <v>229</v>
      </c>
      <c r="U293" s="1">
        <v>3000</v>
      </c>
      <c r="V293" s="1" t="s">
        <v>519</v>
      </c>
      <c r="W293" s="1" t="s">
        <v>520</v>
      </c>
      <c r="X293" s="1">
        <v>3361</v>
      </c>
      <c r="Y293" s="1" t="s">
        <v>169</v>
      </c>
      <c r="Z293" s="1">
        <v>0</v>
      </c>
      <c r="AA293" s="1" t="s">
        <v>44</v>
      </c>
      <c r="AB293" s="7">
        <v>0</v>
      </c>
      <c r="AC293" s="7">
        <v>0</v>
      </c>
      <c r="AD293" s="8">
        <v>52000</v>
      </c>
      <c r="AE293" s="8">
        <v>0</v>
      </c>
      <c r="AF293" s="8">
        <v>35806.879999999997</v>
      </c>
      <c r="AG293" s="8">
        <v>35806.879999999997</v>
      </c>
      <c r="AH293" s="8">
        <f t="shared" si="73"/>
        <v>0</v>
      </c>
      <c r="AI293" s="8">
        <v>35806.879999999997</v>
      </c>
      <c r="AJ293" s="8">
        <f t="shared" si="74"/>
        <v>0</v>
      </c>
      <c r="AK293" s="8">
        <v>35806.879999999997</v>
      </c>
      <c r="AL293" s="8">
        <v>0</v>
      </c>
      <c r="AM293" s="11"/>
      <c r="AN293" s="11"/>
      <c r="AO293" s="11">
        <f t="shared" si="75"/>
        <v>0</v>
      </c>
      <c r="AP293" s="11">
        <v>35806.879999999997</v>
      </c>
      <c r="AQ293" s="11">
        <f t="shared" si="76"/>
        <v>16193.120000000003</v>
      </c>
      <c r="AR293" s="11">
        <v>0</v>
      </c>
      <c r="AS293" s="11">
        <v>52000</v>
      </c>
      <c r="AT293" s="11">
        <v>0</v>
      </c>
      <c r="AU293" s="11">
        <v>0</v>
      </c>
      <c r="AV293" s="3">
        <v>52000</v>
      </c>
      <c r="AX293" s="73">
        <f t="shared" si="77"/>
        <v>0</v>
      </c>
    </row>
    <row r="294" spans="1:50" x14ac:dyDescent="0.25">
      <c r="A294" s="1" t="s">
        <v>457</v>
      </c>
      <c r="B294" s="1" t="s">
        <v>32</v>
      </c>
      <c r="C294" s="1" t="s">
        <v>33</v>
      </c>
      <c r="D294" s="1" t="s">
        <v>100</v>
      </c>
      <c r="E294" s="1" t="s">
        <v>101</v>
      </c>
      <c r="F294" s="1" t="s">
        <v>286</v>
      </c>
      <c r="G294" s="1">
        <v>6</v>
      </c>
      <c r="H294" s="1" t="s">
        <v>38</v>
      </c>
      <c r="I294" s="1">
        <v>3</v>
      </c>
      <c r="J294" s="1" t="s">
        <v>42</v>
      </c>
      <c r="K294" s="1" t="s">
        <v>306</v>
      </c>
      <c r="L294" s="1"/>
      <c r="M294" s="1" t="s">
        <v>458</v>
      </c>
      <c r="N294" s="1" t="s">
        <v>287</v>
      </c>
      <c r="O294" s="40" t="s">
        <v>307</v>
      </c>
      <c r="P294" s="1" t="s">
        <v>307</v>
      </c>
      <c r="Q294" s="1" t="s">
        <v>766</v>
      </c>
      <c r="R294" s="1" t="s">
        <v>307</v>
      </c>
      <c r="S294" s="1" t="s">
        <v>305</v>
      </c>
      <c r="T294" s="1" t="s">
        <v>305</v>
      </c>
      <c r="U294" s="1">
        <v>3000</v>
      </c>
      <c r="V294" s="1" t="s">
        <v>519</v>
      </c>
      <c r="W294" s="1" t="s">
        <v>520</v>
      </c>
      <c r="X294" s="1">
        <v>3361</v>
      </c>
      <c r="Y294" s="1" t="s">
        <v>169</v>
      </c>
      <c r="Z294" s="1">
        <v>0</v>
      </c>
      <c r="AA294" s="1" t="s">
        <v>44</v>
      </c>
      <c r="AB294" s="7">
        <v>0</v>
      </c>
      <c r="AC294" s="7">
        <v>0</v>
      </c>
      <c r="AD294" s="8">
        <v>0</v>
      </c>
      <c r="AE294" s="8">
        <v>0</v>
      </c>
      <c r="AF294" s="8">
        <v>0</v>
      </c>
      <c r="AG294" s="8">
        <v>0</v>
      </c>
      <c r="AH294" s="8">
        <f t="shared" si="73"/>
        <v>0</v>
      </c>
      <c r="AI294" s="8">
        <v>0</v>
      </c>
      <c r="AJ294" s="8">
        <f t="shared" si="74"/>
        <v>0</v>
      </c>
      <c r="AK294" s="8">
        <v>0</v>
      </c>
      <c r="AL294" s="8"/>
      <c r="AM294" s="11"/>
      <c r="AN294" s="11"/>
      <c r="AO294" s="11">
        <f t="shared" si="75"/>
        <v>0</v>
      </c>
      <c r="AP294" s="11">
        <v>0</v>
      </c>
      <c r="AQ294" s="11">
        <f t="shared" si="76"/>
        <v>0</v>
      </c>
      <c r="AR294" s="11">
        <v>25000</v>
      </c>
      <c r="AS294" s="11">
        <v>0</v>
      </c>
      <c r="AT294" s="11">
        <v>0</v>
      </c>
      <c r="AU294" s="11">
        <v>25000</v>
      </c>
      <c r="AV294" s="3">
        <v>0</v>
      </c>
      <c r="AX294" s="73">
        <f t="shared" si="77"/>
        <v>0</v>
      </c>
    </row>
    <row r="295" spans="1:50" x14ac:dyDescent="0.25">
      <c r="A295" s="1" t="s">
        <v>45</v>
      </c>
      <c r="B295" s="1" t="s">
        <v>32</v>
      </c>
      <c r="C295" s="1" t="s">
        <v>33</v>
      </c>
      <c r="D295" s="1" t="s">
        <v>100</v>
      </c>
      <c r="E295" s="1" t="s">
        <v>101</v>
      </c>
      <c r="F295" s="1" t="s">
        <v>136</v>
      </c>
      <c r="G295" s="1">
        <v>6</v>
      </c>
      <c r="H295" s="1" t="s">
        <v>38</v>
      </c>
      <c r="I295" s="1">
        <v>21</v>
      </c>
      <c r="J295" s="1" t="s">
        <v>42</v>
      </c>
      <c r="K295" s="16" t="s">
        <v>139</v>
      </c>
      <c r="L295" s="16" t="s">
        <v>574</v>
      </c>
      <c r="M295" s="1" t="s">
        <v>46</v>
      </c>
      <c r="N295" s="1" t="s">
        <v>137</v>
      </c>
      <c r="O295" s="40" t="s">
        <v>656</v>
      </c>
      <c r="P295" s="1" t="s">
        <v>140</v>
      </c>
      <c r="Q295" s="1" t="s">
        <v>765</v>
      </c>
      <c r="R295" s="1" t="s">
        <v>137</v>
      </c>
      <c r="S295" s="1" t="s">
        <v>623</v>
      </c>
      <c r="T295" s="1" t="s">
        <v>315</v>
      </c>
      <c r="U295" s="1">
        <v>3000</v>
      </c>
      <c r="V295" s="1" t="s">
        <v>520</v>
      </c>
      <c r="W295" s="1" t="s">
        <v>520</v>
      </c>
      <c r="X295" s="1">
        <v>3371</v>
      </c>
      <c r="Y295" s="1" t="s">
        <v>319</v>
      </c>
      <c r="Z295" s="1">
        <v>0</v>
      </c>
      <c r="AA295" s="1" t="s">
        <v>44</v>
      </c>
      <c r="AB295" s="6">
        <v>20885568</v>
      </c>
      <c r="AC295" s="6">
        <v>20885568</v>
      </c>
      <c r="AD295" s="8">
        <v>20000000</v>
      </c>
      <c r="AE295" s="8">
        <v>20000000</v>
      </c>
      <c r="AF295" s="8">
        <v>19075154.960000001</v>
      </c>
      <c r="AG295" s="8">
        <v>19075154.960000001</v>
      </c>
      <c r="AH295" s="8">
        <f t="shared" si="73"/>
        <v>78590</v>
      </c>
      <c r="AI295" s="8">
        <v>18996564.960000001</v>
      </c>
      <c r="AJ295" s="8">
        <f t="shared" si="74"/>
        <v>1821569.620000001</v>
      </c>
      <c r="AK295" s="8">
        <v>17174995.34</v>
      </c>
      <c r="AL295" s="8">
        <v>0</v>
      </c>
      <c r="AM295" s="11" t="s">
        <v>555</v>
      </c>
      <c r="AN295" s="11"/>
      <c r="AO295" s="11">
        <f t="shared" si="75"/>
        <v>0</v>
      </c>
      <c r="AP295" s="11">
        <v>17174995.34</v>
      </c>
      <c r="AQ295" s="11">
        <f t="shared" si="76"/>
        <v>924845.03999999911</v>
      </c>
      <c r="AR295" s="11">
        <v>0</v>
      </c>
      <c r="AS295" s="11">
        <v>0</v>
      </c>
      <c r="AT295" s="11">
        <v>0</v>
      </c>
      <c r="AU295" s="11">
        <v>0</v>
      </c>
      <c r="AV295" s="3">
        <v>0</v>
      </c>
      <c r="AW295" s="4">
        <v>0</v>
      </c>
      <c r="AX295" s="73">
        <f t="shared" si="77"/>
        <v>0</v>
      </c>
    </row>
    <row r="296" spans="1:50" x14ac:dyDescent="0.25">
      <c r="A296" s="1" t="s">
        <v>45</v>
      </c>
      <c r="B296" s="1" t="s">
        <v>32</v>
      </c>
      <c r="C296" s="1" t="s">
        <v>33</v>
      </c>
      <c r="D296" s="1" t="s">
        <v>100</v>
      </c>
      <c r="E296" s="1" t="s">
        <v>101</v>
      </c>
      <c r="F296" s="1" t="s">
        <v>102</v>
      </c>
      <c r="G296" s="1">
        <v>3</v>
      </c>
      <c r="H296" s="1" t="s">
        <v>125</v>
      </c>
      <c r="I296" s="1">
        <v>33</v>
      </c>
      <c r="J296" s="1" t="s">
        <v>42</v>
      </c>
      <c r="K296" s="16" t="s">
        <v>347</v>
      </c>
      <c r="L296" s="16" t="s">
        <v>574</v>
      </c>
      <c r="M296" s="1" t="s">
        <v>46</v>
      </c>
      <c r="N296" s="1" t="s">
        <v>103</v>
      </c>
      <c r="O296" s="40" t="s">
        <v>660</v>
      </c>
      <c r="P296" s="1" t="s">
        <v>348</v>
      </c>
      <c r="Q296" s="1" t="s">
        <v>770</v>
      </c>
      <c r="R296" s="1" t="s">
        <v>611</v>
      </c>
      <c r="S296" s="1" t="s">
        <v>619</v>
      </c>
      <c r="T296" s="1" t="s">
        <v>346</v>
      </c>
      <c r="U296" s="1">
        <v>3000</v>
      </c>
      <c r="V296" s="1" t="s">
        <v>520</v>
      </c>
      <c r="W296" s="1" t="s">
        <v>520</v>
      </c>
      <c r="X296" s="1">
        <v>3371</v>
      </c>
      <c r="Y296" s="1" t="s">
        <v>319</v>
      </c>
      <c r="Z296" s="1">
        <v>0</v>
      </c>
      <c r="AA296" s="1" t="s">
        <v>44</v>
      </c>
      <c r="AB296" s="6">
        <v>5005632</v>
      </c>
      <c r="AC296" s="6">
        <v>5005632</v>
      </c>
      <c r="AD296" s="8">
        <v>6033929.3899999997</v>
      </c>
      <c r="AE296" s="68">
        <v>5006935</v>
      </c>
      <c r="AF296" s="8">
        <v>5161140.3099999996</v>
      </c>
      <c r="AG296" s="8">
        <v>5161140.3099999996</v>
      </c>
      <c r="AH296" s="8">
        <f t="shared" si="73"/>
        <v>1270846.5299999998</v>
      </c>
      <c r="AI296" s="8">
        <v>3890293.78</v>
      </c>
      <c r="AJ296" s="8">
        <f t="shared" si="74"/>
        <v>0</v>
      </c>
      <c r="AK296" s="68">
        <v>3890293.78</v>
      </c>
      <c r="AL296" s="68">
        <v>5000000</v>
      </c>
      <c r="AM296" s="69"/>
      <c r="AN296" s="11"/>
      <c r="AO296" s="11">
        <f t="shared" si="75"/>
        <v>0</v>
      </c>
      <c r="AP296" s="11">
        <v>3890293.78</v>
      </c>
      <c r="AQ296" s="11">
        <f t="shared" si="76"/>
        <v>872789.08000000007</v>
      </c>
      <c r="AR296" s="11">
        <v>0</v>
      </c>
      <c r="AS296" s="11">
        <v>1026994.39</v>
      </c>
      <c r="AT296" s="11">
        <v>0</v>
      </c>
      <c r="AU296" s="11">
        <v>0</v>
      </c>
      <c r="AV296" s="3">
        <v>1026994.39</v>
      </c>
      <c r="AW296" s="4">
        <v>6000000</v>
      </c>
      <c r="AX296" s="73">
        <f t="shared" si="77"/>
        <v>1000000</v>
      </c>
    </row>
    <row r="297" spans="1:50" x14ac:dyDescent="0.25">
      <c r="A297" s="1" t="s">
        <v>45</v>
      </c>
      <c r="B297" s="1" t="s">
        <v>32</v>
      </c>
      <c r="C297" s="1" t="s">
        <v>33</v>
      </c>
      <c r="D297" s="1" t="s">
        <v>76</v>
      </c>
      <c r="E297" s="1" t="s">
        <v>77</v>
      </c>
      <c r="F297" s="1" t="s">
        <v>78</v>
      </c>
      <c r="G297" s="1">
        <v>1</v>
      </c>
      <c r="H297" s="1" t="s">
        <v>80</v>
      </c>
      <c r="I297" s="1">
        <v>14</v>
      </c>
      <c r="J297" s="1" t="s">
        <v>42</v>
      </c>
      <c r="K297" s="16" t="s">
        <v>90</v>
      </c>
      <c r="L297" s="16" t="s">
        <v>574</v>
      </c>
      <c r="M297" s="1" t="s">
        <v>46</v>
      </c>
      <c r="N297" s="1" t="s">
        <v>79</v>
      </c>
      <c r="O297" s="40" t="s">
        <v>659</v>
      </c>
      <c r="P297" s="1" t="s">
        <v>91</v>
      </c>
      <c r="Q297" s="1" t="s">
        <v>771</v>
      </c>
      <c r="R297" s="1" t="s">
        <v>634</v>
      </c>
      <c r="S297" s="1" t="s">
        <v>602</v>
      </c>
      <c r="T297" s="1" t="s">
        <v>280</v>
      </c>
      <c r="U297" s="1">
        <v>3000</v>
      </c>
      <c r="V297" s="1" t="s">
        <v>520</v>
      </c>
      <c r="W297" s="1" t="s">
        <v>520</v>
      </c>
      <c r="X297" s="1">
        <v>3381</v>
      </c>
      <c r="Y297" s="1" t="s">
        <v>120</v>
      </c>
      <c r="Z297" s="1">
        <v>0</v>
      </c>
      <c r="AA297" s="1" t="s">
        <v>44</v>
      </c>
      <c r="AB297" s="7">
        <v>0</v>
      </c>
      <c r="AC297" s="7">
        <v>0</v>
      </c>
      <c r="AD297" s="8">
        <v>5216144</v>
      </c>
      <c r="AE297" s="8">
        <v>1000000</v>
      </c>
      <c r="AF297" s="8">
        <v>5175224</v>
      </c>
      <c r="AG297" s="8">
        <v>5175224</v>
      </c>
      <c r="AH297" s="8">
        <f t="shared" si="73"/>
        <v>808752</v>
      </c>
      <c r="AI297" s="8">
        <v>4366472</v>
      </c>
      <c r="AJ297" s="8">
        <f t="shared" si="74"/>
        <v>770240</v>
      </c>
      <c r="AK297" s="8">
        <v>3596232</v>
      </c>
      <c r="AL297" s="8">
        <v>5000000</v>
      </c>
      <c r="AM297" s="11"/>
      <c r="AN297" s="11"/>
      <c r="AO297" s="11">
        <f t="shared" si="75"/>
        <v>0</v>
      </c>
      <c r="AP297" s="11">
        <v>3596232</v>
      </c>
      <c r="AQ297" s="11">
        <f t="shared" si="76"/>
        <v>40920</v>
      </c>
      <c r="AR297" s="11">
        <v>2878044</v>
      </c>
      <c r="AS297" s="11">
        <v>1338100</v>
      </c>
      <c r="AT297" s="11">
        <v>0</v>
      </c>
      <c r="AU297" s="11">
        <v>0</v>
      </c>
      <c r="AV297" s="3">
        <v>4216144</v>
      </c>
      <c r="AW297" s="4">
        <v>5000000</v>
      </c>
      <c r="AX297" s="73">
        <f t="shared" si="77"/>
        <v>0</v>
      </c>
    </row>
    <row r="298" spans="1:50" x14ac:dyDescent="0.25">
      <c r="A298" s="1" t="s">
        <v>45</v>
      </c>
      <c r="B298" s="1" t="s">
        <v>74</v>
      </c>
      <c r="C298" s="1" t="s">
        <v>75</v>
      </c>
      <c r="D298" s="1" t="s">
        <v>100</v>
      </c>
      <c r="E298" s="1" t="s">
        <v>101</v>
      </c>
      <c r="F298" s="1" t="s">
        <v>102</v>
      </c>
      <c r="G298" s="1">
        <v>2</v>
      </c>
      <c r="H298" s="1" t="s">
        <v>104</v>
      </c>
      <c r="I298" s="1">
        <v>36</v>
      </c>
      <c r="J298" s="1" t="s">
        <v>42</v>
      </c>
      <c r="K298" s="16" t="s">
        <v>106</v>
      </c>
      <c r="L298" s="16" t="s">
        <v>574</v>
      </c>
      <c r="M298" s="1" t="s">
        <v>46</v>
      </c>
      <c r="N298" s="1" t="s">
        <v>103</v>
      </c>
      <c r="O298" s="40" t="s">
        <v>660</v>
      </c>
      <c r="P298" s="1" t="s">
        <v>107</v>
      </c>
      <c r="Q298" s="1" t="s">
        <v>770</v>
      </c>
      <c r="R298" s="1" t="s">
        <v>611</v>
      </c>
      <c r="S298" s="1" t="s">
        <v>620</v>
      </c>
      <c r="T298" s="1" t="s">
        <v>105</v>
      </c>
      <c r="U298" s="1">
        <v>3000</v>
      </c>
      <c r="V298" s="1" t="s">
        <v>520</v>
      </c>
      <c r="W298" s="1" t="s">
        <v>520</v>
      </c>
      <c r="X298" s="1">
        <v>3381</v>
      </c>
      <c r="Y298" s="75" t="s">
        <v>120</v>
      </c>
      <c r="Z298" s="1">
        <v>0</v>
      </c>
      <c r="AA298" s="75" t="s">
        <v>44</v>
      </c>
      <c r="AB298" s="76">
        <v>44932600</v>
      </c>
      <c r="AC298" s="76">
        <v>44932600</v>
      </c>
      <c r="AD298" s="77">
        <v>42994257.600000001</v>
      </c>
      <c r="AE298" s="8">
        <v>42000000</v>
      </c>
      <c r="AF298" s="8">
        <v>36510138.829999998</v>
      </c>
      <c r="AG298" s="8">
        <v>36510138.829999998</v>
      </c>
      <c r="AH298" s="8">
        <f t="shared" si="73"/>
        <v>3700442.6899999976</v>
      </c>
      <c r="AI298" s="8">
        <v>32809696.140000001</v>
      </c>
      <c r="AJ298" s="8">
        <f t="shared" si="74"/>
        <v>0</v>
      </c>
      <c r="AK298" s="77">
        <v>32809696.140000001</v>
      </c>
      <c r="AL298" s="77">
        <v>20000000</v>
      </c>
      <c r="AM298" s="11" t="s">
        <v>746</v>
      </c>
      <c r="AN298" s="11"/>
      <c r="AO298" s="11">
        <f t="shared" si="75"/>
        <v>0</v>
      </c>
      <c r="AP298" s="11">
        <v>32809696.140000001</v>
      </c>
      <c r="AQ298" s="11">
        <f t="shared" si="76"/>
        <v>6484118.7700000033</v>
      </c>
      <c r="AR298" s="11">
        <v>994257.6</v>
      </c>
      <c r="AS298" s="11">
        <v>0</v>
      </c>
      <c r="AT298" s="11">
        <v>0</v>
      </c>
      <c r="AU298" s="11">
        <v>0</v>
      </c>
      <c r="AV298" s="3">
        <v>994257.6</v>
      </c>
      <c r="AW298" s="4">
        <v>43000000</v>
      </c>
      <c r="AX298" s="73">
        <f t="shared" si="77"/>
        <v>23000000</v>
      </c>
    </row>
    <row r="299" spans="1:50" x14ac:dyDescent="0.25">
      <c r="A299" s="1" t="s">
        <v>45</v>
      </c>
      <c r="B299" s="1" t="s">
        <v>32</v>
      </c>
      <c r="C299" s="1" t="s">
        <v>33</v>
      </c>
      <c r="D299" s="1" t="s">
        <v>356</v>
      </c>
      <c r="E299" s="1" t="s">
        <v>357</v>
      </c>
      <c r="F299" s="1" t="s">
        <v>286</v>
      </c>
      <c r="G299" s="1">
        <v>6</v>
      </c>
      <c r="H299" s="1" t="s">
        <v>38</v>
      </c>
      <c r="I299" s="1">
        <v>6</v>
      </c>
      <c r="J299" s="1" t="s">
        <v>42</v>
      </c>
      <c r="K299" s="16" t="s">
        <v>359</v>
      </c>
      <c r="L299" s="16" t="s">
        <v>574</v>
      </c>
      <c r="M299" s="1" t="s">
        <v>46</v>
      </c>
      <c r="N299" s="1" t="s">
        <v>287</v>
      </c>
      <c r="O299" s="40" t="s">
        <v>662</v>
      </c>
      <c r="P299" s="1" t="s">
        <v>360</v>
      </c>
      <c r="Q299" s="1" t="s">
        <v>775</v>
      </c>
      <c r="R299" s="1" t="s">
        <v>617</v>
      </c>
      <c r="S299" s="1" t="s">
        <v>618</v>
      </c>
      <c r="T299" s="1" t="s">
        <v>166</v>
      </c>
      <c r="U299" s="1">
        <v>3000</v>
      </c>
      <c r="V299" s="1" t="s">
        <v>520</v>
      </c>
      <c r="W299" s="1" t="s">
        <v>520</v>
      </c>
      <c r="X299" s="1">
        <v>3391</v>
      </c>
      <c r="Y299" s="1" t="s">
        <v>84</v>
      </c>
      <c r="Z299" s="1">
        <v>0</v>
      </c>
      <c r="AA299" s="1" t="s">
        <v>44</v>
      </c>
      <c r="AB299" s="6">
        <v>0</v>
      </c>
      <c r="AC299" s="6">
        <v>0</v>
      </c>
      <c r="AD299" s="8">
        <v>0</v>
      </c>
      <c r="AE299" s="8">
        <v>0</v>
      </c>
      <c r="AF299" s="8">
        <v>0</v>
      </c>
      <c r="AG299" s="8">
        <v>0</v>
      </c>
      <c r="AH299" s="8">
        <v>0</v>
      </c>
      <c r="AI299" s="8">
        <v>0</v>
      </c>
      <c r="AJ299" s="8">
        <v>0</v>
      </c>
      <c r="AK299" s="8">
        <v>0</v>
      </c>
      <c r="AL299" s="8">
        <v>5000000</v>
      </c>
      <c r="AM299" s="11" t="s">
        <v>751</v>
      </c>
      <c r="AN299" s="11"/>
      <c r="AO299" s="11">
        <f t="shared" si="75"/>
        <v>-2031239.55</v>
      </c>
      <c r="AP299" s="11">
        <v>2031239.55</v>
      </c>
      <c r="AQ299" s="11">
        <f t="shared" si="76"/>
        <v>0</v>
      </c>
      <c r="AR299" s="11">
        <v>0</v>
      </c>
      <c r="AS299" s="11">
        <v>1430000</v>
      </c>
      <c r="AT299" s="11">
        <v>0</v>
      </c>
      <c r="AU299" s="11">
        <v>0</v>
      </c>
      <c r="AV299" s="3">
        <v>1430000</v>
      </c>
      <c r="AW299" s="4">
        <v>2000000</v>
      </c>
      <c r="AX299" s="73">
        <f t="shared" si="77"/>
        <v>-3000000</v>
      </c>
    </row>
    <row r="300" spans="1:50" x14ac:dyDescent="0.25">
      <c r="A300" s="1" t="s">
        <v>45</v>
      </c>
      <c r="B300" s="1" t="s">
        <v>32</v>
      </c>
      <c r="C300" s="1" t="s">
        <v>33</v>
      </c>
      <c r="D300" s="1" t="s">
        <v>356</v>
      </c>
      <c r="E300" s="1" t="s">
        <v>357</v>
      </c>
      <c r="F300" s="1" t="s">
        <v>286</v>
      </c>
      <c r="G300" s="1">
        <v>6</v>
      </c>
      <c r="H300" s="1" t="s">
        <v>38</v>
      </c>
      <c r="I300" s="1">
        <v>6</v>
      </c>
      <c r="J300" s="1" t="s">
        <v>57</v>
      </c>
      <c r="K300" s="16" t="s">
        <v>359</v>
      </c>
      <c r="L300" s="16" t="s">
        <v>574</v>
      </c>
      <c r="M300" s="1" t="s">
        <v>46</v>
      </c>
      <c r="N300" s="1" t="s">
        <v>287</v>
      </c>
      <c r="O300" s="40" t="s">
        <v>662</v>
      </c>
      <c r="P300" s="1" t="s">
        <v>360</v>
      </c>
      <c r="Q300" s="1" t="s">
        <v>775</v>
      </c>
      <c r="R300" s="1" t="s">
        <v>617</v>
      </c>
      <c r="S300" s="1" t="s">
        <v>625</v>
      </c>
      <c r="T300" s="1" t="s">
        <v>358</v>
      </c>
      <c r="U300" s="1">
        <v>3000</v>
      </c>
      <c r="V300" s="1" t="s">
        <v>520</v>
      </c>
      <c r="W300" s="1" t="s">
        <v>520</v>
      </c>
      <c r="X300" s="1">
        <v>3391</v>
      </c>
      <c r="Y300" s="1" t="s">
        <v>84</v>
      </c>
      <c r="Z300" s="1">
        <v>0</v>
      </c>
      <c r="AA300" s="1" t="s">
        <v>44</v>
      </c>
      <c r="AB300" s="7">
        <v>2111015.56</v>
      </c>
      <c r="AC300" s="7">
        <v>1732776.01</v>
      </c>
      <c r="AD300" s="8">
        <v>3000000</v>
      </c>
      <c r="AE300" s="8">
        <v>1570000</v>
      </c>
      <c r="AF300" s="8">
        <v>2582239.5499999998</v>
      </c>
      <c r="AG300" s="8">
        <v>2582239.5499999998</v>
      </c>
      <c r="AH300" s="8">
        <v>0</v>
      </c>
      <c r="AI300" s="8">
        <v>2582239.5499999998</v>
      </c>
      <c r="AJ300" s="8">
        <v>2582239.5499999998</v>
      </c>
      <c r="AK300" s="8">
        <v>2031239.55</v>
      </c>
      <c r="AL300" s="8">
        <v>2500000</v>
      </c>
      <c r="AM300" s="11"/>
      <c r="AN300" s="11"/>
      <c r="AO300" s="11">
        <f t="shared" si="75"/>
        <v>2031239.55</v>
      </c>
      <c r="AP300" s="11">
        <v>0</v>
      </c>
      <c r="AQ300" s="11">
        <f t="shared" si="76"/>
        <v>417760.45000000019</v>
      </c>
      <c r="AR300" s="11">
        <v>100000</v>
      </c>
      <c r="AS300" s="11">
        <v>0</v>
      </c>
      <c r="AT300" s="11">
        <v>0</v>
      </c>
      <c r="AU300" s="11">
        <v>0</v>
      </c>
      <c r="AV300" s="3">
        <v>100000</v>
      </c>
      <c r="AW300" s="4">
        <v>0</v>
      </c>
      <c r="AX300" s="73">
        <f t="shared" si="77"/>
        <v>-2500000</v>
      </c>
    </row>
    <row r="301" spans="1:50" x14ac:dyDescent="0.25">
      <c r="A301" s="1" t="s">
        <v>45</v>
      </c>
      <c r="B301" s="1" t="s">
        <v>74</v>
      </c>
      <c r="C301" s="1" t="s">
        <v>75</v>
      </c>
      <c r="D301" s="1" t="s">
        <v>76</v>
      </c>
      <c r="E301" s="1" t="s">
        <v>77</v>
      </c>
      <c r="F301" s="1" t="s">
        <v>78</v>
      </c>
      <c r="G301" s="1">
        <v>1</v>
      </c>
      <c r="H301" s="1" t="s">
        <v>80</v>
      </c>
      <c r="I301" s="1">
        <v>10</v>
      </c>
      <c r="J301" s="1" t="s">
        <v>42</v>
      </c>
      <c r="K301" s="16" t="s">
        <v>82</v>
      </c>
      <c r="L301" s="16" t="s">
        <v>574</v>
      </c>
      <c r="M301" s="1" t="s">
        <v>46</v>
      </c>
      <c r="N301" s="1" t="s">
        <v>79</v>
      </c>
      <c r="O301" s="40" t="s">
        <v>659</v>
      </c>
      <c r="P301" s="1" t="s">
        <v>83</v>
      </c>
      <c r="Q301" s="1" t="s">
        <v>771</v>
      </c>
      <c r="R301" s="1" t="s">
        <v>634</v>
      </c>
      <c r="S301" s="1" t="s">
        <v>737</v>
      </c>
      <c r="T301" s="1" t="s">
        <v>81</v>
      </c>
      <c r="U301" s="1">
        <v>3000</v>
      </c>
      <c r="V301" s="1" t="s">
        <v>520</v>
      </c>
      <c r="W301" s="1" t="s">
        <v>520</v>
      </c>
      <c r="X301" s="1">
        <v>3391</v>
      </c>
      <c r="Y301" s="1" t="s">
        <v>84</v>
      </c>
      <c r="Z301" s="1">
        <v>0</v>
      </c>
      <c r="AA301" s="1" t="s">
        <v>44</v>
      </c>
      <c r="AB301" s="7">
        <v>0</v>
      </c>
      <c r="AC301" s="7">
        <v>0</v>
      </c>
      <c r="AD301" s="8">
        <v>500000</v>
      </c>
      <c r="AE301" s="8">
        <v>500000</v>
      </c>
      <c r="AF301" s="8">
        <v>0</v>
      </c>
      <c r="AG301" s="8">
        <v>0</v>
      </c>
      <c r="AH301" s="8">
        <f t="shared" ref="AH301:AH310" si="78">AG301-AI301</f>
        <v>0</v>
      </c>
      <c r="AI301" s="8">
        <v>0</v>
      </c>
      <c r="AJ301" s="8">
        <f t="shared" ref="AJ301:AJ310" si="79">AI301-AK301</f>
        <v>0</v>
      </c>
      <c r="AK301" s="8">
        <v>0</v>
      </c>
      <c r="AL301" s="8">
        <v>0</v>
      </c>
      <c r="AM301" s="11"/>
      <c r="AN301" s="11"/>
      <c r="AO301" s="11">
        <f t="shared" si="75"/>
        <v>0</v>
      </c>
      <c r="AP301" s="11">
        <v>0</v>
      </c>
      <c r="AQ301" s="11">
        <f t="shared" si="76"/>
        <v>500000</v>
      </c>
      <c r="AR301" s="11">
        <v>0</v>
      </c>
      <c r="AS301" s="11">
        <v>0</v>
      </c>
      <c r="AT301" s="11">
        <v>0</v>
      </c>
      <c r="AU301" s="11">
        <v>0</v>
      </c>
      <c r="AV301" s="3">
        <v>0</v>
      </c>
      <c r="AW301" s="4">
        <v>0</v>
      </c>
      <c r="AX301" s="73">
        <f t="shared" si="77"/>
        <v>0</v>
      </c>
    </row>
    <row r="302" spans="1:50" x14ac:dyDescent="0.25">
      <c r="A302" s="1" t="s">
        <v>45</v>
      </c>
      <c r="B302" s="1" t="s">
        <v>74</v>
      </c>
      <c r="C302" s="1" t="s">
        <v>75</v>
      </c>
      <c r="D302" s="1" t="s">
        <v>76</v>
      </c>
      <c r="E302" s="1" t="s">
        <v>77</v>
      </c>
      <c r="F302" s="1" t="s">
        <v>78</v>
      </c>
      <c r="G302" s="1">
        <v>1</v>
      </c>
      <c r="H302" s="1" t="s">
        <v>80</v>
      </c>
      <c r="I302" s="1">
        <v>16</v>
      </c>
      <c r="J302" s="1" t="s">
        <v>42</v>
      </c>
      <c r="K302" s="16" t="s">
        <v>90</v>
      </c>
      <c r="L302" s="16" t="s">
        <v>574</v>
      </c>
      <c r="M302" s="1" t="s">
        <v>46</v>
      </c>
      <c r="N302" s="1" t="s">
        <v>79</v>
      </c>
      <c r="O302" s="40" t="s">
        <v>659</v>
      </c>
      <c r="P302" s="1" t="s">
        <v>91</v>
      </c>
      <c r="Q302" s="1" t="s">
        <v>771</v>
      </c>
      <c r="R302" s="1" t="s">
        <v>634</v>
      </c>
      <c r="S302" s="1" t="s">
        <v>737</v>
      </c>
      <c r="T302" s="1" t="s">
        <v>89</v>
      </c>
      <c r="U302" s="1">
        <v>3000</v>
      </c>
      <c r="V302" s="1" t="s">
        <v>520</v>
      </c>
      <c r="W302" s="1" t="s">
        <v>520</v>
      </c>
      <c r="X302" s="1">
        <v>3391</v>
      </c>
      <c r="Y302" s="1" t="s">
        <v>84</v>
      </c>
      <c r="Z302" s="1">
        <v>0</v>
      </c>
      <c r="AA302" s="1" t="s">
        <v>44</v>
      </c>
      <c r="AB302" s="7">
        <v>0</v>
      </c>
      <c r="AC302" s="7">
        <v>0</v>
      </c>
      <c r="AD302" s="8">
        <v>180000</v>
      </c>
      <c r="AE302" s="8">
        <v>230000</v>
      </c>
      <c r="AF302" s="8">
        <v>174000</v>
      </c>
      <c r="AG302" s="8">
        <v>0</v>
      </c>
      <c r="AH302" s="8">
        <f t="shared" si="78"/>
        <v>0</v>
      </c>
      <c r="AI302" s="8">
        <v>0</v>
      </c>
      <c r="AJ302" s="8">
        <f t="shared" si="79"/>
        <v>0</v>
      </c>
      <c r="AK302" s="8">
        <v>0</v>
      </c>
      <c r="AL302" s="8">
        <v>0</v>
      </c>
      <c r="AM302" s="11"/>
      <c r="AN302" s="11"/>
      <c r="AO302" s="11">
        <f t="shared" si="75"/>
        <v>0</v>
      </c>
      <c r="AP302" s="11">
        <v>0</v>
      </c>
      <c r="AQ302" s="11">
        <f t="shared" si="76"/>
        <v>6000</v>
      </c>
      <c r="AR302" s="11">
        <v>0</v>
      </c>
      <c r="AS302" s="11">
        <v>0</v>
      </c>
      <c r="AT302" s="11">
        <v>0</v>
      </c>
      <c r="AU302" s="11">
        <v>50000</v>
      </c>
      <c r="AV302" s="3">
        <v>-50000</v>
      </c>
      <c r="AW302" s="4">
        <v>0</v>
      </c>
      <c r="AX302" s="73">
        <f t="shared" si="77"/>
        <v>0</v>
      </c>
    </row>
    <row r="303" spans="1:50" x14ac:dyDescent="0.25">
      <c r="A303" s="1" t="s">
        <v>45</v>
      </c>
      <c r="B303" s="1" t="s">
        <v>142</v>
      </c>
      <c r="C303" s="1" t="s">
        <v>143</v>
      </c>
      <c r="D303" s="1" t="s">
        <v>100</v>
      </c>
      <c r="E303" s="1" t="s">
        <v>101</v>
      </c>
      <c r="F303" s="1" t="s">
        <v>144</v>
      </c>
      <c r="G303" s="1">
        <v>6</v>
      </c>
      <c r="H303" s="1" t="s">
        <v>38</v>
      </c>
      <c r="I303" s="1">
        <v>50</v>
      </c>
      <c r="J303" s="1" t="s">
        <v>42</v>
      </c>
      <c r="K303" s="16" t="s">
        <v>147</v>
      </c>
      <c r="L303" s="16" t="s">
        <v>574</v>
      </c>
      <c r="M303" s="1" t="s">
        <v>46</v>
      </c>
      <c r="N303" s="1" t="s">
        <v>145</v>
      </c>
      <c r="O303" s="40" t="s">
        <v>662</v>
      </c>
      <c r="P303" s="1" t="s">
        <v>148</v>
      </c>
      <c r="Q303" s="1" t="s">
        <v>775</v>
      </c>
      <c r="R303" s="1" t="s">
        <v>617</v>
      </c>
      <c r="S303" s="1" t="s">
        <v>618</v>
      </c>
      <c r="T303" s="1" t="s">
        <v>166</v>
      </c>
      <c r="U303" s="1">
        <v>3000</v>
      </c>
      <c r="V303" s="1" t="s">
        <v>520</v>
      </c>
      <c r="W303" s="1" t="s">
        <v>520</v>
      </c>
      <c r="X303" s="1">
        <v>3391</v>
      </c>
      <c r="Y303" s="1" t="s">
        <v>84</v>
      </c>
      <c r="Z303" s="1">
        <v>0</v>
      </c>
      <c r="AA303" s="1" t="s">
        <v>44</v>
      </c>
      <c r="AB303" s="6">
        <v>487200</v>
      </c>
      <c r="AC303" s="6">
        <v>487200</v>
      </c>
      <c r="AD303" s="8">
        <v>600000</v>
      </c>
      <c r="AE303" s="8">
        <v>600000</v>
      </c>
      <c r="AF303" s="8">
        <v>599140</v>
      </c>
      <c r="AG303" s="8">
        <v>599140</v>
      </c>
      <c r="AH303" s="8">
        <f t="shared" si="78"/>
        <v>0</v>
      </c>
      <c r="AI303" s="8">
        <v>599140</v>
      </c>
      <c r="AJ303" s="8">
        <f t="shared" si="79"/>
        <v>599140</v>
      </c>
      <c r="AK303" s="8">
        <v>0</v>
      </c>
      <c r="AL303" s="8">
        <v>0</v>
      </c>
      <c r="AM303" s="11"/>
      <c r="AN303" s="11"/>
      <c r="AO303" s="11">
        <f t="shared" si="75"/>
        <v>0</v>
      </c>
      <c r="AP303" s="11">
        <v>0</v>
      </c>
      <c r="AQ303" s="11">
        <f t="shared" si="76"/>
        <v>860</v>
      </c>
      <c r="AR303" s="11">
        <v>0</v>
      </c>
      <c r="AS303" s="11">
        <v>0</v>
      </c>
      <c r="AT303" s="11">
        <v>0</v>
      </c>
      <c r="AU303" s="11">
        <v>0</v>
      </c>
      <c r="AV303" s="3">
        <v>0</v>
      </c>
      <c r="AW303" s="4">
        <v>0</v>
      </c>
      <c r="AX303" s="73">
        <f t="shared" si="77"/>
        <v>0</v>
      </c>
    </row>
    <row r="304" spans="1:50" x14ac:dyDescent="0.25">
      <c r="A304" s="1" t="s">
        <v>45</v>
      </c>
      <c r="B304" s="1" t="s">
        <v>177</v>
      </c>
      <c r="C304" s="1" t="s">
        <v>178</v>
      </c>
      <c r="D304" s="1" t="s">
        <v>100</v>
      </c>
      <c r="E304" s="1" t="s">
        <v>101</v>
      </c>
      <c r="F304" s="1" t="s">
        <v>102</v>
      </c>
      <c r="G304" s="1">
        <v>3</v>
      </c>
      <c r="H304" s="1" t="s">
        <v>125</v>
      </c>
      <c r="I304" s="1">
        <v>39</v>
      </c>
      <c r="J304" s="1" t="s">
        <v>42</v>
      </c>
      <c r="K304" s="16" t="s">
        <v>180</v>
      </c>
      <c r="L304" s="16" t="s">
        <v>574</v>
      </c>
      <c r="M304" s="1" t="s">
        <v>46</v>
      </c>
      <c r="N304" s="1" t="s">
        <v>103</v>
      </c>
      <c r="O304" s="40" t="s">
        <v>663</v>
      </c>
      <c r="P304" s="1" t="s">
        <v>181</v>
      </c>
      <c r="Q304" s="1" t="s">
        <v>769</v>
      </c>
      <c r="R304" s="1" t="s">
        <v>622</v>
      </c>
      <c r="S304" s="1" t="s">
        <v>621</v>
      </c>
      <c r="T304" s="1" t="s">
        <v>179</v>
      </c>
      <c r="U304" s="1">
        <v>3000</v>
      </c>
      <c r="V304" s="1" t="s">
        <v>520</v>
      </c>
      <c r="W304" s="1" t="s">
        <v>520</v>
      </c>
      <c r="X304" s="1">
        <v>3391</v>
      </c>
      <c r="Y304" s="1" t="s">
        <v>84</v>
      </c>
      <c r="Z304" s="1">
        <v>0</v>
      </c>
      <c r="AA304" s="1" t="s">
        <v>44</v>
      </c>
      <c r="AB304" s="6">
        <v>10788552.82</v>
      </c>
      <c r="AC304" s="6">
        <v>10570692.279999999</v>
      </c>
      <c r="AD304" s="8">
        <v>12000000</v>
      </c>
      <c r="AE304" s="8">
        <v>4000000</v>
      </c>
      <c r="AF304" s="8">
        <v>6839491.3300000001</v>
      </c>
      <c r="AG304" s="8">
        <v>6839491.3300000001</v>
      </c>
      <c r="AH304" s="8">
        <f t="shared" si="78"/>
        <v>0</v>
      </c>
      <c r="AI304" s="8">
        <v>6839491.3300000001</v>
      </c>
      <c r="AJ304" s="8">
        <f t="shared" si="79"/>
        <v>0</v>
      </c>
      <c r="AK304" s="8">
        <v>6839491.3300000001</v>
      </c>
      <c r="AL304" s="8">
        <v>12000000</v>
      </c>
      <c r="AM304" s="11"/>
      <c r="AN304" s="11"/>
      <c r="AO304" s="11">
        <f t="shared" si="75"/>
        <v>832211.69000000041</v>
      </c>
      <c r="AP304" s="11">
        <v>6007279.6399999997</v>
      </c>
      <c r="AQ304" s="11">
        <f t="shared" si="76"/>
        <v>5160508.67</v>
      </c>
      <c r="AR304" s="11">
        <v>0</v>
      </c>
      <c r="AS304" s="11">
        <v>8000000</v>
      </c>
      <c r="AT304" s="11">
        <v>0</v>
      </c>
      <c r="AU304" s="11">
        <v>0</v>
      </c>
      <c r="AV304" s="3">
        <v>8000000</v>
      </c>
      <c r="AW304" s="4">
        <v>12000000</v>
      </c>
      <c r="AX304" s="73">
        <f t="shared" si="77"/>
        <v>0</v>
      </c>
    </row>
    <row r="305" spans="1:50" x14ac:dyDescent="0.25">
      <c r="A305" s="1" t="s">
        <v>45</v>
      </c>
      <c r="B305" s="1" t="s">
        <v>188</v>
      </c>
      <c r="C305" s="1" t="s">
        <v>189</v>
      </c>
      <c r="D305" s="1" t="s">
        <v>100</v>
      </c>
      <c r="E305" s="1" t="s">
        <v>101</v>
      </c>
      <c r="F305" s="1" t="s">
        <v>210</v>
      </c>
      <c r="G305" s="1">
        <v>4</v>
      </c>
      <c r="H305" s="1" t="s">
        <v>376</v>
      </c>
      <c r="I305" s="1">
        <v>48</v>
      </c>
      <c r="J305" s="1" t="s">
        <v>42</v>
      </c>
      <c r="K305" s="16" t="s">
        <v>213</v>
      </c>
      <c r="L305" s="16" t="s">
        <v>574</v>
      </c>
      <c r="M305" s="1" t="s">
        <v>46</v>
      </c>
      <c r="N305" s="1" t="s">
        <v>211</v>
      </c>
      <c r="O305" s="40" t="s">
        <v>651</v>
      </c>
      <c r="P305" s="1" t="s">
        <v>214</v>
      </c>
      <c r="Q305" s="1" t="s">
        <v>773</v>
      </c>
      <c r="R305" s="1" t="s">
        <v>608</v>
      </c>
      <c r="S305" s="1" t="s">
        <v>609</v>
      </c>
      <c r="T305" s="1" t="s">
        <v>416</v>
      </c>
      <c r="U305" s="1">
        <v>3000</v>
      </c>
      <c r="V305" s="1" t="s">
        <v>520</v>
      </c>
      <c r="W305" s="1" t="s">
        <v>520</v>
      </c>
      <c r="X305" s="1">
        <v>3391</v>
      </c>
      <c r="Y305" s="1" t="s">
        <v>84</v>
      </c>
      <c r="Z305" s="1">
        <v>0</v>
      </c>
      <c r="AA305" s="1" t="s">
        <v>44</v>
      </c>
      <c r="AB305" s="7">
        <v>0</v>
      </c>
      <c r="AC305" s="7">
        <v>0</v>
      </c>
      <c r="AD305" s="8">
        <v>600000</v>
      </c>
      <c r="AE305" s="8">
        <v>600000</v>
      </c>
      <c r="AF305" s="8">
        <v>0</v>
      </c>
      <c r="AG305" s="8">
        <v>0</v>
      </c>
      <c r="AH305" s="8">
        <f t="shared" si="78"/>
        <v>0</v>
      </c>
      <c r="AI305" s="8">
        <v>0</v>
      </c>
      <c r="AJ305" s="8">
        <f t="shared" si="79"/>
        <v>0</v>
      </c>
      <c r="AK305" s="8">
        <v>0</v>
      </c>
      <c r="AL305" s="8">
        <v>0</v>
      </c>
      <c r="AM305" s="11"/>
      <c r="AN305" s="11"/>
      <c r="AO305" s="11">
        <f t="shared" si="75"/>
        <v>0</v>
      </c>
      <c r="AP305" s="11">
        <v>0</v>
      </c>
      <c r="AQ305" s="11">
        <f t="shared" si="76"/>
        <v>600000</v>
      </c>
      <c r="AR305" s="11">
        <v>0</v>
      </c>
      <c r="AS305" s="11">
        <v>0</v>
      </c>
      <c r="AT305" s="11">
        <v>0</v>
      </c>
      <c r="AU305" s="11">
        <v>0</v>
      </c>
      <c r="AV305" s="3">
        <v>0</v>
      </c>
      <c r="AW305" s="4">
        <v>0</v>
      </c>
      <c r="AX305" s="73">
        <f t="shared" si="77"/>
        <v>0</v>
      </c>
    </row>
    <row r="306" spans="1:50" x14ac:dyDescent="0.25">
      <c r="A306" s="1" t="s">
        <v>45</v>
      </c>
      <c r="B306" s="1" t="s">
        <v>219</v>
      </c>
      <c r="C306" s="1" t="s">
        <v>220</v>
      </c>
      <c r="D306" s="1" t="s">
        <v>49</v>
      </c>
      <c r="E306" s="1" t="s">
        <v>50</v>
      </c>
      <c r="F306" s="1" t="s">
        <v>221</v>
      </c>
      <c r="G306" s="1">
        <v>7</v>
      </c>
      <c r="H306" s="1" t="s">
        <v>223</v>
      </c>
      <c r="I306" s="1">
        <v>41</v>
      </c>
      <c r="J306" s="1" t="s">
        <v>42</v>
      </c>
      <c r="K306" s="16" t="s">
        <v>225</v>
      </c>
      <c r="L306" s="16" t="s">
        <v>574</v>
      </c>
      <c r="M306" s="1" t="s">
        <v>46</v>
      </c>
      <c r="N306" s="1" t="s">
        <v>222</v>
      </c>
      <c r="O306" s="40" t="s">
        <v>663</v>
      </c>
      <c r="P306" s="1" t="s">
        <v>226</v>
      </c>
      <c r="Q306" s="1" t="s">
        <v>769</v>
      </c>
      <c r="R306" s="1" t="s">
        <v>622</v>
      </c>
      <c r="S306" s="1" t="s">
        <v>599</v>
      </c>
      <c r="T306" s="1" t="s">
        <v>229</v>
      </c>
      <c r="U306" s="1">
        <v>3000</v>
      </c>
      <c r="V306" s="1" t="s">
        <v>520</v>
      </c>
      <c r="W306" s="1" t="s">
        <v>520</v>
      </c>
      <c r="X306" s="1">
        <v>3391</v>
      </c>
      <c r="Y306" s="1" t="s">
        <v>84</v>
      </c>
      <c r="Z306" s="1">
        <v>0</v>
      </c>
      <c r="AA306" s="1" t="s">
        <v>44</v>
      </c>
      <c r="AB306" s="8">
        <v>1900000</v>
      </c>
      <c r="AC306" s="8">
        <v>1500000</v>
      </c>
      <c r="AD306" s="8">
        <v>1900000</v>
      </c>
      <c r="AE306" s="8">
        <v>1900000</v>
      </c>
      <c r="AF306" s="8">
        <v>1281010</v>
      </c>
      <c r="AG306" s="8">
        <v>1281010</v>
      </c>
      <c r="AH306" s="8">
        <f t="shared" si="78"/>
        <v>0</v>
      </c>
      <c r="AI306" s="8">
        <v>1281010</v>
      </c>
      <c r="AJ306" s="8">
        <f t="shared" si="79"/>
        <v>0</v>
      </c>
      <c r="AK306" s="8">
        <v>1281010</v>
      </c>
      <c r="AL306" s="8">
        <v>2000000</v>
      </c>
      <c r="AM306" s="11"/>
      <c r="AN306" s="11"/>
      <c r="AO306" s="11">
        <f t="shared" si="75"/>
        <v>0</v>
      </c>
      <c r="AP306" s="11">
        <v>1281010</v>
      </c>
      <c r="AQ306" s="11">
        <f t="shared" si="76"/>
        <v>618990</v>
      </c>
      <c r="AR306" s="11">
        <v>0</v>
      </c>
      <c r="AS306" s="11">
        <v>0</v>
      </c>
      <c r="AT306" s="11">
        <v>0</v>
      </c>
      <c r="AU306" s="11">
        <v>0</v>
      </c>
      <c r="AV306" s="3">
        <v>0</v>
      </c>
      <c r="AW306" s="4">
        <v>2000000</v>
      </c>
      <c r="AX306" s="73">
        <f t="shared" si="77"/>
        <v>0</v>
      </c>
    </row>
    <row r="307" spans="1:50" x14ac:dyDescent="0.25">
      <c r="A307" s="1" t="s">
        <v>45</v>
      </c>
      <c r="B307" s="1" t="s">
        <v>32</v>
      </c>
      <c r="C307" s="1" t="s">
        <v>33</v>
      </c>
      <c r="D307" s="1" t="s">
        <v>76</v>
      </c>
      <c r="E307" s="1" t="s">
        <v>77</v>
      </c>
      <c r="F307" s="1" t="s">
        <v>78</v>
      </c>
      <c r="G307" s="1">
        <v>1</v>
      </c>
      <c r="H307" s="1" t="s">
        <v>80</v>
      </c>
      <c r="I307" s="1">
        <v>14</v>
      </c>
      <c r="J307" s="1" t="s">
        <v>42</v>
      </c>
      <c r="K307" s="16" t="s">
        <v>90</v>
      </c>
      <c r="L307" s="16" t="s">
        <v>574</v>
      </c>
      <c r="M307" s="1" t="s">
        <v>46</v>
      </c>
      <c r="N307" s="1" t="s">
        <v>79</v>
      </c>
      <c r="O307" s="40" t="s">
        <v>659</v>
      </c>
      <c r="P307" s="1" t="s">
        <v>91</v>
      </c>
      <c r="Q307" s="1" t="s">
        <v>771</v>
      </c>
      <c r="R307" s="1" t="s">
        <v>634</v>
      </c>
      <c r="S307" s="1" t="s">
        <v>602</v>
      </c>
      <c r="T307" s="1" t="s">
        <v>280</v>
      </c>
      <c r="U307" s="1">
        <v>3000</v>
      </c>
      <c r="V307" s="1" t="s">
        <v>520</v>
      </c>
      <c r="W307" s="1" t="s">
        <v>520</v>
      </c>
      <c r="X307" s="1">
        <v>3391</v>
      </c>
      <c r="Y307" s="1" t="s">
        <v>84</v>
      </c>
      <c r="Z307" s="1">
        <v>0</v>
      </c>
      <c r="AA307" s="1" t="s">
        <v>44</v>
      </c>
      <c r="AB307" s="7">
        <v>0</v>
      </c>
      <c r="AC307" s="7">
        <v>0</v>
      </c>
      <c r="AD307" s="8">
        <v>1882356</v>
      </c>
      <c r="AE307" s="8">
        <v>500000</v>
      </c>
      <c r="AF307" s="8">
        <v>428320</v>
      </c>
      <c r="AG307" s="8">
        <v>428320</v>
      </c>
      <c r="AH307" s="8">
        <f t="shared" si="78"/>
        <v>0</v>
      </c>
      <c r="AI307" s="8">
        <v>428320</v>
      </c>
      <c r="AJ307" s="8">
        <f t="shared" si="79"/>
        <v>0</v>
      </c>
      <c r="AK307" s="8">
        <v>428320</v>
      </c>
      <c r="AL307" s="8">
        <v>800000</v>
      </c>
      <c r="AM307" s="11" t="s">
        <v>555</v>
      </c>
      <c r="AN307" s="11"/>
      <c r="AO307" s="11">
        <f t="shared" si="75"/>
        <v>0</v>
      </c>
      <c r="AP307" s="11">
        <v>428320</v>
      </c>
      <c r="AQ307" s="11">
        <f t="shared" si="76"/>
        <v>1454036</v>
      </c>
      <c r="AR307" s="11">
        <v>1470456</v>
      </c>
      <c r="AS307" s="11">
        <v>0</v>
      </c>
      <c r="AT307" s="11">
        <v>0</v>
      </c>
      <c r="AU307" s="11">
        <v>88100</v>
      </c>
      <c r="AV307" s="3">
        <v>1382356</v>
      </c>
      <c r="AW307" s="4">
        <v>800000</v>
      </c>
      <c r="AX307" s="73">
        <f t="shared" si="77"/>
        <v>0</v>
      </c>
    </row>
    <row r="308" spans="1:50" x14ac:dyDescent="0.25">
      <c r="A308" s="1" t="s">
        <v>45</v>
      </c>
      <c r="B308" s="1" t="s">
        <v>32</v>
      </c>
      <c r="C308" s="1" t="s">
        <v>33</v>
      </c>
      <c r="D308" s="1" t="s">
        <v>282</v>
      </c>
      <c r="E308" s="1" t="s">
        <v>283</v>
      </c>
      <c r="F308" s="1" t="s">
        <v>78</v>
      </c>
      <c r="G308" s="1">
        <v>1</v>
      </c>
      <c r="H308" s="1" t="s">
        <v>80</v>
      </c>
      <c r="I308" s="1">
        <v>15</v>
      </c>
      <c r="J308" s="1" t="s">
        <v>42</v>
      </c>
      <c r="K308" s="16" t="s">
        <v>90</v>
      </c>
      <c r="L308" s="16" t="s">
        <v>574</v>
      </c>
      <c r="M308" s="1" t="s">
        <v>46</v>
      </c>
      <c r="N308" s="1" t="s">
        <v>79</v>
      </c>
      <c r="O308" s="16" t="s">
        <v>659</v>
      </c>
      <c r="P308" s="1" t="s">
        <v>91</v>
      </c>
      <c r="Q308" s="1" t="s">
        <v>771</v>
      </c>
      <c r="R308" s="1" t="s">
        <v>634</v>
      </c>
      <c r="S308" s="1" t="s">
        <v>602</v>
      </c>
      <c r="T308" s="1" t="s">
        <v>284</v>
      </c>
      <c r="U308" s="1">
        <v>3000</v>
      </c>
      <c r="V308" s="1" t="s">
        <v>520</v>
      </c>
      <c r="W308" s="1" t="s">
        <v>520</v>
      </c>
      <c r="X308" s="1">
        <v>3391</v>
      </c>
      <c r="Y308" s="1" t="s">
        <v>84</v>
      </c>
      <c r="Z308" s="1">
        <v>0</v>
      </c>
      <c r="AA308" s="1" t="s">
        <v>44</v>
      </c>
      <c r="AB308" s="6">
        <v>1070960</v>
      </c>
      <c r="AC308" s="6">
        <v>1050960</v>
      </c>
      <c r="AD308" s="8">
        <v>600000</v>
      </c>
      <c r="AE308" s="8">
        <v>500000</v>
      </c>
      <c r="AF308" s="8">
        <v>584640</v>
      </c>
      <c r="AG308" s="8">
        <v>584640</v>
      </c>
      <c r="AH308" s="8">
        <f t="shared" si="78"/>
        <v>0</v>
      </c>
      <c r="AI308" s="8">
        <v>584640</v>
      </c>
      <c r="AJ308" s="8">
        <f t="shared" si="79"/>
        <v>0</v>
      </c>
      <c r="AK308" s="8">
        <v>584640</v>
      </c>
      <c r="AL308" s="8">
        <v>600000</v>
      </c>
      <c r="AM308" s="11" t="s">
        <v>555</v>
      </c>
      <c r="AN308" s="11"/>
      <c r="AO308" s="11">
        <f t="shared" si="75"/>
        <v>0</v>
      </c>
      <c r="AP308" s="11">
        <v>584640</v>
      </c>
      <c r="AQ308" s="11">
        <f t="shared" si="76"/>
        <v>15360</v>
      </c>
      <c r="AR308" s="11">
        <v>0</v>
      </c>
      <c r="AS308" s="11">
        <v>100000</v>
      </c>
      <c r="AT308" s="11">
        <v>0</v>
      </c>
      <c r="AU308" s="11">
        <v>0</v>
      </c>
      <c r="AV308" s="3">
        <v>100000</v>
      </c>
      <c r="AW308" s="4">
        <v>600000</v>
      </c>
      <c r="AX308" s="73">
        <f t="shared" si="77"/>
        <v>0</v>
      </c>
    </row>
    <row r="309" spans="1:50" x14ac:dyDescent="0.25">
      <c r="A309" s="1" t="s">
        <v>45</v>
      </c>
      <c r="B309" s="1" t="s">
        <v>32</v>
      </c>
      <c r="C309" s="1" t="s">
        <v>33</v>
      </c>
      <c r="D309" s="1" t="s">
        <v>100</v>
      </c>
      <c r="E309" s="1" t="s">
        <v>101</v>
      </c>
      <c r="F309" s="1" t="s">
        <v>286</v>
      </c>
      <c r="G309" s="1">
        <v>6</v>
      </c>
      <c r="H309" s="1" t="s">
        <v>38</v>
      </c>
      <c r="I309" s="1">
        <v>4</v>
      </c>
      <c r="J309" s="1" t="s">
        <v>42</v>
      </c>
      <c r="K309" s="16" t="s">
        <v>309</v>
      </c>
      <c r="L309" s="16" t="s">
        <v>574</v>
      </c>
      <c r="M309" s="1" t="s">
        <v>46</v>
      </c>
      <c r="N309" s="1" t="s">
        <v>287</v>
      </c>
      <c r="O309" s="40" t="s">
        <v>706</v>
      </c>
      <c r="P309" s="1" t="s">
        <v>310</v>
      </c>
      <c r="Q309" s="1" t="s">
        <v>776</v>
      </c>
      <c r="R309" s="40" t="s">
        <v>705</v>
      </c>
      <c r="S309" s="1" t="s">
        <v>624</v>
      </c>
      <c r="T309" s="1" t="s">
        <v>308</v>
      </c>
      <c r="U309" s="1">
        <v>3000</v>
      </c>
      <c r="V309" s="1" t="s">
        <v>520</v>
      </c>
      <c r="W309" s="1" t="s">
        <v>520</v>
      </c>
      <c r="X309" s="1">
        <v>3391</v>
      </c>
      <c r="Y309" s="1" t="s">
        <v>84</v>
      </c>
      <c r="Z309" s="1">
        <v>0</v>
      </c>
      <c r="AA309" s="1" t="s">
        <v>44</v>
      </c>
      <c r="AB309" s="6">
        <v>350400</v>
      </c>
      <c r="AC309" s="6">
        <v>350400</v>
      </c>
      <c r="AD309" s="8">
        <v>450000</v>
      </c>
      <c r="AE309" s="8">
        <v>450000</v>
      </c>
      <c r="AF309" s="8">
        <v>262800</v>
      </c>
      <c r="AG309" s="8">
        <v>262800</v>
      </c>
      <c r="AH309" s="8">
        <f t="shared" si="78"/>
        <v>0</v>
      </c>
      <c r="AI309" s="8">
        <v>262800</v>
      </c>
      <c r="AJ309" s="8">
        <f t="shared" si="79"/>
        <v>29200</v>
      </c>
      <c r="AK309" s="8">
        <v>233600</v>
      </c>
      <c r="AL309" s="8">
        <v>450000</v>
      </c>
      <c r="AM309" s="11"/>
      <c r="AN309" s="11"/>
      <c r="AO309" s="11">
        <f t="shared" si="75"/>
        <v>29200</v>
      </c>
      <c r="AP309" s="11">
        <v>204400</v>
      </c>
      <c r="AQ309" s="11">
        <f t="shared" si="76"/>
        <v>187200</v>
      </c>
      <c r="AR309" s="11">
        <v>0</v>
      </c>
      <c r="AS309" s="11">
        <v>0</v>
      </c>
      <c r="AT309" s="11">
        <v>0</v>
      </c>
      <c r="AU309" s="11">
        <v>0</v>
      </c>
      <c r="AV309" s="3">
        <v>0</v>
      </c>
      <c r="AW309" s="4">
        <v>450000</v>
      </c>
      <c r="AX309" s="73">
        <f t="shared" si="77"/>
        <v>0</v>
      </c>
    </row>
    <row r="310" spans="1:50" x14ac:dyDescent="0.25">
      <c r="A310" s="1" t="s">
        <v>45</v>
      </c>
      <c r="B310" s="1" t="s">
        <v>32</v>
      </c>
      <c r="C310" s="1" t="s">
        <v>33</v>
      </c>
      <c r="D310" s="1" t="s">
        <v>240</v>
      </c>
      <c r="E310" s="1" t="s">
        <v>241</v>
      </c>
      <c r="F310" s="1" t="s">
        <v>78</v>
      </c>
      <c r="G310" s="1">
        <v>1</v>
      </c>
      <c r="H310" s="1" t="s">
        <v>80</v>
      </c>
      <c r="I310" s="1">
        <v>7</v>
      </c>
      <c r="J310" s="1" t="s">
        <v>42</v>
      </c>
      <c r="K310" s="16" t="s">
        <v>248</v>
      </c>
      <c r="L310" s="16" t="s">
        <v>574</v>
      </c>
      <c r="M310" s="1" t="s">
        <v>46</v>
      </c>
      <c r="N310" s="1" t="s">
        <v>79</v>
      </c>
      <c r="O310" s="40" t="s">
        <v>657</v>
      </c>
      <c r="P310" s="1" t="s">
        <v>249</v>
      </c>
      <c r="Q310" s="1" t="s">
        <v>762</v>
      </c>
      <c r="R310" s="1" t="s">
        <v>79</v>
      </c>
      <c r="S310" s="1" t="s">
        <v>628</v>
      </c>
      <c r="T310" s="1" t="s">
        <v>355</v>
      </c>
      <c r="U310" s="1">
        <v>3000</v>
      </c>
      <c r="V310" s="1" t="s">
        <v>520</v>
      </c>
      <c r="W310" s="1" t="s">
        <v>520</v>
      </c>
      <c r="X310" s="1">
        <v>3391</v>
      </c>
      <c r="Y310" s="1" t="s">
        <v>84</v>
      </c>
      <c r="Z310" s="1">
        <v>0</v>
      </c>
      <c r="AA310" s="1" t="s">
        <v>44</v>
      </c>
      <c r="AB310" s="6">
        <v>1447508.01</v>
      </c>
      <c r="AC310" s="6">
        <v>1447508</v>
      </c>
      <c r="AD310" s="8">
        <v>200000</v>
      </c>
      <c r="AE310" s="8">
        <v>500000</v>
      </c>
      <c r="AF310" s="8">
        <v>0</v>
      </c>
      <c r="AG310" s="8">
        <v>0</v>
      </c>
      <c r="AH310" s="8">
        <f t="shared" si="78"/>
        <v>0</v>
      </c>
      <c r="AI310" s="8">
        <v>0</v>
      </c>
      <c r="AJ310" s="8">
        <f t="shared" si="79"/>
        <v>0</v>
      </c>
      <c r="AK310" s="8">
        <v>0</v>
      </c>
      <c r="AL310" s="8">
        <v>200000</v>
      </c>
      <c r="AM310" s="11"/>
      <c r="AN310" s="11"/>
      <c r="AO310" s="11">
        <f t="shared" si="75"/>
        <v>0</v>
      </c>
      <c r="AP310" s="11">
        <v>0</v>
      </c>
      <c r="AQ310" s="11">
        <f t="shared" si="76"/>
        <v>200000</v>
      </c>
      <c r="AR310" s="11">
        <v>0</v>
      </c>
      <c r="AS310" s="11">
        <v>2000000</v>
      </c>
      <c r="AT310" s="11">
        <v>0</v>
      </c>
      <c r="AU310" s="11">
        <v>2300000</v>
      </c>
      <c r="AV310" s="3">
        <v>-300000</v>
      </c>
      <c r="AW310" s="4">
        <v>200000</v>
      </c>
      <c r="AX310" s="73">
        <f t="shared" si="77"/>
        <v>0</v>
      </c>
    </row>
    <row r="311" spans="1:50" x14ac:dyDescent="0.25">
      <c r="A311" s="1" t="s">
        <v>45</v>
      </c>
      <c r="B311" s="1" t="s">
        <v>32</v>
      </c>
      <c r="C311" s="1" t="s">
        <v>33</v>
      </c>
      <c r="D311" s="1" t="s">
        <v>34</v>
      </c>
      <c r="E311" s="1" t="s">
        <v>35</v>
      </c>
      <c r="F311" s="1" t="s">
        <v>36</v>
      </c>
      <c r="G311" s="1">
        <v>6</v>
      </c>
      <c r="H311" s="1" t="s">
        <v>38</v>
      </c>
      <c r="I311" s="1">
        <v>18</v>
      </c>
      <c r="J311" s="1" t="s">
        <v>42</v>
      </c>
      <c r="K311" s="16" t="s">
        <v>253</v>
      </c>
      <c r="L311" s="16" t="s">
        <v>574</v>
      </c>
      <c r="M311" s="1" t="s">
        <v>46</v>
      </c>
      <c r="N311" s="1" t="s">
        <v>37</v>
      </c>
      <c r="O311" s="40" t="s">
        <v>584</v>
      </c>
      <c r="P311" s="1" t="s">
        <v>254</v>
      </c>
      <c r="Q311" s="1" t="s">
        <v>764</v>
      </c>
      <c r="R311" s="1" t="s">
        <v>631</v>
      </c>
      <c r="S311" s="1" t="s">
        <v>636</v>
      </c>
      <c r="T311" s="1" t="s">
        <v>252</v>
      </c>
      <c r="U311" s="1">
        <v>3000</v>
      </c>
      <c r="V311" s="1" t="s">
        <v>520</v>
      </c>
      <c r="W311" s="1" t="s">
        <v>520</v>
      </c>
      <c r="X311" s="1">
        <v>3391</v>
      </c>
      <c r="Y311" s="1" t="s">
        <v>84</v>
      </c>
      <c r="Z311" s="1">
        <v>0</v>
      </c>
      <c r="AA311" s="1" t="s">
        <v>44</v>
      </c>
      <c r="AB311" s="6">
        <v>10000</v>
      </c>
      <c r="AC311" s="6">
        <v>9725.44</v>
      </c>
      <c r="AD311" s="8">
        <v>0</v>
      </c>
      <c r="AE311" s="8">
        <v>0</v>
      </c>
      <c r="AF311" s="8">
        <v>0</v>
      </c>
      <c r="AG311" s="8">
        <v>0</v>
      </c>
      <c r="AH311" s="8">
        <v>0</v>
      </c>
      <c r="AI311" s="8">
        <v>0</v>
      </c>
      <c r="AJ311" s="8">
        <v>0</v>
      </c>
      <c r="AK311" s="8">
        <v>0</v>
      </c>
      <c r="AL311" s="8">
        <v>0</v>
      </c>
      <c r="AM311" s="11"/>
      <c r="AN311" s="11"/>
      <c r="AO311" s="11">
        <v>0</v>
      </c>
      <c r="AP311" s="11">
        <v>0</v>
      </c>
      <c r="AQ311" s="11">
        <v>0</v>
      </c>
      <c r="AR311" s="11">
        <v>0</v>
      </c>
      <c r="AS311" s="11">
        <v>0</v>
      </c>
      <c r="AT311" s="11">
        <v>0</v>
      </c>
      <c r="AU311" s="11">
        <v>0</v>
      </c>
      <c r="AV311" s="11">
        <v>0</v>
      </c>
      <c r="AW311" s="4">
        <v>0</v>
      </c>
      <c r="AX311" s="73">
        <f t="shared" si="77"/>
        <v>0</v>
      </c>
    </row>
    <row r="312" spans="1:50" x14ac:dyDescent="0.25">
      <c r="A312" s="1" t="s">
        <v>45</v>
      </c>
      <c r="B312" s="1" t="s">
        <v>32</v>
      </c>
      <c r="C312" s="1" t="s">
        <v>33</v>
      </c>
      <c r="D312" s="1" t="s">
        <v>34</v>
      </c>
      <c r="E312" s="1" t="s">
        <v>35</v>
      </c>
      <c r="F312" s="1" t="s">
        <v>36</v>
      </c>
      <c r="G312" s="1">
        <v>6</v>
      </c>
      <c r="H312" s="1" t="s">
        <v>38</v>
      </c>
      <c r="I312" s="1">
        <v>19</v>
      </c>
      <c r="J312" s="1" t="s">
        <v>42</v>
      </c>
      <c r="K312" s="16" t="s">
        <v>40</v>
      </c>
      <c r="L312" s="16" t="s">
        <v>574</v>
      </c>
      <c r="M312" s="1" t="s">
        <v>46</v>
      </c>
      <c r="N312" s="1" t="s">
        <v>37</v>
      </c>
      <c r="O312" s="40" t="s">
        <v>584</v>
      </c>
      <c r="P312" s="1" t="s">
        <v>254</v>
      </c>
      <c r="Q312" s="1" t="s">
        <v>764</v>
      </c>
      <c r="R312" s="1" t="s">
        <v>631</v>
      </c>
      <c r="S312" s="1" t="s">
        <v>636</v>
      </c>
      <c r="T312" s="1" t="s">
        <v>686</v>
      </c>
      <c r="U312" s="1">
        <v>3000</v>
      </c>
      <c r="V312" s="1" t="s">
        <v>520</v>
      </c>
      <c r="W312" s="1" t="s">
        <v>520</v>
      </c>
      <c r="X312" s="1">
        <v>3391</v>
      </c>
      <c r="Y312" s="1" t="s">
        <v>84</v>
      </c>
      <c r="Z312" s="1">
        <v>0</v>
      </c>
      <c r="AA312" s="1" t="s">
        <v>44</v>
      </c>
      <c r="AB312" s="7">
        <v>0</v>
      </c>
      <c r="AC312" s="7">
        <v>0</v>
      </c>
      <c r="AD312" s="8">
        <v>0</v>
      </c>
      <c r="AE312" s="8">
        <v>0</v>
      </c>
      <c r="AF312" s="8">
        <v>0</v>
      </c>
      <c r="AG312" s="8">
        <v>0</v>
      </c>
      <c r="AH312" s="8">
        <f>AG312-AI312</f>
        <v>0</v>
      </c>
      <c r="AI312" s="8">
        <v>0</v>
      </c>
      <c r="AJ312" s="8">
        <f>AI312-AK312</f>
        <v>0</v>
      </c>
      <c r="AK312" s="8">
        <v>0</v>
      </c>
      <c r="AL312" s="8">
        <v>17000000</v>
      </c>
      <c r="AM312" s="11" t="s">
        <v>640</v>
      </c>
      <c r="AN312" s="11"/>
      <c r="AO312" s="11">
        <f>AK312-AP312</f>
        <v>0</v>
      </c>
      <c r="AP312" s="11">
        <v>0</v>
      </c>
      <c r="AQ312" s="11">
        <f>AD312-AF312</f>
        <v>0</v>
      </c>
      <c r="AR312" s="11">
        <v>0</v>
      </c>
      <c r="AS312" s="11">
        <v>0</v>
      </c>
      <c r="AT312" s="11">
        <v>0</v>
      </c>
      <c r="AU312" s="11">
        <v>0</v>
      </c>
      <c r="AV312" s="3">
        <v>0</v>
      </c>
      <c r="AW312" s="4">
        <v>17000000</v>
      </c>
      <c r="AX312" s="73">
        <f t="shared" si="77"/>
        <v>0</v>
      </c>
    </row>
    <row r="313" spans="1:50" x14ac:dyDescent="0.25">
      <c r="A313" s="1" t="s">
        <v>45</v>
      </c>
      <c r="B313" s="1" t="s">
        <v>374</v>
      </c>
      <c r="C313" s="1" t="s">
        <v>375</v>
      </c>
      <c r="D313" s="1" t="s">
        <v>100</v>
      </c>
      <c r="E313" s="1" t="s">
        <v>101</v>
      </c>
      <c r="F313" s="1" t="s">
        <v>350</v>
      </c>
      <c r="G313" s="1">
        <v>8</v>
      </c>
      <c r="H313" s="1" t="s">
        <v>376</v>
      </c>
      <c r="I313" s="1">
        <v>42</v>
      </c>
      <c r="J313" s="1" t="s">
        <v>42</v>
      </c>
      <c r="K313" s="16" t="s">
        <v>383</v>
      </c>
      <c r="L313" s="16" t="s">
        <v>574</v>
      </c>
      <c r="M313" s="1" t="s">
        <v>46</v>
      </c>
      <c r="N313" s="1" t="s">
        <v>351</v>
      </c>
      <c r="O313" s="40" t="s">
        <v>651</v>
      </c>
      <c r="P313" s="1" t="s">
        <v>384</v>
      </c>
      <c r="Q313" s="1" t="s">
        <v>773</v>
      </c>
      <c r="R313" s="1" t="s">
        <v>608</v>
      </c>
      <c r="S313" s="1" t="s">
        <v>613</v>
      </c>
      <c r="T313" s="1" t="s">
        <v>382</v>
      </c>
      <c r="U313" s="1">
        <v>3000</v>
      </c>
      <c r="V313" s="1" t="s">
        <v>520</v>
      </c>
      <c r="W313" s="1" t="s">
        <v>520</v>
      </c>
      <c r="X313" s="1">
        <v>3391</v>
      </c>
      <c r="Y313" t="s">
        <v>84</v>
      </c>
      <c r="Z313" s="1">
        <v>0</v>
      </c>
      <c r="AA313" s="1" t="s">
        <v>44</v>
      </c>
      <c r="AB313" s="6">
        <v>41064</v>
      </c>
      <c r="AC313" s="6">
        <v>41064</v>
      </c>
      <c r="AD313" s="8">
        <v>0</v>
      </c>
      <c r="AE313" s="8">
        <v>0</v>
      </c>
      <c r="AF313" s="8">
        <v>0</v>
      </c>
      <c r="AG313" s="8">
        <v>0</v>
      </c>
      <c r="AH313" s="8">
        <v>0</v>
      </c>
      <c r="AI313" s="8">
        <v>0</v>
      </c>
      <c r="AJ313" s="8">
        <v>0</v>
      </c>
      <c r="AK313" s="8">
        <v>0</v>
      </c>
      <c r="AL313" s="8">
        <v>0</v>
      </c>
      <c r="AM313" s="11"/>
      <c r="AN313" s="11"/>
      <c r="AO313" s="11">
        <v>0</v>
      </c>
      <c r="AP313" s="11">
        <v>0</v>
      </c>
      <c r="AQ313" s="11">
        <v>0</v>
      </c>
      <c r="AR313" s="11">
        <v>0</v>
      </c>
      <c r="AS313" s="11">
        <v>0</v>
      </c>
      <c r="AT313" s="11">
        <v>0</v>
      </c>
      <c r="AU313" s="11">
        <v>0</v>
      </c>
      <c r="AV313" s="11">
        <v>0</v>
      </c>
      <c r="AW313" s="4">
        <v>0</v>
      </c>
      <c r="AX313" s="73">
        <f t="shared" si="77"/>
        <v>0</v>
      </c>
    </row>
    <row r="314" spans="1:50" x14ac:dyDescent="0.25">
      <c r="A314" s="1" t="s">
        <v>45</v>
      </c>
      <c r="B314" s="1" t="s">
        <v>32</v>
      </c>
      <c r="C314" s="1" t="s">
        <v>33</v>
      </c>
      <c r="D314" s="1" t="s">
        <v>34</v>
      </c>
      <c r="E314" s="1" t="s">
        <v>35</v>
      </c>
      <c r="F314" s="1" t="s">
        <v>36</v>
      </c>
      <c r="G314" s="1">
        <v>6</v>
      </c>
      <c r="H314" s="1" t="s">
        <v>38</v>
      </c>
      <c r="I314" s="1">
        <v>18</v>
      </c>
      <c r="J314" s="1" t="s">
        <v>42</v>
      </c>
      <c r="K314" s="16" t="s">
        <v>253</v>
      </c>
      <c r="L314" s="16" t="s">
        <v>574</v>
      </c>
      <c r="M314" s="1" t="s">
        <v>46</v>
      </c>
      <c r="N314" s="1" t="s">
        <v>37</v>
      </c>
      <c r="O314" s="40" t="s">
        <v>584</v>
      </c>
      <c r="P314" s="1" t="s">
        <v>254</v>
      </c>
      <c r="Q314" s="1" t="s">
        <v>764</v>
      </c>
      <c r="R314" s="1" t="s">
        <v>631</v>
      </c>
      <c r="S314" s="1" t="s">
        <v>636</v>
      </c>
      <c r="T314" s="1" t="s">
        <v>252</v>
      </c>
      <c r="U314" s="1">
        <v>3000</v>
      </c>
      <c r="V314" s="1" t="s">
        <v>520</v>
      </c>
      <c r="W314" s="1" t="s">
        <v>520</v>
      </c>
      <c r="X314" s="1">
        <v>3411</v>
      </c>
      <c r="Y314" s="1" t="s">
        <v>261</v>
      </c>
      <c r="Z314" s="1">
        <v>0</v>
      </c>
      <c r="AA314" s="1" t="s">
        <v>44</v>
      </c>
      <c r="AB314" s="6">
        <v>13523302.5</v>
      </c>
      <c r="AC314" s="6">
        <v>13523302.5</v>
      </c>
      <c r="AD314" s="8">
        <v>25764300</v>
      </c>
      <c r="AE314" s="8">
        <v>7000000</v>
      </c>
      <c r="AF314" s="8">
        <v>12252380.58</v>
      </c>
      <c r="AG314" s="8">
        <v>12252380.58</v>
      </c>
      <c r="AH314" s="8">
        <f t="shared" ref="AH314:AH324" si="80">AG314-AI314</f>
        <v>0</v>
      </c>
      <c r="AI314" s="8">
        <v>12252380.58</v>
      </c>
      <c r="AJ314" s="8">
        <f t="shared" ref="AJ314:AJ324" si="81">AI314-AK314</f>
        <v>0</v>
      </c>
      <c r="AK314" s="8">
        <v>12252380.58</v>
      </c>
      <c r="AL314" s="8">
        <v>17204100</v>
      </c>
      <c r="AM314" s="11"/>
      <c r="AN314" s="11"/>
      <c r="AO314" s="11">
        <f t="shared" ref="AO314:AO324" si="82">AK314-AP314</f>
        <v>0</v>
      </c>
      <c r="AP314" s="11">
        <v>12252380.58</v>
      </c>
      <c r="AQ314" s="11">
        <f t="shared" ref="AQ314:AQ351" si="83">AD314-AF314</f>
        <v>13511919.42</v>
      </c>
      <c r="AR314" s="11">
        <v>15000000</v>
      </c>
      <c r="AS314" s="11">
        <v>4500000</v>
      </c>
      <c r="AT314" s="11">
        <v>0</v>
      </c>
      <c r="AU314" s="11">
        <v>735700</v>
      </c>
      <c r="AV314" s="3">
        <v>18764300</v>
      </c>
      <c r="AW314" s="4">
        <v>17000000</v>
      </c>
      <c r="AX314" s="73">
        <f t="shared" si="77"/>
        <v>-204100</v>
      </c>
    </row>
    <row r="315" spans="1:50" x14ac:dyDescent="0.25">
      <c r="A315" s="1" t="s">
        <v>45</v>
      </c>
      <c r="B315" s="1" t="s">
        <v>32</v>
      </c>
      <c r="C315" s="1" t="s">
        <v>33</v>
      </c>
      <c r="D315" s="1" t="s">
        <v>100</v>
      </c>
      <c r="E315" s="1" t="s">
        <v>101</v>
      </c>
      <c r="F315" s="1" t="s">
        <v>136</v>
      </c>
      <c r="G315" s="1">
        <v>6</v>
      </c>
      <c r="H315" s="1" t="s">
        <v>38</v>
      </c>
      <c r="I315" s="1">
        <v>21</v>
      </c>
      <c r="J315" s="1" t="s">
        <v>42</v>
      </c>
      <c r="K315" s="16" t="s">
        <v>139</v>
      </c>
      <c r="L315" s="16" t="s">
        <v>574</v>
      </c>
      <c r="M315" s="1" t="s">
        <v>46</v>
      </c>
      <c r="N315" s="1" t="s">
        <v>137</v>
      </c>
      <c r="O315" s="40" t="s">
        <v>656</v>
      </c>
      <c r="P315" s="1" t="s">
        <v>140</v>
      </c>
      <c r="Q315" s="1" t="s">
        <v>765</v>
      </c>
      <c r="R315" s="1" t="s">
        <v>137</v>
      </c>
      <c r="S315" s="1" t="s">
        <v>623</v>
      </c>
      <c r="T315" s="1" t="s">
        <v>315</v>
      </c>
      <c r="U315" s="1">
        <v>3000</v>
      </c>
      <c r="V315" s="1" t="s">
        <v>520</v>
      </c>
      <c r="W315" s="1" t="s">
        <v>520</v>
      </c>
      <c r="X315" s="1">
        <v>3411</v>
      </c>
      <c r="Y315" s="1" t="s">
        <v>261</v>
      </c>
      <c r="Z315" s="1">
        <v>0</v>
      </c>
      <c r="AA315" s="1" t="s">
        <v>44</v>
      </c>
      <c r="AB315" s="6">
        <v>0</v>
      </c>
      <c r="AC315" s="6">
        <v>0</v>
      </c>
      <c r="AD315" s="8">
        <v>2000</v>
      </c>
      <c r="AE315" s="8">
        <v>0</v>
      </c>
      <c r="AF315" s="8">
        <v>121.3</v>
      </c>
      <c r="AG315" s="8">
        <v>121.3</v>
      </c>
      <c r="AH315" s="8">
        <f t="shared" si="80"/>
        <v>0</v>
      </c>
      <c r="AI315" s="8">
        <v>121.3</v>
      </c>
      <c r="AJ315" s="8">
        <f t="shared" si="81"/>
        <v>0</v>
      </c>
      <c r="AK315" s="8">
        <v>121.3</v>
      </c>
      <c r="AL315" s="8">
        <v>0</v>
      </c>
      <c r="AM315" s="11"/>
      <c r="AN315" s="11"/>
      <c r="AO315" s="11">
        <f t="shared" si="82"/>
        <v>0</v>
      </c>
      <c r="AP315" s="11">
        <v>121.3</v>
      </c>
      <c r="AQ315" s="11">
        <f t="shared" si="83"/>
        <v>1878.7</v>
      </c>
      <c r="AR315" s="11">
        <v>0</v>
      </c>
      <c r="AS315" s="11">
        <v>2000</v>
      </c>
      <c r="AT315" s="11">
        <v>0</v>
      </c>
      <c r="AU315" s="11">
        <v>0</v>
      </c>
      <c r="AV315" s="3">
        <v>2000</v>
      </c>
      <c r="AW315" s="4">
        <v>0</v>
      </c>
      <c r="AX315" s="73">
        <f t="shared" si="77"/>
        <v>0</v>
      </c>
    </row>
    <row r="316" spans="1:50" x14ac:dyDescent="0.25">
      <c r="A316" s="1" t="s">
        <v>45</v>
      </c>
      <c r="B316" s="1" t="s">
        <v>32</v>
      </c>
      <c r="C316" s="1" t="s">
        <v>33</v>
      </c>
      <c r="D316" s="1" t="s">
        <v>100</v>
      </c>
      <c r="E316" s="1" t="s">
        <v>101</v>
      </c>
      <c r="F316" s="1" t="s">
        <v>136</v>
      </c>
      <c r="G316" s="1">
        <v>6</v>
      </c>
      <c r="H316" s="1" t="s">
        <v>38</v>
      </c>
      <c r="I316" s="1">
        <v>24</v>
      </c>
      <c r="J316" s="1" t="s">
        <v>42</v>
      </c>
      <c r="K316" s="16" t="s">
        <v>139</v>
      </c>
      <c r="L316" s="16" t="s">
        <v>574</v>
      </c>
      <c r="M316" s="1" t="s">
        <v>46</v>
      </c>
      <c r="N316" s="1" t="s">
        <v>137</v>
      </c>
      <c r="O316" s="40" t="s">
        <v>656</v>
      </c>
      <c r="P316" s="1" t="s">
        <v>140</v>
      </c>
      <c r="Q316" s="1" t="s">
        <v>765</v>
      </c>
      <c r="R316" s="1" t="s">
        <v>137</v>
      </c>
      <c r="S316" s="1" t="s">
        <v>623</v>
      </c>
      <c r="T316" s="1" t="s">
        <v>327</v>
      </c>
      <c r="U316" s="1">
        <v>3000</v>
      </c>
      <c r="V316" s="1" t="s">
        <v>520</v>
      </c>
      <c r="W316" s="1" t="s">
        <v>520</v>
      </c>
      <c r="X316" s="1">
        <v>3411</v>
      </c>
      <c r="Y316" s="1" t="s">
        <v>261</v>
      </c>
      <c r="Z316" s="1">
        <v>0</v>
      </c>
      <c r="AA316" s="1" t="s">
        <v>44</v>
      </c>
      <c r="AB316" s="6">
        <v>5254532.8600000003</v>
      </c>
      <c r="AC316" s="6">
        <v>5254532.8600000003</v>
      </c>
      <c r="AD316" s="8">
        <v>67497510.510000005</v>
      </c>
      <c r="AE316" s="8">
        <v>1000000</v>
      </c>
      <c r="AF316" s="8">
        <v>59858568.219999999</v>
      </c>
      <c r="AG316" s="8">
        <v>59858568.219999999</v>
      </c>
      <c r="AH316" s="8">
        <f t="shared" si="80"/>
        <v>0</v>
      </c>
      <c r="AI316" s="8">
        <v>59858568.219999999</v>
      </c>
      <c r="AJ316" s="8">
        <f t="shared" si="81"/>
        <v>0</v>
      </c>
      <c r="AK316" s="8">
        <v>59858568.219999999</v>
      </c>
      <c r="AL316" s="8">
        <v>0</v>
      </c>
      <c r="AM316" s="11"/>
      <c r="AN316" s="11"/>
      <c r="AO316" s="11">
        <f t="shared" si="82"/>
        <v>0</v>
      </c>
      <c r="AP316" s="11">
        <v>59858568.219999999</v>
      </c>
      <c r="AQ316" s="11">
        <f t="shared" si="83"/>
        <v>7638942.2900000066</v>
      </c>
      <c r="AR316" s="11">
        <v>66497510.509999998</v>
      </c>
      <c r="AS316" s="11">
        <v>0</v>
      </c>
      <c r="AT316" s="11">
        <v>0</v>
      </c>
      <c r="AU316" s="11">
        <v>0</v>
      </c>
      <c r="AV316" s="3">
        <v>66497510.509999998</v>
      </c>
      <c r="AW316" s="4">
        <v>0</v>
      </c>
      <c r="AX316" s="73">
        <f t="shared" si="77"/>
        <v>0</v>
      </c>
    </row>
    <row r="317" spans="1:50" x14ac:dyDescent="0.25">
      <c r="A317" s="1" t="s">
        <v>45</v>
      </c>
      <c r="B317" s="1" t="s">
        <v>32</v>
      </c>
      <c r="C317" s="1" t="s">
        <v>33</v>
      </c>
      <c r="D317" s="1" t="s">
        <v>240</v>
      </c>
      <c r="E317" s="1" t="s">
        <v>241</v>
      </c>
      <c r="F317" s="1" t="s">
        <v>78</v>
      </c>
      <c r="G317" s="1">
        <v>1</v>
      </c>
      <c r="H317" s="1" t="s">
        <v>80</v>
      </c>
      <c r="I317" s="1">
        <v>7</v>
      </c>
      <c r="J317" s="1" t="s">
        <v>42</v>
      </c>
      <c r="K317" s="16" t="s">
        <v>248</v>
      </c>
      <c r="L317" s="16" t="s">
        <v>574</v>
      </c>
      <c r="M317" s="1" t="s">
        <v>46</v>
      </c>
      <c r="N317" s="1" t="s">
        <v>79</v>
      </c>
      <c r="O317" s="40" t="s">
        <v>657</v>
      </c>
      <c r="P317" s="1" t="s">
        <v>249</v>
      </c>
      <c r="Q317" s="1" t="s">
        <v>762</v>
      </c>
      <c r="R317" s="1" t="s">
        <v>79</v>
      </c>
      <c r="S317" s="1" t="s">
        <v>628</v>
      </c>
      <c r="T317" s="1" t="s">
        <v>355</v>
      </c>
      <c r="U317" s="1">
        <v>3000</v>
      </c>
      <c r="V317" s="1" t="s">
        <v>520</v>
      </c>
      <c r="W317" s="1" t="s">
        <v>520</v>
      </c>
      <c r="X317" s="1">
        <v>3411</v>
      </c>
      <c r="Y317" s="1" t="s">
        <v>261</v>
      </c>
      <c r="Z317" s="1">
        <v>0</v>
      </c>
      <c r="AA317" s="1" t="s">
        <v>44</v>
      </c>
      <c r="AB317" s="6">
        <v>2096912.6</v>
      </c>
      <c r="AC317" s="6">
        <v>2096912.6</v>
      </c>
      <c r="AD317" s="8">
        <v>1200000</v>
      </c>
      <c r="AE317" s="8">
        <v>1000000</v>
      </c>
      <c r="AF317" s="8">
        <v>966883.28</v>
      </c>
      <c r="AG317" s="8">
        <v>966883.28</v>
      </c>
      <c r="AH317" s="8">
        <f t="shared" si="80"/>
        <v>0</v>
      </c>
      <c r="AI317" s="8">
        <v>966883.28</v>
      </c>
      <c r="AJ317" s="8">
        <f t="shared" si="81"/>
        <v>0</v>
      </c>
      <c r="AK317" s="8">
        <v>966883.28</v>
      </c>
      <c r="AL317" s="8">
        <v>1200000</v>
      </c>
      <c r="AM317" s="11"/>
      <c r="AN317" s="11"/>
      <c r="AO317" s="11">
        <f t="shared" si="82"/>
        <v>0</v>
      </c>
      <c r="AP317" s="11">
        <v>966883.28</v>
      </c>
      <c r="AQ317" s="11">
        <f t="shared" si="83"/>
        <v>233116.71999999997</v>
      </c>
      <c r="AR317" s="11">
        <v>200000</v>
      </c>
      <c r="AS317" s="11">
        <v>0</v>
      </c>
      <c r="AT317" s="11">
        <v>0</v>
      </c>
      <c r="AU317" s="11">
        <v>0</v>
      </c>
      <c r="AV317" s="3">
        <v>200000</v>
      </c>
      <c r="AW317" s="4">
        <v>1200000</v>
      </c>
      <c r="AX317" s="73">
        <f t="shared" si="77"/>
        <v>0</v>
      </c>
    </row>
    <row r="318" spans="1:50" x14ac:dyDescent="0.25">
      <c r="A318" s="1" t="s">
        <v>45</v>
      </c>
      <c r="B318" s="1" t="s">
        <v>32</v>
      </c>
      <c r="C318" s="1" t="s">
        <v>33</v>
      </c>
      <c r="D318" s="1" t="s">
        <v>34</v>
      </c>
      <c r="E318" s="1" t="s">
        <v>35</v>
      </c>
      <c r="F318" s="1" t="s">
        <v>36</v>
      </c>
      <c r="G318" s="1">
        <v>6</v>
      </c>
      <c r="H318" s="1" t="s">
        <v>38</v>
      </c>
      <c r="I318" s="1">
        <v>18</v>
      </c>
      <c r="J318" s="1" t="s">
        <v>42</v>
      </c>
      <c r="K318" s="16" t="s">
        <v>253</v>
      </c>
      <c r="L318" s="16" t="s">
        <v>574</v>
      </c>
      <c r="M318" s="1" t="s">
        <v>46</v>
      </c>
      <c r="N318" s="1" t="s">
        <v>37</v>
      </c>
      <c r="O318" s="40" t="s">
        <v>584</v>
      </c>
      <c r="P318" s="1" t="s">
        <v>254</v>
      </c>
      <c r="Q318" s="1" t="s">
        <v>764</v>
      </c>
      <c r="R318" s="1" t="s">
        <v>631</v>
      </c>
      <c r="S318" s="1" t="s">
        <v>636</v>
      </c>
      <c r="T318" s="1" t="s">
        <v>252</v>
      </c>
      <c r="U318" s="1">
        <v>3000</v>
      </c>
      <c r="V318" s="1" t="s">
        <v>520</v>
      </c>
      <c r="W318" s="1" t="s">
        <v>520</v>
      </c>
      <c r="X318" s="1">
        <v>3421</v>
      </c>
      <c r="Y318" s="1" t="s">
        <v>262</v>
      </c>
      <c r="Z318" s="1">
        <v>0</v>
      </c>
      <c r="AA318" s="1" t="s">
        <v>44</v>
      </c>
      <c r="AB318" s="6">
        <v>64859142.780000001</v>
      </c>
      <c r="AC318" s="6">
        <v>62464392.420000002</v>
      </c>
      <c r="AD318" s="8">
        <v>78853560</v>
      </c>
      <c r="AE318" s="8">
        <v>30000000</v>
      </c>
      <c r="AF318" s="8">
        <v>44560152.75</v>
      </c>
      <c r="AG318" s="8">
        <v>44560152.75</v>
      </c>
      <c r="AH318" s="8">
        <f t="shared" si="80"/>
        <v>3425069.2100000009</v>
      </c>
      <c r="AI318" s="8">
        <v>41135083.539999999</v>
      </c>
      <c r="AJ318" s="8">
        <f t="shared" si="81"/>
        <v>0</v>
      </c>
      <c r="AK318" s="8">
        <v>41135083.539999999</v>
      </c>
      <c r="AL318" s="8">
        <v>40000000</v>
      </c>
      <c r="AM318" s="11"/>
      <c r="AN318" s="11" t="s">
        <v>586</v>
      </c>
      <c r="AO318" s="11">
        <f t="shared" si="82"/>
        <v>8950.5399999991059</v>
      </c>
      <c r="AP318" s="11">
        <v>41126133</v>
      </c>
      <c r="AQ318" s="11">
        <f t="shared" si="83"/>
        <v>34293407.25</v>
      </c>
      <c r="AR318" s="11">
        <v>0</v>
      </c>
      <c r="AS318" s="11">
        <v>49910000</v>
      </c>
      <c r="AT318" s="11">
        <v>0</v>
      </c>
      <c r="AU318" s="11">
        <v>1056440</v>
      </c>
      <c r="AV318" s="3">
        <v>48853560</v>
      </c>
      <c r="AW318" s="4">
        <v>40000000</v>
      </c>
      <c r="AX318" s="73">
        <f t="shared" si="77"/>
        <v>0</v>
      </c>
    </row>
    <row r="319" spans="1:50" x14ac:dyDescent="0.25">
      <c r="A319" s="1" t="s">
        <v>45</v>
      </c>
      <c r="B319" s="1" t="s">
        <v>32</v>
      </c>
      <c r="C319" s="1" t="s">
        <v>33</v>
      </c>
      <c r="D319" s="1" t="s">
        <v>34</v>
      </c>
      <c r="E319" s="1" t="s">
        <v>35</v>
      </c>
      <c r="F319" s="1" t="s">
        <v>36</v>
      </c>
      <c r="G319" s="1">
        <v>6</v>
      </c>
      <c r="H319" s="1" t="s">
        <v>38</v>
      </c>
      <c r="I319" s="1">
        <v>18</v>
      </c>
      <c r="J319" s="1" t="s">
        <v>42</v>
      </c>
      <c r="K319" s="16" t="s">
        <v>253</v>
      </c>
      <c r="L319" s="16" t="s">
        <v>574</v>
      </c>
      <c r="M319" s="1" t="s">
        <v>46</v>
      </c>
      <c r="N319" s="1" t="s">
        <v>37</v>
      </c>
      <c r="O319" s="40" t="s">
        <v>584</v>
      </c>
      <c r="P319" s="1" t="s">
        <v>254</v>
      </c>
      <c r="Q319" s="1" t="s">
        <v>764</v>
      </c>
      <c r="R319" s="1" t="s">
        <v>631</v>
      </c>
      <c r="S319" s="1" t="s">
        <v>636</v>
      </c>
      <c r="T319" s="1" t="s">
        <v>252</v>
      </c>
      <c r="U319" s="1">
        <v>3000</v>
      </c>
      <c r="V319" s="1" t="s">
        <v>520</v>
      </c>
      <c r="W319" s="1" t="s">
        <v>520</v>
      </c>
      <c r="X319" s="1">
        <v>3431</v>
      </c>
      <c r="Y319" s="1" t="s">
        <v>263</v>
      </c>
      <c r="Z319" s="1">
        <v>0</v>
      </c>
      <c r="AA319" s="1" t="s">
        <v>44</v>
      </c>
      <c r="AB319" s="6">
        <v>1700000</v>
      </c>
      <c r="AC319" s="6">
        <v>1592837.36</v>
      </c>
      <c r="AD319" s="8">
        <v>1950000</v>
      </c>
      <c r="AE319" s="8">
        <v>850000</v>
      </c>
      <c r="AF319" s="8">
        <v>1930000</v>
      </c>
      <c r="AG319" s="8">
        <v>1700000</v>
      </c>
      <c r="AH319" s="8">
        <f t="shared" si="80"/>
        <v>643385.48</v>
      </c>
      <c r="AI319" s="8">
        <v>1056614.52</v>
      </c>
      <c r="AJ319" s="8">
        <f t="shared" si="81"/>
        <v>236634.91000000003</v>
      </c>
      <c r="AK319" s="8">
        <v>819979.61</v>
      </c>
      <c r="AL319" s="8">
        <v>0</v>
      </c>
      <c r="AM319" s="11"/>
      <c r="AN319" s="11"/>
      <c r="AO319" s="11">
        <f t="shared" si="82"/>
        <v>0</v>
      </c>
      <c r="AP319" s="11">
        <v>819979.61</v>
      </c>
      <c r="AQ319" s="11">
        <f t="shared" si="83"/>
        <v>20000</v>
      </c>
      <c r="AR319" s="11">
        <v>0</v>
      </c>
      <c r="AS319" s="11">
        <v>1100000</v>
      </c>
      <c r="AT319" s="11">
        <v>0</v>
      </c>
      <c r="AU319" s="11">
        <v>0</v>
      </c>
      <c r="AV319" s="3">
        <v>1100000</v>
      </c>
      <c r="AW319" s="4">
        <v>0</v>
      </c>
      <c r="AX319" s="73">
        <f t="shared" si="77"/>
        <v>0</v>
      </c>
    </row>
    <row r="320" spans="1:50" x14ac:dyDescent="0.25">
      <c r="A320" s="1" t="s">
        <v>45</v>
      </c>
      <c r="B320" s="1" t="s">
        <v>32</v>
      </c>
      <c r="C320" s="1" t="s">
        <v>33</v>
      </c>
      <c r="D320" s="1" t="s">
        <v>100</v>
      </c>
      <c r="E320" s="1" t="s">
        <v>101</v>
      </c>
      <c r="F320" s="1" t="s">
        <v>136</v>
      </c>
      <c r="G320" s="1">
        <v>6</v>
      </c>
      <c r="H320" s="1" t="s">
        <v>38</v>
      </c>
      <c r="I320" s="1">
        <v>21</v>
      </c>
      <c r="J320" s="1" t="s">
        <v>42</v>
      </c>
      <c r="K320" s="16" t="s">
        <v>139</v>
      </c>
      <c r="L320" s="16" t="s">
        <v>574</v>
      </c>
      <c r="M320" s="1" t="s">
        <v>46</v>
      </c>
      <c r="N320" s="1" t="s">
        <v>137</v>
      </c>
      <c r="O320" s="40" t="s">
        <v>656</v>
      </c>
      <c r="P320" s="1" t="s">
        <v>140</v>
      </c>
      <c r="Q320" s="1" t="s">
        <v>765</v>
      </c>
      <c r="R320" s="1" t="s">
        <v>137</v>
      </c>
      <c r="S320" s="1" t="s">
        <v>623</v>
      </c>
      <c r="T320" s="1" t="s">
        <v>315</v>
      </c>
      <c r="U320" s="1">
        <v>3000</v>
      </c>
      <c r="V320" s="1" t="s">
        <v>520</v>
      </c>
      <c r="W320" s="1" t="s">
        <v>520</v>
      </c>
      <c r="X320" s="1">
        <v>3441</v>
      </c>
      <c r="Y320" s="1" t="s">
        <v>320</v>
      </c>
      <c r="Z320" s="1">
        <v>0</v>
      </c>
      <c r="AA320" s="1" t="s">
        <v>44</v>
      </c>
      <c r="AB320" s="6">
        <v>138003.72</v>
      </c>
      <c r="AC320" s="6">
        <v>126403.72</v>
      </c>
      <c r="AD320" s="8">
        <v>160000</v>
      </c>
      <c r="AE320" s="8">
        <v>160000</v>
      </c>
      <c r="AF320" s="8">
        <v>139176.79999999999</v>
      </c>
      <c r="AG320" s="8">
        <v>139176.79999999999</v>
      </c>
      <c r="AH320" s="8">
        <f t="shared" si="80"/>
        <v>577.35999999998603</v>
      </c>
      <c r="AI320" s="8">
        <v>138599.44</v>
      </c>
      <c r="AJ320" s="8">
        <f t="shared" si="81"/>
        <v>0</v>
      </c>
      <c r="AK320" s="8">
        <v>138599.44</v>
      </c>
      <c r="AL320" s="8">
        <v>150000</v>
      </c>
      <c r="AM320" s="11"/>
      <c r="AN320" s="11"/>
      <c r="AO320" s="11">
        <f t="shared" si="82"/>
        <v>0</v>
      </c>
      <c r="AP320" s="11">
        <v>138599.44</v>
      </c>
      <c r="AQ320" s="11">
        <f t="shared" si="83"/>
        <v>20823.200000000012</v>
      </c>
      <c r="AR320" s="11">
        <v>0</v>
      </c>
      <c r="AS320" s="11">
        <v>0</v>
      </c>
      <c r="AT320" s="11">
        <v>0</v>
      </c>
      <c r="AU320" s="11">
        <v>0</v>
      </c>
      <c r="AV320" s="3">
        <v>0</v>
      </c>
      <c r="AW320" s="4">
        <v>150000</v>
      </c>
      <c r="AX320" s="73">
        <f t="shared" si="77"/>
        <v>0</v>
      </c>
    </row>
    <row r="321" spans="1:50" x14ac:dyDescent="0.25">
      <c r="A321" s="1" t="s">
        <v>45</v>
      </c>
      <c r="B321" s="1" t="s">
        <v>32</v>
      </c>
      <c r="C321" s="1" t="s">
        <v>33</v>
      </c>
      <c r="D321" s="1" t="s">
        <v>100</v>
      </c>
      <c r="E321" s="1" t="s">
        <v>101</v>
      </c>
      <c r="F321" s="1" t="s">
        <v>136</v>
      </c>
      <c r="G321" s="1">
        <v>6</v>
      </c>
      <c r="H321" s="1" t="s">
        <v>38</v>
      </c>
      <c r="I321" s="1">
        <v>21</v>
      </c>
      <c r="J321" s="1" t="s">
        <v>42</v>
      </c>
      <c r="K321" s="16" t="s">
        <v>139</v>
      </c>
      <c r="L321" s="16" t="s">
        <v>574</v>
      </c>
      <c r="M321" s="1" t="s">
        <v>46</v>
      </c>
      <c r="N321" s="1" t="s">
        <v>137</v>
      </c>
      <c r="O321" s="40" t="s">
        <v>656</v>
      </c>
      <c r="P321" s="1" t="s">
        <v>140</v>
      </c>
      <c r="Q321" s="1" t="s">
        <v>765</v>
      </c>
      <c r="R321" s="1" t="s">
        <v>137</v>
      </c>
      <c r="S321" s="1" t="s">
        <v>623</v>
      </c>
      <c r="T321" s="1" t="s">
        <v>315</v>
      </c>
      <c r="U321" s="1">
        <v>3000</v>
      </c>
      <c r="V321" s="1" t="s">
        <v>520</v>
      </c>
      <c r="W321" s="1" t="s">
        <v>520</v>
      </c>
      <c r="X321" s="1">
        <v>3451</v>
      </c>
      <c r="Y321" s="1" t="s">
        <v>321</v>
      </c>
      <c r="Z321" s="1">
        <v>0</v>
      </c>
      <c r="AA321" s="1" t="s">
        <v>44</v>
      </c>
      <c r="AB321" s="6">
        <v>5375561.7699999996</v>
      </c>
      <c r="AC321" s="6">
        <v>5374582.1200000001</v>
      </c>
      <c r="AD321" s="8">
        <v>6000000</v>
      </c>
      <c r="AE321" s="8">
        <v>6000000</v>
      </c>
      <c r="AF321" s="8">
        <v>4706853.3600000003</v>
      </c>
      <c r="AG321" s="8">
        <v>4706853.3600000003</v>
      </c>
      <c r="AH321" s="8">
        <f t="shared" si="80"/>
        <v>0</v>
      </c>
      <c r="AI321" s="8">
        <v>4706853.3600000003</v>
      </c>
      <c r="AJ321" s="8">
        <f t="shared" si="81"/>
        <v>0</v>
      </c>
      <c r="AK321" s="8">
        <v>4706853.3600000003</v>
      </c>
      <c r="AL321" s="8">
        <v>5000000</v>
      </c>
      <c r="AM321" s="11" t="s">
        <v>757</v>
      </c>
      <c r="AN321" s="11"/>
      <c r="AO321" s="11">
        <f t="shared" si="82"/>
        <v>0</v>
      </c>
      <c r="AP321" s="11">
        <v>4706853.3600000003</v>
      </c>
      <c r="AQ321" s="11">
        <f t="shared" si="83"/>
        <v>1293146.6399999997</v>
      </c>
      <c r="AR321" s="11">
        <v>0</v>
      </c>
      <c r="AS321" s="11">
        <v>0</v>
      </c>
      <c r="AT321" s="11">
        <v>0</v>
      </c>
      <c r="AU321" s="11">
        <v>0</v>
      </c>
      <c r="AV321" s="3">
        <v>0</v>
      </c>
      <c r="AW321" s="4">
        <v>5000000</v>
      </c>
      <c r="AX321" s="73">
        <f t="shared" si="77"/>
        <v>0</v>
      </c>
    </row>
    <row r="322" spans="1:50" x14ac:dyDescent="0.25">
      <c r="A322" s="1" t="s">
        <v>45</v>
      </c>
      <c r="B322" s="1" t="s">
        <v>142</v>
      </c>
      <c r="C322" s="1" t="s">
        <v>143</v>
      </c>
      <c r="D322" s="1" t="s">
        <v>100</v>
      </c>
      <c r="E322" s="1" t="s">
        <v>101</v>
      </c>
      <c r="F322" s="1" t="s">
        <v>144</v>
      </c>
      <c r="G322" s="1">
        <v>6</v>
      </c>
      <c r="H322" s="1" t="s">
        <v>38</v>
      </c>
      <c r="I322" s="1">
        <v>49</v>
      </c>
      <c r="J322" s="1" t="s">
        <v>42</v>
      </c>
      <c r="K322" s="16" t="s">
        <v>147</v>
      </c>
      <c r="L322" s="16" t="s">
        <v>574</v>
      </c>
      <c r="M322" s="1" t="s">
        <v>46</v>
      </c>
      <c r="N322" s="1" t="s">
        <v>145</v>
      </c>
      <c r="O322" s="40" t="s">
        <v>662</v>
      </c>
      <c r="P322" s="1" t="s">
        <v>148</v>
      </c>
      <c r="Q322" s="1" t="s">
        <v>775</v>
      </c>
      <c r="R322" s="1" t="s">
        <v>617</v>
      </c>
      <c r="S322" s="1" t="s">
        <v>618</v>
      </c>
      <c r="T322" s="1" t="s">
        <v>146</v>
      </c>
      <c r="U322" s="1">
        <v>3000</v>
      </c>
      <c r="V322" s="1" t="s">
        <v>520</v>
      </c>
      <c r="W322" s="1" t="s">
        <v>520</v>
      </c>
      <c r="X322" s="1">
        <v>3471</v>
      </c>
      <c r="Y322" s="1" t="s">
        <v>158</v>
      </c>
      <c r="Z322" s="1">
        <v>0</v>
      </c>
      <c r="AA322" s="1" t="s">
        <v>44</v>
      </c>
      <c r="AB322" s="6">
        <v>6960</v>
      </c>
      <c r="AC322" s="6">
        <v>6960</v>
      </c>
      <c r="AD322" s="8">
        <v>70</v>
      </c>
      <c r="AE322" s="8">
        <v>400000</v>
      </c>
      <c r="AF322" s="8">
        <v>0</v>
      </c>
      <c r="AG322" s="8">
        <v>0</v>
      </c>
      <c r="AH322" s="8">
        <f t="shared" si="80"/>
        <v>0</v>
      </c>
      <c r="AI322" s="8">
        <v>0</v>
      </c>
      <c r="AJ322" s="8">
        <f t="shared" si="81"/>
        <v>0</v>
      </c>
      <c r="AK322" s="8">
        <v>0</v>
      </c>
      <c r="AL322" s="8">
        <v>0</v>
      </c>
      <c r="AM322" s="11"/>
      <c r="AN322" s="11"/>
      <c r="AO322" s="11">
        <f t="shared" si="82"/>
        <v>0</v>
      </c>
      <c r="AP322" s="11">
        <v>0</v>
      </c>
      <c r="AQ322" s="11">
        <f t="shared" si="83"/>
        <v>70</v>
      </c>
      <c r="AR322" s="11">
        <v>0</v>
      </c>
      <c r="AS322" s="11">
        <v>0</v>
      </c>
      <c r="AT322" s="11">
        <v>0</v>
      </c>
      <c r="AU322" s="11">
        <v>399930</v>
      </c>
      <c r="AV322" s="3">
        <v>-399930</v>
      </c>
      <c r="AW322" s="4">
        <v>0</v>
      </c>
      <c r="AX322" s="73">
        <f t="shared" si="77"/>
        <v>0</v>
      </c>
    </row>
    <row r="323" spans="1:50" x14ac:dyDescent="0.25">
      <c r="A323" s="1" t="s">
        <v>45</v>
      </c>
      <c r="B323" s="1" t="s">
        <v>32</v>
      </c>
      <c r="C323" s="1" t="s">
        <v>33</v>
      </c>
      <c r="D323" s="1" t="s">
        <v>100</v>
      </c>
      <c r="E323" s="1" t="s">
        <v>101</v>
      </c>
      <c r="F323" s="1" t="s">
        <v>136</v>
      </c>
      <c r="G323" s="1">
        <v>6</v>
      </c>
      <c r="H323" s="1" t="s">
        <v>38</v>
      </c>
      <c r="I323" s="1">
        <v>21</v>
      </c>
      <c r="J323" s="1" t="s">
        <v>42</v>
      </c>
      <c r="K323" s="16" t="s">
        <v>139</v>
      </c>
      <c r="L323" s="16" t="s">
        <v>574</v>
      </c>
      <c r="M323" s="1" t="s">
        <v>46</v>
      </c>
      <c r="N323" s="1" t="s">
        <v>137</v>
      </c>
      <c r="O323" s="40" t="s">
        <v>656</v>
      </c>
      <c r="P323" s="1" t="s">
        <v>140</v>
      </c>
      <c r="Q323" s="1" t="s">
        <v>765</v>
      </c>
      <c r="R323" s="1" t="s">
        <v>137</v>
      </c>
      <c r="S323" s="1" t="s">
        <v>623</v>
      </c>
      <c r="T323" s="1" t="s">
        <v>315</v>
      </c>
      <c r="U323" s="1">
        <v>3000</v>
      </c>
      <c r="V323" s="1" t="s">
        <v>520</v>
      </c>
      <c r="W323" s="1" t="s">
        <v>520</v>
      </c>
      <c r="X323" s="1">
        <v>3481</v>
      </c>
      <c r="Y323" s="1" t="s">
        <v>322</v>
      </c>
      <c r="Z323" s="1">
        <v>0</v>
      </c>
      <c r="AA323" s="1" t="s">
        <v>44</v>
      </c>
      <c r="AB323" s="6">
        <v>1039983.8</v>
      </c>
      <c r="AC323" s="6">
        <v>1039983.8</v>
      </c>
      <c r="AD323" s="8">
        <v>1180000</v>
      </c>
      <c r="AE323" s="8">
        <v>1180000</v>
      </c>
      <c r="AF323" s="8">
        <v>662785.91</v>
      </c>
      <c r="AG323" s="8">
        <v>662785.91</v>
      </c>
      <c r="AH323" s="8">
        <f t="shared" si="80"/>
        <v>1.0000000009313226E-2</v>
      </c>
      <c r="AI323" s="8">
        <v>662785.9</v>
      </c>
      <c r="AJ323" s="8">
        <f t="shared" si="81"/>
        <v>0</v>
      </c>
      <c r="AK323" s="8">
        <v>662785.9</v>
      </c>
      <c r="AL323" s="8">
        <v>100000</v>
      </c>
      <c r="AM323" s="11"/>
      <c r="AN323" s="11"/>
      <c r="AO323" s="11">
        <f t="shared" si="82"/>
        <v>67192.570000000065</v>
      </c>
      <c r="AP323" s="11">
        <v>595593.32999999996</v>
      </c>
      <c r="AQ323" s="11">
        <f t="shared" si="83"/>
        <v>517214.08999999997</v>
      </c>
      <c r="AR323" s="11">
        <v>0</v>
      </c>
      <c r="AS323" s="11">
        <v>0</v>
      </c>
      <c r="AT323" s="11">
        <v>0</v>
      </c>
      <c r="AU323" s="11">
        <v>0</v>
      </c>
      <c r="AV323" s="3">
        <v>0</v>
      </c>
      <c r="AW323" s="4">
        <v>1100000</v>
      </c>
      <c r="AX323" s="73">
        <f t="shared" si="77"/>
        <v>1000000</v>
      </c>
    </row>
    <row r="324" spans="1:50" x14ac:dyDescent="0.25">
      <c r="A324" s="1" t="s">
        <v>45</v>
      </c>
      <c r="B324" s="1" t="s">
        <v>32</v>
      </c>
      <c r="C324" s="1" t="s">
        <v>33</v>
      </c>
      <c r="D324" s="1" t="s">
        <v>34</v>
      </c>
      <c r="E324" s="1" t="s">
        <v>35</v>
      </c>
      <c r="F324" s="1" t="s">
        <v>36</v>
      </c>
      <c r="G324" s="1">
        <v>6</v>
      </c>
      <c r="H324" s="1" t="s">
        <v>38</v>
      </c>
      <c r="I324" s="1">
        <v>18</v>
      </c>
      <c r="J324" s="1" t="s">
        <v>42</v>
      </c>
      <c r="K324" s="16" t="s">
        <v>253</v>
      </c>
      <c r="L324" s="16" t="s">
        <v>574</v>
      </c>
      <c r="M324" s="1" t="s">
        <v>46</v>
      </c>
      <c r="N324" s="1" t="s">
        <v>37</v>
      </c>
      <c r="O324" s="40" t="s">
        <v>584</v>
      </c>
      <c r="P324" s="1" t="s">
        <v>254</v>
      </c>
      <c r="Q324" s="1" t="s">
        <v>764</v>
      </c>
      <c r="R324" s="1" t="s">
        <v>631</v>
      </c>
      <c r="S324" s="1" t="s">
        <v>636</v>
      </c>
      <c r="T324" s="1" t="s">
        <v>252</v>
      </c>
      <c r="U324" s="1">
        <v>3000</v>
      </c>
      <c r="V324" s="1" t="s">
        <v>520</v>
      </c>
      <c r="W324" s="1" t="s">
        <v>520</v>
      </c>
      <c r="X324" s="1">
        <v>3511</v>
      </c>
      <c r="Y324" s="1" t="s">
        <v>264</v>
      </c>
      <c r="Z324" s="1">
        <v>0</v>
      </c>
      <c r="AA324" s="1" t="s">
        <v>271</v>
      </c>
      <c r="AB324" s="6">
        <v>17977837.739999998</v>
      </c>
      <c r="AC324" s="6">
        <v>17977837.739999998</v>
      </c>
      <c r="AD324" s="8">
        <v>21370861</v>
      </c>
      <c r="AE324" s="8">
        <v>18000000</v>
      </c>
      <c r="AF324" s="8">
        <v>14053751.75</v>
      </c>
      <c r="AG324" s="8">
        <v>14053751.75</v>
      </c>
      <c r="AH324" s="8">
        <f t="shared" si="80"/>
        <v>0</v>
      </c>
      <c r="AI324" s="8">
        <v>14053751.75</v>
      </c>
      <c r="AJ324" s="8">
        <f t="shared" si="81"/>
        <v>0</v>
      </c>
      <c r="AK324" s="8">
        <v>14053751.75</v>
      </c>
      <c r="AL324" s="8">
        <v>20000000</v>
      </c>
      <c r="AM324" s="11"/>
      <c r="AN324" s="11"/>
      <c r="AO324" s="11">
        <f t="shared" si="82"/>
        <v>0</v>
      </c>
      <c r="AP324" s="11">
        <v>14053751.75</v>
      </c>
      <c r="AQ324" s="11">
        <f t="shared" si="83"/>
        <v>7317109.25</v>
      </c>
      <c r="AR324" s="11">
        <v>2500000</v>
      </c>
      <c r="AS324" s="11">
        <v>1000000</v>
      </c>
      <c r="AT324" s="11">
        <v>0</v>
      </c>
      <c r="AU324" s="11">
        <v>129139</v>
      </c>
      <c r="AV324" s="3">
        <v>3370861</v>
      </c>
      <c r="AW324" s="4">
        <v>20000000</v>
      </c>
      <c r="AX324" s="73">
        <f t="shared" si="77"/>
        <v>0</v>
      </c>
    </row>
    <row r="325" spans="1:50" x14ac:dyDescent="0.25">
      <c r="A325" s="1" t="s">
        <v>45</v>
      </c>
      <c r="B325" s="1" t="s">
        <v>407</v>
      </c>
      <c r="C325" s="1" t="s">
        <v>408</v>
      </c>
      <c r="D325" s="1" t="s">
        <v>76</v>
      </c>
      <c r="E325" s="1" t="s">
        <v>77</v>
      </c>
      <c r="F325" s="1" t="s">
        <v>196</v>
      </c>
      <c r="G325" s="1">
        <v>5</v>
      </c>
      <c r="H325" s="1" t="s">
        <v>198</v>
      </c>
      <c r="I325" s="1">
        <v>25</v>
      </c>
      <c r="J325" s="1" t="s">
        <v>57</v>
      </c>
      <c r="K325" s="16" t="s">
        <v>200</v>
      </c>
      <c r="L325" s="16" t="s">
        <v>574</v>
      </c>
      <c r="M325" s="1" t="s">
        <v>46</v>
      </c>
      <c r="N325" s="1" t="s">
        <v>197</v>
      </c>
      <c r="O325" s="40" t="s">
        <v>659</v>
      </c>
      <c r="P325" s="1" t="s">
        <v>201</v>
      </c>
      <c r="Q325" s="1" t="s">
        <v>771</v>
      </c>
      <c r="R325" s="1" t="s">
        <v>634</v>
      </c>
      <c r="S325" s="1" t="s">
        <v>738</v>
      </c>
      <c r="T325" s="1" t="s">
        <v>671</v>
      </c>
      <c r="U325" s="1">
        <v>3000</v>
      </c>
      <c r="V325" s="1" t="s">
        <v>520</v>
      </c>
      <c r="W325" s="1" t="s">
        <v>520</v>
      </c>
      <c r="X325" s="1">
        <v>3511</v>
      </c>
      <c r="Y325" s="1" t="s">
        <v>264</v>
      </c>
      <c r="Z325" s="1" t="s">
        <v>638</v>
      </c>
      <c r="AA325" s="1" t="s">
        <v>44</v>
      </c>
      <c r="AB325" s="6">
        <v>0</v>
      </c>
      <c r="AC325" s="6">
        <v>0</v>
      </c>
      <c r="AD325" s="8">
        <v>0</v>
      </c>
      <c r="AE325" s="8">
        <v>0</v>
      </c>
      <c r="AF325" s="8">
        <v>0</v>
      </c>
      <c r="AG325" s="8">
        <v>0</v>
      </c>
      <c r="AH325" s="8">
        <v>0</v>
      </c>
      <c r="AI325" s="8">
        <v>0</v>
      </c>
      <c r="AJ325" s="8">
        <v>0</v>
      </c>
      <c r="AK325" s="8">
        <v>0</v>
      </c>
      <c r="AL325" s="8">
        <f>2518840*12</f>
        <v>30226080</v>
      </c>
      <c r="AM325" s="11" t="s">
        <v>639</v>
      </c>
      <c r="AN325" s="11"/>
      <c r="AO325" s="11"/>
      <c r="AP325" s="11"/>
      <c r="AQ325" s="11">
        <f t="shared" si="83"/>
        <v>0</v>
      </c>
      <c r="AR325" s="11"/>
      <c r="AS325" s="11"/>
      <c r="AT325" s="11"/>
      <c r="AU325" s="11"/>
      <c r="AV325" s="3"/>
      <c r="AW325" s="4">
        <v>30226080</v>
      </c>
      <c r="AX325" s="73">
        <f t="shared" si="77"/>
        <v>0</v>
      </c>
    </row>
    <row r="326" spans="1:50" x14ac:dyDescent="0.25">
      <c r="A326" s="1" t="s">
        <v>45</v>
      </c>
      <c r="B326" s="1" t="s">
        <v>32</v>
      </c>
      <c r="C326" s="1" t="s">
        <v>33</v>
      </c>
      <c r="D326" s="1" t="s">
        <v>100</v>
      </c>
      <c r="E326" s="1" t="s">
        <v>101</v>
      </c>
      <c r="F326" s="1" t="s">
        <v>136</v>
      </c>
      <c r="G326" s="1">
        <v>6</v>
      </c>
      <c r="H326" s="1" t="s">
        <v>38</v>
      </c>
      <c r="I326" s="1">
        <v>21</v>
      </c>
      <c r="J326" s="1" t="s">
        <v>42</v>
      </c>
      <c r="K326" s="16" t="s">
        <v>139</v>
      </c>
      <c r="L326" s="16" t="s">
        <v>574</v>
      </c>
      <c r="M326" s="1" t="s">
        <v>46</v>
      </c>
      <c r="N326" s="1" t="s">
        <v>137</v>
      </c>
      <c r="O326" s="40" t="s">
        <v>656</v>
      </c>
      <c r="P326" s="1" t="s">
        <v>140</v>
      </c>
      <c r="Q326" s="1" t="s">
        <v>765</v>
      </c>
      <c r="R326" s="1" t="s">
        <v>137</v>
      </c>
      <c r="S326" s="1" t="s">
        <v>623</v>
      </c>
      <c r="T326" s="1" t="s">
        <v>315</v>
      </c>
      <c r="U326" s="1">
        <v>3000</v>
      </c>
      <c r="V326" s="1" t="s">
        <v>520</v>
      </c>
      <c r="W326" s="1" t="s">
        <v>520</v>
      </c>
      <c r="X326" s="1">
        <v>3511</v>
      </c>
      <c r="Y326" s="1" t="s">
        <v>264</v>
      </c>
      <c r="Z326" s="1">
        <v>0</v>
      </c>
      <c r="AA326" s="1" t="s">
        <v>44</v>
      </c>
      <c r="AB326" s="6">
        <v>126578.04</v>
      </c>
      <c r="AC326" s="6">
        <v>126578.04</v>
      </c>
      <c r="AD326" s="8">
        <v>235740</v>
      </c>
      <c r="AE326" s="8">
        <v>685740</v>
      </c>
      <c r="AF326" s="8">
        <v>143933.53</v>
      </c>
      <c r="AG326" s="8">
        <v>143933.53</v>
      </c>
      <c r="AH326" s="8">
        <f t="shared" ref="AH326:AH351" si="84">AG326-AI326</f>
        <v>49000</v>
      </c>
      <c r="AI326" s="8">
        <v>94933.53</v>
      </c>
      <c r="AJ326" s="8">
        <f t="shared" ref="AJ326:AJ351" si="85">AI326-AK326</f>
        <v>0</v>
      </c>
      <c r="AK326" s="8">
        <v>94933.53</v>
      </c>
      <c r="AL326" s="8">
        <v>1000000</v>
      </c>
      <c r="AM326" s="11"/>
      <c r="AN326" s="11"/>
      <c r="AO326" s="11">
        <f t="shared" ref="AO326:AO351" si="86">AK326-AP326</f>
        <v>10548.169999999998</v>
      </c>
      <c r="AP326" s="11">
        <v>84385.36</v>
      </c>
      <c r="AQ326" s="11">
        <f t="shared" si="83"/>
        <v>91806.47</v>
      </c>
      <c r="AR326" s="11">
        <v>0</v>
      </c>
      <c r="AS326" s="11">
        <v>0</v>
      </c>
      <c r="AT326" s="11">
        <v>0</v>
      </c>
      <c r="AU326" s="11">
        <v>450000</v>
      </c>
      <c r="AV326" s="3">
        <v>-450000</v>
      </c>
      <c r="AW326" s="4">
        <v>120000</v>
      </c>
      <c r="AX326" s="73">
        <f t="shared" si="77"/>
        <v>-880000</v>
      </c>
    </row>
    <row r="327" spans="1:50" x14ac:dyDescent="0.25">
      <c r="A327" s="1" t="s">
        <v>45</v>
      </c>
      <c r="B327" s="1" t="s">
        <v>123</v>
      </c>
      <c r="C327" s="1" t="s">
        <v>124</v>
      </c>
      <c r="D327" s="1" t="s">
        <v>100</v>
      </c>
      <c r="E327" s="1" t="s">
        <v>101</v>
      </c>
      <c r="F327" s="1" t="s">
        <v>78</v>
      </c>
      <c r="G327" s="1">
        <v>3</v>
      </c>
      <c r="H327" s="1" t="s">
        <v>125</v>
      </c>
      <c r="I327" s="1">
        <v>11</v>
      </c>
      <c r="J327" s="1" t="s">
        <v>42</v>
      </c>
      <c r="K327" s="16" t="s">
        <v>127</v>
      </c>
      <c r="L327" s="16" t="s">
        <v>574</v>
      </c>
      <c r="M327" s="1" t="s">
        <v>46</v>
      </c>
      <c r="N327" s="1" t="s">
        <v>79</v>
      </c>
      <c r="O327" s="40" t="s">
        <v>663</v>
      </c>
      <c r="P327" s="1" t="s">
        <v>128</v>
      </c>
      <c r="Q327" s="1" t="s">
        <v>769</v>
      </c>
      <c r="R327" s="1" t="s">
        <v>622</v>
      </c>
      <c r="S327" s="1" t="s">
        <v>627</v>
      </c>
      <c r="T327" s="1" t="s">
        <v>126</v>
      </c>
      <c r="U327" s="1">
        <v>3000</v>
      </c>
      <c r="V327" s="1" t="s">
        <v>520</v>
      </c>
      <c r="W327" s="1" t="s">
        <v>520</v>
      </c>
      <c r="X327" s="1">
        <v>3521</v>
      </c>
      <c r="Y327" s="1" t="s">
        <v>134</v>
      </c>
      <c r="Z327" s="1">
        <v>0</v>
      </c>
      <c r="AA327" s="1" t="s">
        <v>44</v>
      </c>
      <c r="AB327" s="7">
        <v>0</v>
      </c>
      <c r="AC327" s="7">
        <v>0</v>
      </c>
      <c r="AD327" s="8">
        <v>40000</v>
      </c>
      <c r="AE327" s="8">
        <v>0</v>
      </c>
      <c r="AF327" s="8">
        <v>22177.05</v>
      </c>
      <c r="AG327" s="8">
        <v>22177.05</v>
      </c>
      <c r="AH327" s="8">
        <f t="shared" si="84"/>
        <v>0</v>
      </c>
      <c r="AI327" s="8">
        <v>22177.05</v>
      </c>
      <c r="AJ327" s="8">
        <f t="shared" si="85"/>
        <v>0</v>
      </c>
      <c r="AK327" s="8">
        <v>22177.05</v>
      </c>
      <c r="AL327" s="8">
        <v>40000</v>
      </c>
      <c r="AM327" s="11"/>
      <c r="AN327" s="11"/>
      <c r="AO327" s="11">
        <f t="shared" si="86"/>
        <v>0</v>
      </c>
      <c r="AP327" s="11">
        <v>22177.05</v>
      </c>
      <c r="AQ327" s="11">
        <f t="shared" si="83"/>
        <v>17822.95</v>
      </c>
      <c r="AR327" s="11">
        <v>0</v>
      </c>
      <c r="AS327" s="11">
        <v>40000</v>
      </c>
      <c r="AT327" s="11">
        <v>0</v>
      </c>
      <c r="AU327" s="11">
        <v>0</v>
      </c>
      <c r="AV327" s="3">
        <v>40000</v>
      </c>
      <c r="AW327" s="4">
        <v>40000</v>
      </c>
      <c r="AX327" s="73">
        <f t="shared" si="77"/>
        <v>0</v>
      </c>
    </row>
    <row r="328" spans="1:50" x14ac:dyDescent="0.25">
      <c r="A328" s="1" t="s">
        <v>45</v>
      </c>
      <c r="B328" s="1" t="s">
        <v>142</v>
      </c>
      <c r="C328" s="1" t="s">
        <v>143</v>
      </c>
      <c r="D328" s="1" t="s">
        <v>100</v>
      </c>
      <c r="E328" s="1" t="s">
        <v>101</v>
      </c>
      <c r="F328" s="1" t="s">
        <v>144</v>
      </c>
      <c r="G328" s="1">
        <v>6</v>
      </c>
      <c r="H328" s="1" t="s">
        <v>38</v>
      </c>
      <c r="I328" s="1">
        <v>49</v>
      </c>
      <c r="J328" s="1" t="s">
        <v>42</v>
      </c>
      <c r="K328" s="16" t="s">
        <v>147</v>
      </c>
      <c r="L328" s="16" t="s">
        <v>574</v>
      </c>
      <c r="M328" s="1" t="s">
        <v>46</v>
      </c>
      <c r="N328" s="1" t="s">
        <v>145</v>
      </c>
      <c r="O328" s="40" t="s">
        <v>662</v>
      </c>
      <c r="P328" s="1" t="s">
        <v>148</v>
      </c>
      <c r="Q328" s="1" t="s">
        <v>775</v>
      </c>
      <c r="R328" s="1" t="s">
        <v>617</v>
      </c>
      <c r="S328" s="1" t="s">
        <v>618</v>
      </c>
      <c r="T328" s="1" t="s">
        <v>146</v>
      </c>
      <c r="U328" s="1">
        <v>3000</v>
      </c>
      <c r="V328" s="1" t="s">
        <v>520</v>
      </c>
      <c r="W328" s="1" t="s">
        <v>520</v>
      </c>
      <c r="X328" s="1">
        <v>3521</v>
      </c>
      <c r="Y328" s="1" t="s">
        <v>134</v>
      </c>
      <c r="Z328" s="1">
        <v>0</v>
      </c>
      <c r="AA328" s="1" t="s">
        <v>44</v>
      </c>
      <c r="AB328" s="6">
        <v>4988</v>
      </c>
      <c r="AC328" s="6">
        <v>4988</v>
      </c>
      <c r="AD328" s="8">
        <v>45074</v>
      </c>
      <c r="AE328" s="8">
        <v>25000</v>
      </c>
      <c r="AF328" s="8">
        <v>44684</v>
      </c>
      <c r="AG328" s="8">
        <v>44684</v>
      </c>
      <c r="AH328" s="8">
        <f t="shared" si="84"/>
        <v>0</v>
      </c>
      <c r="AI328" s="8">
        <v>44684</v>
      </c>
      <c r="AJ328" s="8">
        <f t="shared" si="85"/>
        <v>0</v>
      </c>
      <c r="AK328" s="8">
        <v>44684</v>
      </c>
      <c r="AL328" s="8">
        <v>20000</v>
      </c>
      <c r="AM328" s="11"/>
      <c r="AN328" s="11"/>
      <c r="AO328" s="11">
        <f t="shared" si="86"/>
        <v>8352</v>
      </c>
      <c r="AP328" s="11">
        <v>36332</v>
      </c>
      <c r="AQ328" s="11">
        <f t="shared" si="83"/>
        <v>390</v>
      </c>
      <c r="AR328" s="11">
        <v>0</v>
      </c>
      <c r="AS328" s="11">
        <v>26700</v>
      </c>
      <c r="AT328" s="11">
        <v>0</v>
      </c>
      <c r="AU328" s="11">
        <v>6626</v>
      </c>
      <c r="AV328" s="3">
        <v>20074</v>
      </c>
      <c r="AW328" s="4">
        <v>20000</v>
      </c>
      <c r="AX328" s="73">
        <f t="shared" si="77"/>
        <v>0</v>
      </c>
    </row>
    <row r="329" spans="1:50" x14ac:dyDescent="0.25">
      <c r="A329" s="1" t="s">
        <v>45</v>
      </c>
      <c r="B329" s="1" t="s">
        <v>238</v>
      </c>
      <c r="C329" s="1" t="s">
        <v>239</v>
      </c>
      <c r="D329" s="1" t="s">
        <v>240</v>
      </c>
      <c r="E329" s="1" t="s">
        <v>241</v>
      </c>
      <c r="F329" s="1" t="s">
        <v>242</v>
      </c>
      <c r="G329" s="1">
        <v>1</v>
      </c>
      <c r="H329" s="1" t="s">
        <v>80</v>
      </c>
      <c r="I329" s="1">
        <v>17</v>
      </c>
      <c r="J329" s="1" t="s">
        <v>42</v>
      </c>
      <c r="K329" s="16" t="s">
        <v>245</v>
      </c>
      <c r="L329" s="16" t="s">
        <v>574</v>
      </c>
      <c r="M329" s="1" t="s">
        <v>46</v>
      </c>
      <c r="N329" s="1" t="s">
        <v>243</v>
      </c>
      <c r="O329" s="40" t="s">
        <v>629</v>
      </c>
      <c r="P329" s="1" t="s">
        <v>246</v>
      </c>
      <c r="Q329" s="1" t="s">
        <v>763</v>
      </c>
      <c r="R329" s="1" t="s">
        <v>629</v>
      </c>
      <c r="S329" s="1" t="s">
        <v>630</v>
      </c>
      <c r="T329" s="1" t="s">
        <v>244</v>
      </c>
      <c r="U329" s="1">
        <v>3000</v>
      </c>
      <c r="V329" s="1" t="s">
        <v>520</v>
      </c>
      <c r="W329" s="1" t="s">
        <v>520</v>
      </c>
      <c r="X329" s="1">
        <v>3521</v>
      </c>
      <c r="Y329" s="1" t="s">
        <v>134</v>
      </c>
      <c r="Z329" s="1">
        <v>0</v>
      </c>
      <c r="AA329" s="1" t="s">
        <v>44</v>
      </c>
      <c r="AB329" s="6">
        <v>7656</v>
      </c>
      <c r="AC329" s="6">
        <v>0</v>
      </c>
      <c r="AD329" s="8">
        <v>8000</v>
      </c>
      <c r="AE329" s="8">
        <v>8000</v>
      </c>
      <c r="AF329" s="8">
        <v>0</v>
      </c>
      <c r="AG329" s="8">
        <v>0</v>
      </c>
      <c r="AH329" s="8">
        <f t="shared" si="84"/>
        <v>0</v>
      </c>
      <c r="AI329" s="8">
        <v>0</v>
      </c>
      <c r="AJ329" s="8">
        <f t="shared" si="85"/>
        <v>0</v>
      </c>
      <c r="AK329" s="8">
        <v>0</v>
      </c>
      <c r="AL329" s="8">
        <v>0</v>
      </c>
      <c r="AM329" s="11"/>
      <c r="AN329" s="11"/>
      <c r="AO329" s="11">
        <f t="shared" si="86"/>
        <v>0</v>
      </c>
      <c r="AP329" s="11">
        <v>0</v>
      </c>
      <c r="AQ329" s="11">
        <f t="shared" si="83"/>
        <v>8000</v>
      </c>
      <c r="AR329" s="11">
        <v>0</v>
      </c>
      <c r="AS329" s="11">
        <v>0</v>
      </c>
      <c r="AT329" s="11">
        <v>0</v>
      </c>
      <c r="AU329" s="11">
        <v>0</v>
      </c>
      <c r="AV329" s="3">
        <v>0</v>
      </c>
      <c r="AW329" s="4">
        <v>0</v>
      </c>
      <c r="AX329" s="73">
        <f t="shared" si="77"/>
        <v>0</v>
      </c>
    </row>
    <row r="330" spans="1:50" x14ac:dyDescent="0.25">
      <c r="A330" s="1" t="s">
        <v>45</v>
      </c>
      <c r="B330" s="1" t="s">
        <v>32</v>
      </c>
      <c r="C330" s="1" t="s">
        <v>33</v>
      </c>
      <c r="D330" s="1" t="s">
        <v>34</v>
      </c>
      <c r="E330" s="1" t="s">
        <v>35</v>
      </c>
      <c r="F330" s="1" t="s">
        <v>36</v>
      </c>
      <c r="G330" s="1">
        <v>6</v>
      </c>
      <c r="H330" s="1" t="s">
        <v>38</v>
      </c>
      <c r="I330" s="1">
        <v>18</v>
      </c>
      <c r="J330" s="1" t="s">
        <v>42</v>
      </c>
      <c r="K330" s="16" t="s">
        <v>253</v>
      </c>
      <c r="L330" s="16" t="s">
        <v>574</v>
      </c>
      <c r="M330" s="1" t="s">
        <v>46</v>
      </c>
      <c r="N330" s="1" t="s">
        <v>37</v>
      </c>
      <c r="O330" s="40" t="s">
        <v>584</v>
      </c>
      <c r="P330" s="1" t="s">
        <v>254</v>
      </c>
      <c r="Q330" s="1" t="s">
        <v>764</v>
      </c>
      <c r="R330" s="1" t="s">
        <v>631</v>
      </c>
      <c r="S330" s="1" t="s">
        <v>636</v>
      </c>
      <c r="T330" s="1" t="s">
        <v>252</v>
      </c>
      <c r="U330" s="1">
        <v>3000</v>
      </c>
      <c r="V330" s="1" t="s">
        <v>520</v>
      </c>
      <c r="W330" s="1" t="s">
        <v>520</v>
      </c>
      <c r="X330" s="1">
        <v>3521</v>
      </c>
      <c r="Y330" s="1" t="s">
        <v>134</v>
      </c>
      <c r="Z330" s="1">
        <v>0</v>
      </c>
      <c r="AA330" s="1" t="s">
        <v>44</v>
      </c>
      <c r="AB330" s="7">
        <v>0</v>
      </c>
      <c r="AC330" s="7">
        <v>0</v>
      </c>
      <c r="AD330" s="8">
        <v>348</v>
      </c>
      <c r="AE330" s="8">
        <v>0</v>
      </c>
      <c r="AF330" s="8">
        <v>348</v>
      </c>
      <c r="AG330" s="8">
        <v>348</v>
      </c>
      <c r="AH330" s="8">
        <f t="shared" si="84"/>
        <v>0</v>
      </c>
      <c r="AI330" s="8">
        <v>348</v>
      </c>
      <c r="AJ330" s="8">
        <f t="shared" si="85"/>
        <v>0</v>
      </c>
      <c r="AK330" s="8">
        <v>348</v>
      </c>
      <c r="AL330" s="8">
        <v>0</v>
      </c>
      <c r="AM330" s="11"/>
      <c r="AN330" s="11"/>
      <c r="AO330" s="11">
        <f t="shared" si="86"/>
        <v>0</v>
      </c>
      <c r="AP330" s="11">
        <v>348</v>
      </c>
      <c r="AQ330" s="11">
        <f t="shared" si="83"/>
        <v>0</v>
      </c>
      <c r="AR330" s="11">
        <v>0</v>
      </c>
      <c r="AS330" s="11">
        <v>348</v>
      </c>
      <c r="AT330" s="11">
        <v>0</v>
      </c>
      <c r="AU330" s="11">
        <v>0</v>
      </c>
      <c r="AV330" s="3">
        <v>348</v>
      </c>
      <c r="AW330" s="4">
        <v>0</v>
      </c>
      <c r="AX330" s="73">
        <f t="shared" si="77"/>
        <v>0</v>
      </c>
    </row>
    <row r="331" spans="1:50" x14ac:dyDescent="0.25">
      <c r="A331" s="1" t="s">
        <v>45</v>
      </c>
      <c r="B331" s="1" t="s">
        <v>32</v>
      </c>
      <c r="C331" s="1" t="s">
        <v>33</v>
      </c>
      <c r="D331" s="1" t="s">
        <v>100</v>
      </c>
      <c r="E331" s="1" t="s">
        <v>101</v>
      </c>
      <c r="F331" s="1" t="s">
        <v>136</v>
      </c>
      <c r="G331" s="1">
        <v>6</v>
      </c>
      <c r="H331" s="1" t="s">
        <v>38</v>
      </c>
      <c r="I331" s="1">
        <v>21</v>
      </c>
      <c r="J331" s="1" t="s">
        <v>42</v>
      </c>
      <c r="K331" s="16" t="s">
        <v>139</v>
      </c>
      <c r="L331" s="16" t="s">
        <v>574</v>
      </c>
      <c r="M331" s="1" t="s">
        <v>46</v>
      </c>
      <c r="N331" s="1" t="s">
        <v>137</v>
      </c>
      <c r="O331" s="40" t="s">
        <v>656</v>
      </c>
      <c r="P331" s="1" t="s">
        <v>140</v>
      </c>
      <c r="Q331" s="1" t="s">
        <v>765</v>
      </c>
      <c r="R331" s="1" t="s">
        <v>137</v>
      </c>
      <c r="S331" s="1" t="s">
        <v>623</v>
      </c>
      <c r="T331" s="1" t="s">
        <v>315</v>
      </c>
      <c r="U331" s="1">
        <v>3000</v>
      </c>
      <c r="V331" s="1" t="s">
        <v>520</v>
      </c>
      <c r="W331" s="1" t="s">
        <v>520</v>
      </c>
      <c r="X331" s="1">
        <v>3521</v>
      </c>
      <c r="Y331" s="1" t="s">
        <v>134</v>
      </c>
      <c r="Z331" s="1">
        <v>0</v>
      </c>
      <c r="AA331" s="1" t="s">
        <v>44</v>
      </c>
      <c r="AB331" s="6">
        <v>14913.43</v>
      </c>
      <c r="AC331" s="6">
        <v>14913.42</v>
      </c>
      <c r="AD331" s="8">
        <v>26000</v>
      </c>
      <c r="AE331" s="8">
        <v>26000</v>
      </c>
      <c r="AF331" s="8">
        <v>0</v>
      </c>
      <c r="AG331" s="8">
        <v>0</v>
      </c>
      <c r="AH331" s="8">
        <f t="shared" si="84"/>
        <v>0</v>
      </c>
      <c r="AI331" s="8">
        <v>0</v>
      </c>
      <c r="AJ331" s="8">
        <f t="shared" si="85"/>
        <v>0</v>
      </c>
      <c r="AK331" s="8">
        <v>0</v>
      </c>
      <c r="AL331" s="8">
        <v>0</v>
      </c>
      <c r="AM331" s="11"/>
      <c r="AN331" s="11"/>
      <c r="AO331" s="11">
        <f t="shared" si="86"/>
        <v>0</v>
      </c>
      <c r="AP331" s="11">
        <v>0</v>
      </c>
      <c r="AQ331" s="11">
        <f t="shared" si="83"/>
        <v>26000</v>
      </c>
      <c r="AR331" s="11">
        <v>0</v>
      </c>
      <c r="AS331" s="11">
        <v>0</v>
      </c>
      <c r="AT331" s="11">
        <v>0</v>
      </c>
      <c r="AU331" s="11">
        <v>0</v>
      </c>
      <c r="AV331" s="3">
        <v>0</v>
      </c>
      <c r="AW331" s="4">
        <v>0</v>
      </c>
      <c r="AX331" s="73">
        <f t="shared" si="77"/>
        <v>0</v>
      </c>
    </row>
    <row r="332" spans="1:50" x14ac:dyDescent="0.25">
      <c r="A332" s="1" t="s">
        <v>45</v>
      </c>
      <c r="B332" s="1" t="s">
        <v>142</v>
      </c>
      <c r="C332" s="1" t="s">
        <v>143</v>
      </c>
      <c r="D332" s="1" t="s">
        <v>100</v>
      </c>
      <c r="E332" s="1" t="s">
        <v>101</v>
      </c>
      <c r="F332" s="1" t="s">
        <v>144</v>
      </c>
      <c r="G332" s="1">
        <v>6</v>
      </c>
      <c r="H332" s="1" t="s">
        <v>38</v>
      </c>
      <c r="I332" s="1">
        <v>49</v>
      </c>
      <c r="J332" s="1" t="s">
        <v>42</v>
      </c>
      <c r="K332" s="16" t="s">
        <v>147</v>
      </c>
      <c r="L332" s="16" t="s">
        <v>574</v>
      </c>
      <c r="M332" s="1" t="s">
        <v>46</v>
      </c>
      <c r="N332" s="1" t="s">
        <v>145</v>
      </c>
      <c r="O332" s="40" t="s">
        <v>662</v>
      </c>
      <c r="P332" s="1" t="s">
        <v>148</v>
      </c>
      <c r="Q332" s="1" t="s">
        <v>775</v>
      </c>
      <c r="R332" s="1" t="s">
        <v>617</v>
      </c>
      <c r="S332" s="1" t="s">
        <v>618</v>
      </c>
      <c r="T332" s="1" t="s">
        <v>146</v>
      </c>
      <c r="U332" s="1">
        <v>3000</v>
      </c>
      <c r="V332" s="1" t="s">
        <v>520</v>
      </c>
      <c r="W332" s="1" t="s">
        <v>520</v>
      </c>
      <c r="X332" s="1">
        <v>3531</v>
      </c>
      <c r="Y332" s="1" t="s">
        <v>159</v>
      </c>
      <c r="Z332" s="1">
        <v>0</v>
      </c>
      <c r="AA332" s="1" t="s">
        <v>44</v>
      </c>
      <c r="AB332" s="6">
        <v>128155.02</v>
      </c>
      <c r="AC332" s="6">
        <v>105169.62</v>
      </c>
      <c r="AD332" s="8">
        <v>375919</v>
      </c>
      <c r="AE332" s="8">
        <v>129193</v>
      </c>
      <c r="AF332" s="8">
        <v>374574.73</v>
      </c>
      <c r="AG332" s="8">
        <v>374574.73</v>
      </c>
      <c r="AH332" s="8">
        <f t="shared" si="84"/>
        <v>0</v>
      </c>
      <c r="AI332" s="8">
        <v>374574.73</v>
      </c>
      <c r="AJ332" s="8">
        <f t="shared" si="85"/>
        <v>0</v>
      </c>
      <c r="AK332" s="8">
        <v>374574.73</v>
      </c>
      <c r="AL332" s="8">
        <v>300000</v>
      </c>
      <c r="AM332" s="11"/>
      <c r="AN332" s="11"/>
      <c r="AO332" s="11">
        <f t="shared" si="86"/>
        <v>365240</v>
      </c>
      <c r="AP332" s="11">
        <v>9334.73</v>
      </c>
      <c r="AQ332" s="11">
        <f t="shared" si="83"/>
        <v>1344.2700000000186</v>
      </c>
      <c r="AR332" s="11">
        <v>0</v>
      </c>
      <c r="AS332" s="11">
        <v>246726</v>
      </c>
      <c r="AT332" s="11">
        <v>0</v>
      </c>
      <c r="AU332" s="11">
        <v>0</v>
      </c>
      <c r="AV332" s="3">
        <v>246726</v>
      </c>
      <c r="AW332" s="4">
        <v>300000</v>
      </c>
      <c r="AX332" s="73">
        <f t="shared" si="77"/>
        <v>0</v>
      </c>
    </row>
    <row r="333" spans="1:50" x14ac:dyDescent="0.25">
      <c r="A333" s="1" t="s">
        <v>45</v>
      </c>
      <c r="B333" s="1" t="s">
        <v>177</v>
      </c>
      <c r="C333" s="1" t="s">
        <v>178</v>
      </c>
      <c r="D333" s="1" t="s">
        <v>100</v>
      </c>
      <c r="E333" s="1" t="s">
        <v>101</v>
      </c>
      <c r="F333" s="1" t="s">
        <v>102</v>
      </c>
      <c r="G333" s="1">
        <v>3</v>
      </c>
      <c r="H333" s="1" t="s">
        <v>125</v>
      </c>
      <c r="I333" s="1">
        <v>39</v>
      </c>
      <c r="J333" s="1" t="s">
        <v>42</v>
      </c>
      <c r="K333" s="16" t="s">
        <v>180</v>
      </c>
      <c r="L333" s="16" t="s">
        <v>574</v>
      </c>
      <c r="M333" s="1" t="s">
        <v>46</v>
      </c>
      <c r="N333" s="1" t="s">
        <v>103</v>
      </c>
      <c r="O333" s="40" t="s">
        <v>663</v>
      </c>
      <c r="P333" s="1" t="s">
        <v>181</v>
      </c>
      <c r="Q333" s="1" t="s">
        <v>769</v>
      </c>
      <c r="R333" s="1" t="s">
        <v>622</v>
      </c>
      <c r="S333" s="1" t="s">
        <v>621</v>
      </c>
      <c r="T333" s="1" t="s">
        <v>179</v>
      </c>
      <c r="U333" s="1">
        <v>3000</v>
      </c>
      <c r="V333" s="1" t="s">
        <v>520</v>
      </c>
      <c r="W333" s="1" t="s">
        <v>520</v>
      </c>
      <c r="X333" s="1">
        <v>3541</v>
      </c>
      <c r="Y333" s="1" t="s">
        <v>184</v>
      </c>
      <c r="Z333" s="1">
        <v>0</v>
      </c>
      <c r="AA333" s="1" t="s">
        <v>44</v>
      </c>
      <c r="AB333" s="6">
        <v>626843.77</v>
      </c>
      <c r="AC333" s="6">
        <v>625973.76000000001</v>
      </c>
      <c r="AD333" s="8">
        <v>650000</v>
      </c>
      <c r="AE333" s="8">
        <v>650000</v>
      </c>
      <c r="AF333" s="8">
        <v>468827.83</v>
      </c>
      <c r="AG333" s="8">
        <v>468827.83</v>
      </c>
      <c r="AH333" s="8">
        <f t="shared" si="84"/>
        <v>52091.989999999991</v>
      </c>
      <c r="AI333" s="8">
        <v>416735.84</v>
      </c>
      <c r="AJ333" s="8">
        <f t="shared" si="85"/>
        <v>0</v>
      </c>
      <c r="AK333" s="8">
        <v>416735.84</v>
      </c>
      <c r="AL333" s="8">
        <v>700000</v>
      </c>
      <c r="AM333" s="11"/>
      <c r="AN333" s="11"/>
      <c r="AO333" s="11">
        <f t="shared" si="86"/>
        <v>52091.98000000004</v>
      </c>
      <c r="AP333" s="11">
        <v>364643.86</v>
      </c>
      <c r="AQ333" s="11">
        <f t="shared" si="83"/>
        <v>181172.16999999998</v>
      </c>
      <c r="AR333" s="11">
        <v>0</v>
      </c>
      <c r="AS333" s="11">
        <v>0</v>
      </c>
      <c r="AT333" s="11">
        <v>0</v>
      </c>
      <c r="AU333" s="11">
        <v>0</v>
      </c>
      <c r="AV333" s="3">
        <v>0</v>
      </c>
      <c r="AW333" s="4">
        <v>700000</v>
      </c>
      <c r="AX333" s="73">
        <f t="shared" si="77"/>
        <v>0</v>
      </c>
    </row>
    <row r="334" spans="1:50" x14ac:dyDescent="0.25">
      <c r="A334" s="1" t="s">
        <v>45</v>
      </c>
      <c r="B334" s="1" t="s">
        <v>219</v>
      </c>
      <c r="C334" s="1" t="s">
        <v>220</v>
      </c>
      <c r="D334" s="1" t="s">
        <v>49</v>
      </c>
      <c r="E334" s="1" t="s">
        <v>50</v>
      </c>
      <c r="F334" s="1" t="s">
        <v>221</v>
      </c>
      <c r="G334" s="1">
        <v>7</v>
      </c>
      <c r="H334" s="1" t="s">
        <v>223</v>
      </c>
      <c r="I334" s="1">
        <v>41</v>
      </c>
      <c r="J334" s="1" t="s">
        <v>42</v>
      </c>
      <c r="K334" s="16" t="s">
        <v>225</v>
      </c>
      <c r="L334" s="16" t="s">
        <v>574</v>
      </c>
      <c r="M334" s="1" t="s">
        <v>46</v>
      </c>
      <c r="N334" s="1" t="s">
        <v>222</v>
      </c>
      <c r="O334" s="40" t="s">
        <v>663</v>
      </c>
      <c r="P334" s="1" t="s">
        <v>226</v>
      </c>
      <c r="Q334" s="1" t="s">
        <v>769</v>
      </c>
      <c r="R334" s="1" t="s">
        <v>622</v>
      </c>
      <c r="S334" s="1" t="s">
        <v>599</v>
      </c>
      <c r="T334" s="1" t="s">
        <v>229</v>
      </c>
      <c r="U334" s="1">
        <v>3000</v>
      </c>
      <c r="V334" s="1" t="s">
        <v>519</v>
      </c>
      <c r="W334" s="1" t="s">
        <v>520</v>
      </c>
      <c r="X334" s="1">
        <v>3551</v>
      </c>
      <c r="Y334" s="1" t="s">
        <v>234</v>
      </c>
      <c r="Z334" s="1">
        <v>0</v>
      </c>
      <c r="AA334" s="1" t="s">
        <v>44</v>
      </c>
      <c r="AB334" s="8">
        <v>0</v>
      </c>
      <c r="AC334" s="8">
        <v>0</v>
      </c>
      <c r="AD334" s="8">
        <v>1276</v>
      </c>
      <c r="AE334" s="8">
        <v>0</v>
      </c>
      <c r="AF334" s="8">
        <v>1276</v>
      </c>
      <c r="AG334" s="8">
        <v>1276</v>
      </c>
      <c r="AH334" s="8">
        <f t="shared" si="84"/>
        <v>0</v>
      </c>
      <c r="AI334" s="8">
        <v>1276</v>
      </c>
      <c r="AJ334" s="8">
        <f t="shared" si="85"/>
        <v>0</v>
      </c>
      <c r="AK334" s="8">
        <v>1276</v>
      </c>
      <c r="AL334" s="8">
        <v>0</v>
      </c>
      <c r="AM334" s="11"/>
      <c r="AN334" s="11"/>
      <c r="AO334" s="11">
        <f t="shared" si="86"/>
        <v>0</v>
      </c>
      <c r="AP334" s="11">
        <v>1276</v>
      </c>
      <c r="AQ334" s="11">
        <f t="shared" si="83"/>
        <v>0</v>
      </c>
      <c r="AR334" s="11">
        <v>0</v>
      </c>
      <c r="AS334" s="11">
        <v>1276</v>
      </c>
      <c r="AT334" s="11">
        <v>0</v>
      </c>
      <c r="AU334" s="11">
        <v>0</v>
      </c>
      <c r="AV334" s="3">
        <v>1276</v>
      </c>
      <c r="AW334" s="4">
        <v>0</v>
      </c>
      <c r="AX334" s="73">
        <f t="shared" si="77"/>
        <v>0</v>
      </c>
    </row>
    <row r="335" spans="1:50" x14ac:dyDescent="0.25">
      <c r="A335" s="1" t="s">
        <v>45</v>
      </c>
      <c r="B335" s="1" t="s">
        <v>32</v>
      </c>
      <c r="C335" s="1" t="s">
        <v>33</v>
      </c>
      <c r="D335" s="1" t="s">
        <v>100</v>
      </c>
      <c r="E335" s="1" t="s">
        <v>101</v>
      </c>
      <c r="F335" s="1" t="s">
        <v>136</v>
      </c>
      <c r="G335" s="1">
        <v>6</v>
      </c>
      <c r="H335" s="1" t="s">
        <v>38</v>
      </c>
      <c r="I335" s="1">
        <v>21</v>
      </c>
      <c r="J335" s="1" t="s">
        <v>42</v>
      </c>
      <c r="K335" s="16" t="s">
        <v>139</v>
      </c>
      <c r="L335" s="16" t="s">
        <v>574</v>
      </c>
      <c r="M335" s="1" t="s">
        <v>46</v>
      </c>
      <c r="N335" s="1" t="s">
        <v>137</v>
      </c>
      <c r="O335" s="40" t="s">
        <v>656</v>
      </c>
      <c r="P335" s="1" t="s">
        <v>140</v>
      </c>
      <c r="Q335" s="1" t="s">
        <v>765</v>
      </c>
      <c r="R335" s="1" t="s">
        <v>137</v>
      </c>
      <c r="S335" s="1" t="s">
        <v>623</v>
      </c>
      <c r="T335" s="1" t="s">
        <v>315</v>
      </c>
      <c r="U335" s="1">
        <v>3000</v>
      </c>
      <c r="V335" s="1" t="s">
        <v>519</v>
      </c>
      <c r="W335" s="1" t="s">
        <v>519</v>
      </c>
      <c r="X335" s="1">
        <v>3551</v>
      </c>
      <c r="Y335" s="1" t="s">
        <v>234</v>
      </c>
      <c r="Z335" s="1">
        <v>0</v>
      </c>
      <c r="AA335" s="1" t="s">
        <v>44</v>
      </c>
      <c r="AB335" s="6">
        <v>14398484.73</v>
      </c>
      <c r="AC335" s="6">
        <v>14340111.109999999</v>
      </c>
      <c r="AD335" s="8">
        <v>18276120.739999998</v>
      </c>
      <c r="AE335" s="8">
        <v>7000000</v>
      </c>
      <c r="AF335" s="8">
        <v>18245692.09</v>
      </c>
      <c r="AG335" s="8">
        <v>18245692.09</v>
      </c>
      <c r="AH335" s="8">
        <f t="shared" si="84"/>
        <v>-7.0000000298023224E-2</v>
      </c>
      <c r="AI335" s="8">
        <v>18245692.16</v>
      </c>
      <c r="AJ335" s="8">
        <f t="shared" si="85"/>
        <v>1219749.5</v>
      </c>
      <c r="AK335" s="8">
        <v>17025942.66</v>
      </c>
      <c r="AL335" s="8">
        <v>20000000</v>
      </c>
      <c r="AM335" s="11"/>
      <c r="AN335" s="11"/>
      <c r="AO335" s="11">
        <f t="shared" si="86"/>
        <v>887330.59999999963</v>
      </c>
      <c r="AP335" s="11">
        <v>16138612.060000001</v>
      </c>
      <c r="AQ335" s="11">
        <f t="shared" si="83"/>
        <v>30428.64999999851</v>
      </c>
      <c r="AR335" s="11">
        <v>9759320.3399999999</v>
      </c>
      <c r="AS335" s="11">
        <v>1516800.4</v>
      </c>
      <c r="AT335" s="11">
        <v>0</v>
      </c>
      <c r="AU335" s="11">
        <v>0</v>
      </c>
      <c r="AV335" s="3">
        <v>11276120.74</v>
      </c>
      <c r="AW335" s="4">
        <v>15000000</v>
      </c>
      <c r="AX335" s="73">
        <f t="shared" si="77"/>
        <v>-5000000</v>
      </c>
    </row>
    <row r="336" spans="1:50" x14ac:dyDescent="0.25">
      <c r="A336" s="1" t="s">
        <v>45</v>
      </c>
      <c r="B336" s="1" t="s">
        <v>177</v>
      </c>
      <c r="C336" s="1" t="s">
        <v>178</v>
      </c>
      <c r="D336" s="1" t="s">
        <v>100</v>
      </c>
      <c r="E336" s="1" t="s">
        <v>101</v>
      </c>
      <c r="F336" s="1" t="s">
        <v>102</v>
      </c>
      <c r="G336" s="1">
        <v>3</v>
      </c>
      <c r="H336" s="1" t="s">
        <v>125</v>
      </c>
      <c r="I336" s="1">
        <v>39</v>
      </c>
      <c r="J336" s="1" t="s">
        <v>42</v>
      </c>
      <c r="K336" s="16" t="s">
        <v>180</v>
      </c>
      <c r="L336" s="16" t="s">
        <v>574</v>
      </c>
      <c r="M336" s="1" t="s">
        <v>46</v>
      </c>
      <c r="N336" s="1" t="s">
        <v>103</v>
      </c>
      <c r="O336" s="40" t="s">
        <v>663</v>
      </c>
      <c r="P336" s="1" t="s">
        <v>181</v>
      </c>
      <c r="Q336" s="1" t="s">
        <v>769</v>
      </c>
      <c r="R336" s="1" t="s">
        <v>622</v>
      </c>
      <c r="S336" s="1" t="s">
        <v>621</v>
      </c>
      <c r="T336" s="1" t="s">
        <v>179</v>
      </c>
      <c r="U336" s="1">
        <v>3000</v>
      </c>
      <c r="V336" s="1" t="s">
        <v>520</v>
      </c>
      <c r="W336" s="1" t="s">
        <v>520</v>
      </c>
      <c r="X336" s="1">
        <v>3561</v>
      </c>
      <c r="Y336" s="1" t="s">
        <v>185</v>
      </c>
      <c r="Z336" s="1">
        <v>0</v>
      </c>
      <c r="AA336" s="1" t="s">
        <v>44</v>
      </c>
      <c r="AB336" s="6">
        <v>13058.12</v>
      </c>
      <c r="AC336" s="6">
        <v>13058.12</v>
      </c>
      <c r="AD336" s="8">
        <v>30000</v>
      </c>
      <c r="AE336" s="8">
        <v>30000</v>
      </c>
      <c r="AF336" s="8">
        <v>11109.32</v>
      </c>
      <c r="AG336" s="8">
        <v>8209.32</v>
      </c>
      <c r="AH336" s="8">
        <f t="shared" si="84"/>
        <v>0</v>
      </c>
      <c r="AI336" s="8">
        <v>8209.32</v>
      </c>
      <c r="AJ336" s="8">
        <f t="shared" si="85"/>
        <v>8209.32</v>
      </c>
      <c r="AK336" s="8">
        <v>0</v>
      </c>
      <c r="AL336" s="8">
        <v>50000</v>
      </c>
      <c r="AM336" s="11"/>
      <c r="AN336" s="11"/>
      <c r="AO336" s="11">
        <f t="shared" si="86"/>
        <v>0</v>
      </c>
      <c r="AP336" s="11">
        <v>0</v>
      </c>
      <c r="AQ336" s="11">
        <f t="shared" si="83"/>
        <v>18890.68</v>
      </c>
      <c r="AR336" s="11">
        <v>0</v>
      </c>
      <c r="AS336" s="11">
        <v>0</v>
      </c>
      <c r="AT336" s="11">
        <v>0</v>
      </c>
      <c r="AU336" s="11">
        <v>0</v>
      </c>
      <c r="AV336" s="3">
        <v>0</v>
      </c>
      <c r="AW336" s="4">
        <v>50000</v>
      </c>
      <c r="AX336" s="73">
        <f t="shared" si="77"/>
        <v>0</v>
      </c>
    </row>
    <row r="337" spans="1:50" x14ac:dyDescent="0.25">
      <c r="A337" s="1" t="s">
        <v>45</v>
      </c>
      <c r="B337" s="1" t="s">
        <v>32</v>
      </c>
      <c r="C337" s="1" t="s">
        <v>33</v>
      </c>
      <c r="D337" s="1" t="s">
        <v>100</v>
      </c>
      <c r="E337" s="1" t="s">
        <v>101</v>
      </c>
      <c r="F337" s="1" t="s">
        <v>350</v>
      </c>
      <c r="G337" s="1">
        <v>3</v>
      </c>
      <c r="H337" s="1" t="s">
        <v>125</v>
      </c>
      <c r="I337" s="1">
        <v>43</v>
      </c>
      <c r="J337" s="1" t="s">
        <v>42</v>
      </c>
      <c r="K337" s="16" t="s">
        <v>353</v>
      </c>
      <c r="L337" s="16" t="s">
        <v>574</v>
      </c>
      <c r="M337" s="1" t="s">
        <v>46</v>
      </c>
      <c r="N337" s="1" t="s">
        <v>351</v>
      </c>
      <c r="O337" s="40" t="s">
        <v>660</v>
      </c>
      <c r="P337" s="1" t="s">
        <v>354</v>
      </c>
      <c r="Q337" s="1" t="s">
        <v>770</v>
      </c>
      <c r="R337" s="1" t="s">
        <v>611</v>
      </c>
      <c r="S337" s="1" t="s">
        <v>610</v>
      </c>
      <c r="T337" s="1" t="s">
        <v>352</v>
      </c>
      <c r="U337" s="1">
        <v>3000</v>
      </c>
      <c r="V337" s="1" t="s">
        <v>519</v>
      </c>
      <c r="W337" s="1" t="s">
        <v>520</v>
      </c>
      <c r="X337" s="1">
        <v>3571</v>
      </c>
      <c r="Y337" s="1" t="s">
        <v>121</v>
      </c>
      <c r="Z337" s="1">
        <v>0</v>
      </c>
      <c r="AA337" s="1" t="s">
        <v>44</v>
      </c>
      <c r="AB337" s="6">
        <v>197664</v>
      </c>
      <c r="AC337" s="6">
        <v>197664</v>
      </c>
      <c r="AD337" s="8">
        <v>100000</v>
      </c>
      <c r="AE337" s="8">
        <v>300000</v>
      </c>
      <c r="AF337" s="8">
        <v>93960</v>
      </c>
      <c r="AG337" s="8">
        <v>93960</v>
      </c>
      <c r="AH337" s="8">
        <f t="shared" si="84"/>
        <v>93960</v>
      </c>
      <c r="AI337" s="8">
        <v>0</v>
      </c>
      <c r="AJ337" s="8">
        <f t="shared" si="85"/>
        <v>0</v>
      </c>
      <c r="AK337" s="8">
        <v>0</v>
      </c>
      <c r="AL337" s="8">
        <v>400000</v>
      </c>
      <c r="AM337" s="11" t="s">
        <v>559</v>
      </c>
      <c r="AN337" s="11"/>
      <c r="AO337" s="11">
        <f t="shared" si="86"/>
        <v>0</v>
      </c>
      <c r="AP337" s="11">
        <v>0</v>
      </c>
      <c r="AQ337" s="11">
        <f t="shared" si="83"/>
        <v>6040</v>
      </c>
      <c r="AR337" s="11">
        <v>0</v>
      </c>
      <c r="AS337" s="11">
        <v>0</v>
      </c>
      <c r="AT337" s="11">
        <v>0</v>
      </c>
      <c r="AU337" s="11">
        <v>200000</v>
      </c>
      <c r="AV337" s="3">
        <v>-200000</v>
      </c>
      <c r="AW337" s="4">
        <v>100000</v>
      </c>
      <c r="AX337" s="73">
        <f t="shared" si="77"/>
        <v>-300000</v>
      </c>
    </row>
    <row r="338" spans="1:50" x14ac:dyDescent="0.25">
      <c r="A338" s="1" t="s">
        <v>45</v>
      </c>
      <c r="B338" s="1" t="s">
        <v>74</v>
      </c>
      <c r="C338" s="1" t="s">
        <v>75</v>
      </c>
      <c r="D338" s="1" t="s">
        <v>100</v>
      </c>
      <c r="E338" s="1" t="s">
        <v>101</v>
      </c>
      <c r="F338" s="1" t="s">
        <v>102</v>
      </c>
      <c r="G338" s="1">
        <v>2</v>
      </c>
      <c r="H338" s="1" t="s">
        <v>104</v>
      </c>
      <c r="I338" s="1">
        <v>36</v>
      </c>
      <c r="J338" s="1" t="s">
        <v>42</v>
      </c>
      <c r="K338" s="16" t="s">
        <v>106</v>
      </c>
      <c r="L338" s="16" t="s">
        <v>574</v>
      </c>
      <c r="M338" s="1" t="s">
        <v>46</v>
      </c>
      <c r="N338" s="1" t="s">
        <v>103</v>
      </c>
      <c r="O338" s="40" t="s">
        <v>660</v>
      </c>
      <c r="P338" s="1" t="s">
        <v>107</v>
      </c>
      <c r="Q338" s="1" t="s">
        <v>770</v>
      </c>
      <c r="R338" s="1" t="s">
        <v>611</v>
      </c>
      <c r="S338" s="1" t="s">
        <v>620</v>
      </c>
      <c r="T338" s="1" t="s">
        <v>105</v>
      </c>
      <c r="U338" s="1">
        <v>3000</v>
      </c>
      <c r="V338" s="1" t="s">
        <v>520</v>
      </c>
      <c r="W338" s="1" t="s">
        <v>520</v>
      </c>
      <c r="X338" s="1">
        <v>3571</v>
      </c>
      <c r="Y338" s="1" t="s">
        <v>121</v>
      </c>
      <c r="Z338" s="1">
        <v>0</v>
      </c>
      <c r="AA338" s="1" t="s">
        <v>755</v>
      </c>
      <c r="AB338" s="7">
        <v>0</v>
      </c>
      <c r="AC338" s="7">
        <v>0</v>
      </c>
      <c r="AD338" s="8">
        <v>0</v>
      </c>
      <c r="AE338" s="8">
        <v>0</v>
      </c>
      <c r="AF338" s="8">
        <v>0</v>
      </c>
      <c r="AG338" s="8">
        <v>0</v>
      </c>
      <c r="AH338" s="8">
        <f t="shared" si="84"/>
        <v>0</v>
      </c>
      <c r="AI338" s="8">
        <v>0</v>
      </c>
      <c r="AJ338" s="8">
        <f t="shared" si="85"/>
        <v>0</v>
      </c>
      <c r="AK338" s="8">
        <v>0</v>
      </c>
      <c r="AL338" s="8">
        <v>100000000</v>
      </c>
      <c r="AM338" s="11" t="s">
        <v>755</v>
      </c>
      <c r="AN338" s="11"/>
      <c r="AO338" s="11">
        <f t="shared" si="86"/>
        <v>0</v>
      </c>
      <c r="AP338" s="11">
        <v>0</v>
      </c>
      <c r="AQ338" s="11">
        <f t="shared" si="83"/>
        <v>0</v>
      </c>
      <c r="AR338" s="11">
        <v>0</v>
      </c>
      <c r="AS338" s="11">
        <v>17801489.399999999</v>
      </c>
      <c r="AT338" s="11">
        <v>0</v>
      </c>
      <c r="AU338" s="11">
        <v>17800000</v>
      </c>
      <c r="AV338" s="3">
        <v>1489.4</v>
      </c>
      <c r="AW338" s="4">
        <v>0</v>
      </c>
      <c r="AX338" s="73">
        <f t="shared" si="77"/>
        <v>-100000000</v>
      </c>
    </row>
    <row r="339" spans="1:50" x14ac:dyDescent="0.25">
      <c r="A339" s="1" t="s">
        <v>45</v>
      </c>
      <c r="B339" s="1" t="s">
        <v>123</v>
      </c>
      <c r="C339" s="1" t="s">
        <v>124</v>
      </c>
      <c r="D339" s="1" t="s">
        <v>100</v>
      </c>
      <c r="E339" s="1" t="s">
        <v>101</v>
      </c>
      <c r="F339" s="1" t="s">
        <v>78</v>
      </c>
      <c r="G339" s="1">
        <v>3</v>
      </c>
      <c r="H339" s="1" t="s">
        <v>125</v>
      </c>
      <c r="I339" s="1">
        <v>11</v>
      </c>
      <c r="J339" s="1" t="s">
        <v>42</v>
      </c>
      <c r="K339" s="16" t="s">
        <v>127</v>
      </c>
      <c r="L339" s="16" t="s">
        <v>574</v>
      </c>
      <c r="M339" s="1" t="s">
        <v>46</v>
      </c>
      <c r="N339" s="1" t="s">
        <v>79</v>
      </c>
      <c r="O339" s="40" t="s">
        <v>663</v>
      </c>
      <c r="P339" s="1" t="s">
        <v>128</v>
      </c>
      <c r="Q339" s="1" t="s">
        <v>769</v>
      </c>
      <c r="R339" s="1" t="s">
        <v>622</v>
      </c>
      <c r="S339" s="1" t="s">
        <v>627</v>
      </c>
      <c r="T339" s="1" t="s">
        <v>126</v>
      </c>
      <c r="U339" s="1">
        <v>3000</v>
      </c>
      <c r="V339" s="1" t="s">
        <v>519</v>
      </c>
      <c r="W339" s="1" t="s">
        <v>520</v>
      </c>
      <c r="X339" s="1">
        <v>3571</v>
      </c>
      <c r="Y339" s="1" t="s">
        <v>121</v>
      </c>
      <c r="Z339" s="1">
        <v>0</v>
      </c>
      <c r="AA339" s="1" t="s">
        <v>44</v>
      </c>
      <c r="AB339" s="6">
        <v>20000</v>
      </c>
      <c r="AC339" s="6">
        <v>0</v>
      </c>
      <c r="AD339" s="8">
        <v>40000</v>
      </c>
      <c r="AE339" s="8">
        <v>80000</v>
      </c>
      <c r="AF339" s="8">
        <v>0</v>
      </c>
      <c r="AG339" s="8">
        <v>0</v>
      </c>
      <c r="AH339" s="8">
        <f t="shared" si="84"/>
        <v>0</v>
      </c>
      <c r="AI339" s="8">
        <v>0</v>
      </c>
      <c r="AJ339" s="8">
        <f t="shared" si="85"/>
        <v>0</v>
      </c>
      <c r="AK339" s="8">
        <v>0</v>
      </c>
      <c r="AL339" s="8">
        <v>100000</v>
      </c>
      <c r="AM339" s="11"/>
      <c r="AN339" s="11"/>
      <c r="AO339" s="11">
        <f t="shared" si="86"/>
        <v>0</v>
      </c>
      <c r="AP339" s="11">
        <v>0</v>
      </c>
      <c r="AQ339" s="11">
        <f t="shared" si="83"/>
        <v>40000</v>
      </c>
      <c r="AR339" s="11">
        <v>0</v>
      </c>
      <c r="AS339" s="11">
        <v>0</v>
      </c>
      <c r="AT339" s="11">
        <v>0</v>
      </c>
      <c r="AU339" s="11">
        <v>40000</v>
      </c>
      <c r="AV339" s="3">
        <v>-40000</v>
      </c>
      <c r="AW339" s="4">
        <v>100000</v>
      </c>
      <c r="AX339" s="73">
        <f t="shared" si="77"/>
        <v>0</v>
      </c>
    </row>
    <row r="340" spans="1:50" x14ac:dyDescent="0.25">
      <c r="A340" s="1" t="s">
        <v>45</v>
      </c>
      <c r="B340" s="1" t="s">
        <v>32</v>
      </c>
      <c r="C340" s="1" t="s">
        <v>33</v>
      </c>
      <c r="D340" s="1" t="s">
        <v>100</v>
      </c>
      <c r="E340" s="1" t="s">
        <v>101</v>
      </c>
      <c r="F340" s="1" t="s">
        <v>136</v>
      </c>
      <c r="G340" s="1">
        <v>6</v>
      </c>
      <c r="H340" s="1" t="s">
        <v>38</v>
      </c>
      <c r="I340" s="1">
        <v>21</v>
      </c>
      <c r="J340" s="1" t="s">
        <v>42</v>
      </c>
      <c r="K340" s="16" t="s">
        <v>139</v>
      </c>
      <c r="L340" s="16" t="s">
        <v>574</v>
      </c>
      <c r="M340" s="1" t="s">
        <v>46</v>
      </c>
      <c r="N340" s="1" t="s">
        <v>137</v>
      </c>
      <c r="O340" s="40" t="s">
        <v>656</v>
      </c>
      <c r="P340" s="1" t="s">
        <v>140</v>
      </c>
      <c r="Q340" s="1" t="s">
        <v>765</v>
      </c>
      <c r="R340" s="1" t="s">
        <v>137</v>
      </c>
      <c r="S340" s="1" t="s">
        <v>623</v>
      </c>
      <c r="T340" s="1" t="s">
        <v>315</v>
      </c>
      <c r="U340" s="1">
        <v>3000</v>
      </c>
      <c r="V340" s="1" t="s">
        <v>519</v>
      </c>
      <c r="W340" s="1" t="s">
        <v>519</v>
      </c>
      <c r="X340" s="1">
        <v>3571</v>
      </c>
      <c r="Y340" s="1" t="s">
        <v>121</v>
      </c>
      <c r="Z340" s="1">
        <v>0</v>
      </c>
      <c r="AA340" s="1" t="s">
        <v>44</v>
      </c>
      <c r="AB340" s="6">
        <v>31110042.100000001</v>
      </c>
      <c r="AC340" s="6">
        <v>30387685.75</v>
      </c>
      <c r="AD340" s="8">
        <v>20000000</v>
      </c>
      <c r="AE340" s="8">
        <v>10000000</v>
      </c>
      <c r="AF340" s="8">
        <v>20005039.600000001</v>
      </c>
      <c r="AG340" s="8">
        <v>19916478.239999998</v>
      </c>
      <c r="AH340" s="8">
        <f t="shared" si="84"/>
        <v>498075.79999999702</v>
      </c>
      <c r="AI340" s="8">
        <v>19418402.440000001</v>
      </c>
      <c r="AJ340" s="8">
        <f t="shared" si="85"/>
        <v>9343841.4300000016</v>
      </c>
      <c r="AK340" s="8">
        <v>10074561.01</v>
      </c>
      <c r="AL340" s="8">
        <v>20000000</v>
      </c>
      <c r="AM340" s="11"/>
      <c r="AN340" s="11"/>
      <c r="AO340" s="11">
        <f t="shared" si="86"/>
        <v>690073.56000000052</v>
      </c>
      <c r="AP340" s="11">
        <v>9384487.4499999993</v>
      </c>
      <c r="AQ340" s="11">
        <f t="shared" si="83"/>
        <v>-5039.6000000014901</v>
      </c>
      <c r="AR340" s="11">
        <v>10000000</v>
      </c>
      <c r="AS340" s="11">
        <v>0</v>
      </c>
      <c r="AT340" s="11">
        <v>0</v>
      </c>
      <c r="AU340" s="11">
        <v>0</v>
      </c>
      <c r="AV340" s="3">
        <v>10000000</v>
      </c>
      <c r="AW340" s="4">
        <v>20000000</v>
      </c>
      <c r="AX340" s="73">
        <f t="shared" si="77"/>
        <v>0</v>
      </c>
    </row>
    <row r="341" spans="1:50" x14ac:dyDescent="0.25">
      <c r="A341" s="1" t="s">
        <v>45</v>
      </c>
      <c r="B341" s="1" t="s">
        <v>74</v>
      </c>
      <c r="C341" s="1" t="s">
        <v>75</v>
      </c>
      <c r="D341" s="1" t="s">
        <v>100</v>
      </c>
      <c r="E341" s="1" t="s">
        <v>101</v>
      </c>
      <c r="F341" s="1" t="s">
        <v>102</v>
      </c>
      <c r="G341" s="1">
        <v>2</v>
      </c>
      <c r="H341" s="1" t="s">
        <v>104</v>
      </c>
      <c r="I341" s="1">
        <v>36</v>
      </c>
      <c r="J341" s="1" t="s">
        <v>42</v>
      </c>
      <c r="K341" s="16" t="s">
        <v>106</v>
      </c>
      <c r="L341" s="16" t="s">
        <v>574</v>
      </c>
      <c r="M341" s="1" t="s">
        <v>46</v>
      </c>
      <c r="N341" s="1" t="s">
        <v>103</v>
      </c>
      <c r="O341" s="40" t="s">
        <v>660</v>
      </c>
      <c r="P341" s="1" t="s">
        <v>107</v>
      </c>
      <c r="Q341" s="1" t="s">
        <v>770</v>
      </c>
      <c r="R341" s="1" t="s">
        <v>611</v>
      </c>
      <c r="S341" s="1" t="s">
        <v>620</v>
      </c>
      <c r="T341" s="1" t="s">
        <v>105</v>
      </c>
      <c r="U341" s="1">
        <v>3000</v>
      </c>
      <c r="V341" s="1" t="s">
        <v>519</v>
      </c>
      <c r="W341" s="1" t="s">
        <v>519</v>
      </c>
      <c r="X341" s="1">
        <v>3571</v>
      </c>
      <c r="Y341" s="1" t="s">
        <v>121</v>
      </c>
      <c r="Z341" s="1">
        <v>0</v>
      </c>
      <c r="AA341" s="1" t="s">
        <v>756</v>
      </c>
      <c r="AB341" s="6">
        <v>210431209.46000001</v>
      </c>
      <c r="AC341" s="6">
        <v>210431209.46000001</v>
      </c>
      <c r="AD341" s="8">
        <v>251819047.43000001</v>
      </c>
      <c r="AE341" s="8">
        <v>61975132.049999997</v>
      </c>
      <c r="AF341" s="8">
        <v>207339421.69999999</v>
      </c>
      <c r="AG341" s="8">
        <v>206909293.69999999</v>
      </c>
      <c r="AH341" s="8">
        <f t="shared" si="84"/>
        <v>10038269.199999988</v>
      </c>
      <c r="AI341" s="8">
        <v>196871024.5</v>
      </c>
      <c r="AJ341" s="8">
        <f t="shared" si="85"/>
        <v>395182.94999998808</v>
      </c>
      <c r="AK341" s="8">
        <v>196475841.55000001</v>
      </c>
      <c r="AL341" s="8">
        <v>100000000</v>
      </c>
      <c r="AM341" s="11" t="s">
        <v>756</v>
      </c>
      <c r="AN341" s="11"/>
      <c r="AO341" s="11">
        <f t="shared" si="86"/>
        <v>296637.52000001073</v>
      </c>
      <c r="AP341" s="11">
        <v>196179204.03</v>
      </c>
      <c r="AQ341" s="11">
        <f t="shared" si="83"/>
        <v>44479625.730000019</v>
      </c>
      <c r="AR341" s="11">
        <v>150278328.94999999</v>
      </c>
      <c r="AS341" s="11">
        <v>91265586.430000007</v>
      </c>
      <c r="AT341" s="11">
        <v>0</v>
      </c>
      <c r="AU341" s="11">
        <v>51700000</v>
      </c>
      <c r="AV341" s="3">
        <v>189843915.38</v>
      </c>
      <c r="AW341" s="4">
        <v>215000000</v>
      </c>
      <c r="AX341" s="73">
        <f t="shared" si="77"/>
        <v>115000000</v>
      </c>
    </row>
    <row r="342" spans="1:50" x14ac:dyDescent="0.25">
      <c r="A342" s="1" t="s">
        <v>453</v>
      </c>
      <c r="B342" s="1" t="s">
        <v>172</v>
      </c>
      <c r="C342" s="1" t="s">
        <v>173</v>
      </c>
      <c r="D342" s="1" t="s">
        <v>100</v>
      </c>
      <c r="E342" s="1" t="s">
        <v>101</v>
      </c>
      <c r="F342" s="1" t="s">
        <v>102</v>
      </c>
      <c r="G342" s="1">
        <v>3</v>
      </c>
      <c r="H342" s="1" t="s">
        <v>125</v>
      </c>
      <c r="I342" s="1">
        <v>35</v>
      </c>
      <c r="J342" s="1" t="s">
        <v>42</v>
      </c>
      <c r="K342" s="16" t="s">
        <v>175</v>
      </c>
      <c r="L342" s="16" t="s">
        <v>574</v>
      </c>
      <c r="M342" s="1" t="s">
        <v>454</v>
      </c>
      <c r="N342" s="1" t="s">
        <v>103</v>
      </c>
      <c r="O342" s="40" t="s">
        <v>660</v>
      </c>
      <c r="P342" s="1" t="s">
        <v>176</v>
      </c>
      <c r="Q342" s="1" t="s">
        <v>770</v>
      </c>
      <c r="R342" s="1" t="s">
        <v>611</v>
      </c>
      <c r="S342" s="1" t="s">
        <v>176</v>
      </c>
      <c r="T342" s="1" t="s">
        <v>174</v>
      </c>
      <c r="U342" s="1">
        <v>3000</v>
      </c>
      <c r="V342" s="1" t="s">
        <v>520</v>
      </c>
      <c r="W342" s="1" t="s">
        <v>519</v>
      </c>
      <c r="X342" s="1">
        <v>3581</v>
      </c>
      <c r="Y342" s="1" t="s">
        <v>64</v>
      </c>
      <c r="Z342" s="1">
        <v>0</v>
      </c>
      <c r="AA342" s="1" t="s">
        <v>44</v>
      </c>
      <c r="AB342" s="6">
        <v>132529588.31</v>
      </c>
      <c r="AC342" s="6">
        <v>132529588.31</v>
      </c>
      <c r="AD342" s="8">
        <v>189500950.12</v>
      </c>
      <c r="AE342" s="8">
        <v>100000000</v>
      </c>
      <c r="AF342" s="8">
        <v>148782052.33000001</v>
      </c>
      <c r="AG342" s="8">
        <v>148782052.33000001</v>
      </c>
      <c r="AH342" s="8">
        <f t="shared" si="84"/>
        <v>1.0000020265579224E-2</v>
      </c>
      <c r="AI342" s="8">
        <v>148782052.31999999</v>
      </c>
      <c r="AJ342" s="8">
        <f t="shared" si="85"/>
        <v>0</v>
      </c>
      <c r="AK342" s="79">
        <v>148782052.31999999</v>
      </c>
      <c r="AL342" s="79">
        <v>260000000</v>
      </c>
      <c r="AM342" s="11"/>
      <c r="AN342" s="11"/>
      <c r="AO342" s="11">
        <f t="shared" si="86"/>
        <v>22034153.309999987</v>
      </c>
      <c r="AP342" s="11">
        <v>126747899.01000001</v>
      </c>
      <c r="AQ342" s="11">
        <f t="shared" si="83"/>
        <v>40718897.789999992</v>
      </c>
      <c r="AR342" s="11">
        <v>94240000</v>
      </c>
      <c r="AS342" s="11">
        <v>4739049.88</v>
      </c>
      <c r="AT342" s="11">
        <v>0</v>
      </c>
      <c r="AU342" s="11">
        <v>9478099.7599999998</v>
      </c>
      <c r="AV342" s="3">
        <v>89500950.120000005</v>
      </c>
      <c r="AW342" s="4">
        <v>255000000</v>
      </c>
      <c r="AX342" s="73">
        <f t="shared" si="77"/>
        <v>-5000000</v>
      </c>
    </row>
    <row r="343" spans="1:50" x14ac:dyDescent="0.25">
      <c r="A343" s="1" t="s">
        <v>45</v>
      </c>
      <c r="B343" s="1" t="s">
        <v>47</v>
      </c>
      <c r="C343" s="1" t="s">
        <v>48</v>
      </c>
      <c r="D343" s="1" t="s">
        <v>49</v>
      </c>
      <c r="E343" s="1" t="s">
        <v>50</v>
      </c>
      <c r="F343" s="1" t="s">
        <v>51</v>
      </c>
      <c r="G343" s="1">
        <v>4</v>
      </c>
      <c r="H343" s="1" t="s">
        <v>53</v>
      </c>
      <c r="I343" s="1">
        <v>56</v>
      </c>
      <c r="J343" s="1" t="s">
        <v>42</v>
      </c>
      <c r="K343" s="16" t="s">
        <v>55</v>
      </c>
      <c r="L343" s="16" t="s">
        <v>574</v>
      </c>
      <c r="M343" s="1" t="s">
        <v>46</v>
      </c>
      <c r="N343" s="1" t="s">
        <v>52</v>
      </c>
      <c r="O343" s="40" t="s">
        <v>660</v>
      </c>
      <c r="P343" s="1" t="s">
        <v>56</v>
      </c>
      <c r="Q343" s="1" t="s">
        <v>781</v>
      </c>
      <c r="R343" s="1" t="s">
        <v>600</v>
      </c>
      <c r="S343" s="1" t="s">
        <v>600</v>
      </c>
      <c r="T343" s="1" t="s">
        <v>54</v>
      </c>
      <c r="U343" s="1">
        <v>3000</v>
      </c>
      <c r="V343" s="1" t="s">
        <v>520</v>
      </c>
      <c r="W343" s="1" t="s">
        <v>520</v>
      </c>
      <c r="X343" s="1">
        <v>3581</v>
      </c>
      <c r="Y343" s="1" t="s">
        <v>64</v>
      </c>
      <c r="Z343" s="1">
        <v>0</v>
      </c>
      <c r="AA343" s="1" t="s">
        <v>44</v>
      </c>
      <c r="AB343" s="7">
        <v>0</v>
      </c>
      <c r="AC343" s="7">
        <v>0</v>
      </c>
      <c r="AD343" s="8">
        <v>0</v>
      </c>
      <c r="AE343" s="8">
        <v>80000</v>
      </c>
      <c r="AF343" s="8">
        <v>0</v>
      </c>
      <c r="AG343" s="8">
        <v>0</v>
      </c>
      <c r="AH343" s="8">
        <f t="shared" si="84"/>
        <v>0</v>
      </c>
      <c r="AI343" s="8">
        <v>0</v>
      </c>
      <c r="AJ343" s="8">
        <f t="shared" si="85"/>
        <v>0</v>
      </c>
      <c r="AK343" s="8">
        <v>0</v>
      </c>
      <c r="AL343" s="8">
        <v>0</v>
      </c>
      <c r="AM343" s="11"/>
      <c r="AN343" s="11"/>
      <c r="AO343" s="11">
        <f t="shared" si="86"/>
        <v>0</v>
      </c>
      <c r="AP343" s="11">
        <v>0</v>
      </c>
      <c r="AQ343" s="11">
        <f t="shared" si="83"/>
        <v>0</v>
      </c>
      <c r="AR343" s="11">
        <v>0</v>
      </c>
      <c r="AS343" s="11">
        <v>0</v>
      </c>
      <c r="AT343" s="11">
        <v>0</v>
      </c>
      <c r="AU343" s="11">
        <v>80000</v>
      </c>
      <c r="AV343" s="3">
        <v>-80000</v>
      </c>
      <c r="AW343" s="4">
        <v>0</v>
      </c>
      <c r="AX343" s="73">
        <f t="shared" si="77"/>
        <v>0</v>
      </c>
    </row>
    <row r="344" spans="1:50" x14ac:dyDescent="0.25">
      <c r="A344" s="1" t="s">
        <v>45</v>
      </c>
      <c r="B344" s="1" t="s">
        <v>172</v>
      </c>
      <c r="C344" s="1" t="s">
        <v>173</v>
      </c>
      <c r="D344" s="1" t="s">
        <v>100</v>
      </c>
      <c r="E344" s="1" t="s">
        <v>101</v>
      </c>
      <c r="F344" s="1" t="s">
        <v>102</v>
      </c>
      <c r="G344" s="1">
        <v>3</v>
      </c>
      <c r="H344" s="1" t="s">
        <v>125</v>
      </c>
      <c r="I344" s="1">
        <v>35</v>
      </c>
      <c r="J344" s="1" t="s">
        <v>42</v>
      </c>
      <c r="K344" s="16" t="s">
        <v>175</v>
      </c>
      <c r="L344" s="16" t="s">
        <v>574</v>
      </c>
      <c r="M344" s="1" t="s">
        <v>46</v>
      </c>
      <c r="N344" s="1" t="s">
        <v>103</v>
      </c>
      <c r="O344" s="40" t="s">
        <v>660</v>
      </c>
      <c r="P344" s="1" t="s">
        <v>176</v>
      </c>
      <c r="Q344" s="1" t="s">
        <v>770</v>
      </c>
      <c r="R344" s="1" t="s">
        <v>611</v>
      </c>
      <c r="S344" s="1" t="s">
        <v>176</v>
      </c>
      <c r="T344" s="1" t="s">
        <v>174</v>
      </c>
      <c r="U344" s="1">
        <v>3000</v>
      </c>
      <c r="V344" s="1" t="s">
        <v>520</v>
      </c>
      <c r="W344" s="1" t="s">
        <v>519</v>
      </c>
      <c r="X344" s="1">
        <v>3581</v>
      </c>
      <c r="Y344" s="1" t="s">
        <v>64</v>
      </c>
      <c r="Z344" s="1">
        <v>0</v>
      </c>
      <c r="AA344" s="1" t="s">
        <v>44</v>
      </c>
      <c r="AB344" s="80">
        <v>63446338.829999998</v>
      </c>
      <c r="AC344" s="80">
        <v>63446338.060000002</v>
      </c>
      <c r="AD344" s="79">
        <v>42277287.939999998</v>
      </c>
      <c r="AE344" s="8">
        <v>10000000</v>
      </c>
      <c r="AF344" s="8">
        <v>42277287.939999998</v>
      </c>
      <c r="AG344" s="8">
        <v>42277287.939999998</v>
      </c>
      <c r="AH344" s="8">
        <f t="shared" si="84"/>
        <v>0</v>
      </c>
      <c r="AI344" s="8">
        <v>42277287.939999998</v>
      </c>
      <c r="AJ344" s="8">
        <f t="shared" si="85"/>
        <v>0</v>
      </c>
      <c r="AK344" s="79">
        <v>42277287.939999998</v>
      </c>
      <c r="AL344" s="79">
        <v>0</v>
      </c>
      <c r="AM344" s="11"/>
      <c r="AN344" s="11"/>
      <c r="AO344" s="11">
        <f t="shared" si="86"/>
        <v>0</v>
      </c>
      <c r="AP344" s="11">
        <v>42277287.939999998</v>
      </c>
      <c r="AQ344" s="11">
        <f t="shared" si="83"/>
        <v>0</v>
      </c>
      <c r="AR344" s="11">
        <v>32277287.940000001</v>
      </c>
      <c r="AS344" s="11">
        <v>0</v>
      </c>
      <c r="AT344" s="11">
        <v>0</v>
      </c>
      <c r="AU344" s="11">
        <v>0</v>
      </c>
      <c r="AV344" s="3">
        <v>32277287.940000001</v>
      </c>
      <c r="AW344" s="4">
        <v>0</v>
      </c>
      <c r="AX344" s="73">
        <f t="shared" si="77"/>
        <v>0</v>
      </c>
    </row>
    <row r="345" spans="1:50" x14ac:dyDescent="0.25">
      <c r="A345" s="1" t="s">
        <v>45</v>
      </c>
      <c r="B345" s="1" t="s">
        <v>177</v>
      </c>
      <c r="C345" s="1" t="s">
        <v>178</v>
      </c>
      <c r="D345" s="1" t="s">
        <v>100</v>
      </c>
      <c r="E345" s="1" t="s">
        <v>101</v>
      </c>
      <c r="F345" s="1" t="s">
        <v>102</v>
      </c>
      <c r="G345" s="1">
        <v>3</v>
      </c>
      <c r="H345" s="1" t="s">
        <v>125</v>
      </c>
      <c r="I345" s="1">
        <v>39</v>
      </c>
      <c r="J345" s="1" t="s">
        <v>42</v>
      </c>
      <c r="K345" s="16" t="s">
        <v>180</v>
      </c>
      <c r="L345" s="16" t="s">
        <v>574</v>
      </c>
      <c r="M345" s="1" t="s">
        <v>46</v>
      </c>
      <c r="N345" s="1" t="s">
        <v>103</v>
      </c>
      <c r="O345" s="40" t="s">
        <v>663</v>
      </c>
      <c r="P345" s="1" t="s">
        <v>181</v>
      </c>
      <c r="Q345" s="1" t="s">
        <v>769</v>
      </c>
      <c r="R345" s="1" t="s">
        <v>622</v>
      </c>
      <c r="S345" s="1" t="s">
        <v>621</v>
      </c>
      <c r="T345" s="1" t="s">
        <v>179</v>
      </c>
      <c r="U345" s="1">
        <v>3000</v>
      </c>
      <c r="V345" s="1" t="s">
        <v>520</v>
      </c>
      <c r="W345" s="1" t="s">
        <v>520</v>
      </c>
      <c r="X345" s="1">
        <v>3581</v>
      </c>
      <c r="Y345" s="1" t="s">
        <v>64</v>
      </c>
      <c r="Z345" s="1">
        <v>0</v>
      </c>
      <c r="AA345" s="1" t="s">
        <v>44</v>
      </c>
      <c r="AB345" s="6">
        <v>994604.12</v>
      </c>
      <c r="AC345" s="6">
        <v>744924.39</v>
      </c>
      <c r="AD345" s="8">
        <v>1000000</v>
      </c>
      <c r="AE345" s="8">
        <v>1000000</v>
      </c>
      <c r="AF345" s="8">
        <v>998329.24</v>
      </c>
      <c r="AG345" s="8">
        <v>998329.24</v>
      </c>
      <c r="AH345" s="8">
        <f t="shared" si="84"/>
        <v>505013.68</v>
      </c>
      <c r="AI345" s="8">
        <v>493315.56</v>
      </c>
      <c r="AJ345" s="8">
        <f t="shared" si="85"/>
        <v>0</v>
      </c>
      <c r="AK345" s="8">
        <v>493315.56</v>
      </c>
      <c r="AL345" s="8">
        <v>1200000</v>
      </c>
      <c r="AM345" s="11"/>
      <c r="AN345" s="11"/>
      <c r="AO345" s="11">
        <f t="shared" si="86"/>
        <v>64743.02999999997</v>
      </c>
      <c r="AP345" s="11">
        <v>428572.53</v>
      </c>
      <c r="AQ345" s="11">
        <f t="shared" si="83"/>
        <v>1670.7600000000093</v>
      </c>
      <c r="AR345" s="11">
        <v>0</v>
      </c>
      <c r="AS345" s="11">
        <v>0</v>
      </c>
      <c r="AT345" s="11">
        <v>0</v>
      </c>
      <c r="AU345" s="11">
        <v>0</v>
      </c>
      <c r="AV345" s="3">
        <v>0</v>
      </c>
      <c r="AW345" s="4">
        <v>1200000</v>
      </c>
      <c r="AX345" s="73">
        <f t="shared" si="77"/>
        <v>0</v>
      </c>
    </row>
    <row r="346" spans="1:50" x14ac:dyDescent="0.25">
      <c r="A346" s="1" t="s">
        <v>45</v>
      </c>
      <c r="B346" s="1" t="s">
        <v>32</v>
      </c>
      <c r="C346" s="1" t="s">
        <v>33</v>
      </c>
      <c r="D346" s="1" t="s">
        <v>100</v>
      </c>
      <c r="E346" s="1" t="s">
        <v>101</v>
      </c>
      <c r="F346" s="1" t="s">
        <v>286</v>
      </c>
      <c r="G346" s="1">
        <v>5</v>
      </c>
      <c r="H346" s="1" t="s">
        <v>198</v>
      </c>
      <c r="I346" s="1">
        <v>5</v>
      </c>
      <c r="J346" s="1" t="s">
        <v>42</v>
      </c>
      <c r="K346" s="16" t="s">
        <v>301</v>
      </c>
      <c r="L346" s="16" t="s">
        <v>574</v>
      </c>
      <c r="M346" s="1" t="s">
        <v>46</v>
      </c>
      <c r="N346" s="1" t="s">
        <v>287</v>
      </c>
      <c r="O346" s="40" t="s">
        <v>307</v>
      </c>
      <c r="P346" s="1" t="s">
        <v>302</v>
      </c>
      <c r="Q346" s="1" t="s">
        <v>766</v>
      </c>
      <c r="R346" s="40" t="s">
        <v>307</v>
      </c>
      <c r="S346" s="1" t="s">
        <v>626</v>
      </c>
      <c r="T346" s="1" t="s">
        <v>297</v>
      </c>
      <c r="U346" s="1">
        <v>3000</v>
      </c>
      <c r="V346" s="1" t="s">
        <v>520</v>
      </c>
      <c r="W346" s="1" t="s">
        <v>520</v>
      </c>
      <c r="X346" s="1">
        <v>3581</v>
      </c>
      <c r="Y346" s="1" t="s">
        <v>64</v>
      </c>
      <c r="Z346" s="1">
        <v>0</v>
      </c>
      <c r="AA346" s="1" t="s">
        <v>44</v>
      </c>
      <c r="AB346" s="6">
        <v>2295.84</v>
      </c>
      <c r="AC346" s="6">
        <v>2087.04</v>
      </c>
      <c r="AD346" s="8">
        <v>15000</v>
      </c>
      <c r="AE346" s="8">
        <v>0</v>
      </c>
      <c r="AF346" s="8">
        <v>820.82</v>
      </c>
      <c r="AG346" s="8">
        <v>820.82</v>
      </c>
      <c r="AH346" s="8">
        <f t="shared" si="84"/>
        <v>0</v>
      </c>
      <c r="AI346" s="8">
        <v>820.82</v>
      </c>
      <c r="AJ346" s="8">
        <f t="shared" si="85"/>
        <v>0</v>
      </c>
      <c r="AK346" s="8">
        <v>820.82</v>
      </c>
      <c r="AL346" s="8">
        <v>10000</v>
      </c>
      <c r="AM346" s="11"/>
      <c r="AN346" s="11"/>
      <c r="AO346" s="11">
        <f t="shared" si="86"/>
        <v>0</v>
      </c>
      <c r="AP346" s="11">
        <v>820.82</v>
      </c>
      <c r="AQ346" s="11">
        <f t="shared" si="83"/>
        <v>14179.18</v>
      </c>
      <c r="AR346" s="11">
        <v>0</v>
      </c>
      <c r="AS346" s="11">
        <v>15000</v>
      </c>
      <c r="AT346" s="11">
        <v>0</v>
      </c>
      <c r="AU346" s="11">
        <v>0</v>
      </c>
      <c r="AV346" s="3">
        <v>15000</v>
      </c>
      <c r="AW346" s="4">
        <v>10000</v>
      </c>
      <c r="AX346" s="73">
        <f t="shared" ref="AX346:AX409" si="87">AW346-AL346</f>
        <v>0</v>
      </c>
    </row>
    <row r="347" spans="1:50" x14ac:dyDescent="0.25">
      <c r="A347" s="1" t="s">
        <v>45</v>
      </c>
      <c r="B347" s="1" t="s">
        <v>32</v>
      </c>
      <c r="C347" s="1" t="s">
        <v>33</v>
      </c>
      <c r="D347" s="1" t="s">
        <v>100</v>
      </c>
      <c r="E347" s="1" t="s">
        <v>101</v>
      </c>
      <c r="F347" s="1" t="s">
        <v>286</v>
      </c>
      <c r="G347" s="1">
        <v>6</v>
      </c>
      <c r="H347" s="1" t="s">
        <v>38</v>
      </c>
      <c r="I347" s="1">
        <v>4</v>
      </c>
      <c r="J347" s="1" t="s">
        <v>42</v>
      </c>
      <c r="K347" s="16" t="s">
        <v>309</v>
      </c>
      <c r="L347" s="16" t="s">
        <v>574</v>
      </c>
      <c r="M347" s="1" t="s">
        <v>46</v>
      </c>
      <c r="N347" s="1" t="s">
        <v>287</v>
      </c>
      <c r="O347" s="40" t="s">
        <v>706</v>
      </c>
      <c r="P347" s="1" t="s">
        <v>310</v>
      </c>
      <c r="Q347" s="1" t="s">
        <v>776</v>
      </c>
      <c r="R347" s="40" t="s">
        <v>705</v>
      </c>
      <c r="S347" s="1" t="s">
        <v>624</v>
      </c>
      <c r="T347" s="1" t="s">
        <v>308</v>
      </c>
      <c r="U347" s="1">
        <v>3000</v>
      </c>
      <c r="V347" s="1" t="s">
        <v>520</v>
      </c>
      <c r="W347" s="1" t="s">
        <v>520</v>
      </c>
      <c r="X347" s="1">
        <v>3611</v>
      </c>
      <c r="Y347" s="1" t="s">
        <v>311</v>
      </c>
      <c r="Z347" s="1">
        <v>0</v>
      </c>
      <c r="AA347" s="1" t="s">
        <v>44</v>
      </c>
      <c r="AB347" s="6">
        <v>33460043.5</v>
      </c>
      <c r="AC347" s="6">
        <v>33436725.870000001</v>
      </c>
      <c r="AD347" s="8">
        <v>35000000</v>
      </c>
      <c r="AE347" s="8">
        <v>27900000</v>
      </c>
      <c r="AF347" s="8">
        <v>25957882</v>
      </c>
      <c r="AG347" s="8">
        <v>25957882</v>
      </c>
      <c r="AH347" s="8">
        <f t="shared" si="84"/>
        <v>207371.62999999896</v>
      </c>
      <c r="AI347" s="8">
        <v>25750510.370000001</v>
      </c>
      <c r="AJ347" s="8">
        <f t="shared" si="85"/>
        <v>6882578.2100000009</v>
      </c>
      <c r="AK347" s="8">
        <v>18867932.16</v>
      </c>
      <c r="AL347" s="8">
        <v>30000000</v>
      </c>
      <c r="AM347" s="11" t="s">
        <v>593</v>
      </c>
      <c r="AN347" s="11"/>
      <c r="AO347" s="11">
        <f t="shared" si="86"/>
        <v>5554795.7400000002</v>
      </c>
      <c r="AP347" s="11">
        <v>13313136.42</v>
      </c>
      <c r="AQ347" s="11">
        <f t="shared" si="83"/>
        <v>9042118</v>
      </c>
      <c r="AR347" s="11">
        <v>0</v>
      </c>
      <c r="AS347" s="11">
        <v>7100000</v>
      </c>
      <c r="AT347" s="11">
        <v>0</v>
      </c>
      <c r="AU347" s="11">
        <v>0</v>
      </c>
      <c r="AV347" s="3">
        <v>7100000</v>
      </c>
      <c r="AW347" s="4">
        <v>30000000</v>
      </c>
      <c r="AX347" s="73">
        <f t="shared" si="87"/>
        <v>0</v>
      </c>
    </row>
    <row r="348" spans="1:50" x14ac:dyDescent="0.25">
      <c r="A348" s="1" t="s">
        <v>45</v>
      </c>
      <c r="B348" s="1" t="s">
        <v>32</v>
      </c>
      <c r="C348" s="1" t="s">
        <v>33</v>
      </c>
      <c r="D348" s="1" t="s">
        <v>100</v>
      </c>
      <c r="E348" s="1" t="s">
        <v>101</v>
      </c>
      <c r="F348" s="1" t="s">
        <v>286</v>
      </c>
      <c r="G348" s="1">
        <v>6</v>
      </c>
      <c r="H348" s="1" t="s">
        <v>38</v>
      </c>
      <c r="I348" s="1">
        <v>4</v>
      </c>
      <c r="J348" s="1" t="s">
        <v>42</v>
      </c>
      <c r="K348" s="16" t="s">
        <v>309</v>
      </c>
      <c r="L348" s="16" t="s">
        <v>574</v>
      </c>
      <c r="M348" s="1" t="s">
        <v>46</v>
      </c>
      <c r="N348" s="1" t="s">
        <v>287</v>
      </c>
      <c r="O348" s="40" t="s">
        <v>706</v>
      </c>
      <c r="P348" s="1" t="s">
        <v>310</v>
      </c>
      <c r="Q348" s="1" t="s">
        <v>776</v>
      </c>
      <c r="R348" s="40" t="s">
        <v>705</v>
      </c>
      <c r="S348" s="1" t="s">
        <v>624</v>
      </c>
      <c r="T348" s="1" t="s">
        <v>308</v>
      </c>
      <c r="U348" s="1">
        <v>3000</v>
      </c>
      <c r="V348" s="1" t="s">
        <v>520</v>
      </c>
      <c r="W348" s="1" t="s">
        <v>520</v>
      </c>
      <c r="X348" s="1">
        <v>3611</v>
      </c>
      <c r="Y348" s="1" t="s">
        <v>311</v>
      </c>
      <c r="Z348" s="1">
        <v>1</v>
      </c>
      <c r="AA348" s="1" t="s">
        <v>312</v>
      </c>
      <c r="AB348" s="6">
        <v>1740000</v>
      </c>
      <c r="AC348" s="6">
        <v>1740000</v>
      </c>
      <c r="AD348" s="8">
        <v>1740000</v>
      </c>
      <c r="AE348" s="8">
        <v>1500000</v>
      </c>
      <c r="AF348" s="8">
        <v>0</v>
      </c>
      <c r="AG348" s="8">
        <v>0</v>
      </c>
      <c r="AH348" s="8">
        <f t="shared" si="84"/>
        <v>0</v>
      </c>
      <c r="AI348" s="8">
        <v>0</v>
      </c>
      <c r="AJ348" s="8">
        <f t="shared" si="85"/>
        <v>0</v>
      </c>
      <c r="AK348" s="8">
        <v>0</v>
      </c>
      <c r="AL348" s="8">
        <v>0</v>
      </c>
      <c r="AM348" s="11"/>
      <c r="AN348" s="11"/>
      <c r="AO348" s="11">
        <f t="shared" si="86"/>
        <v>0</v>
      </c>
      <c r="AP348" s="11">
        <v>0</v>
      </c>
      <c r="AQ348" s="11">
        <f t="shared" si="83"/>
        <v>1740000</v>
      </c>
      <c r="AR348" s="11">
        <v>0</v>
      </c>
      <c r="AS348" s="11">
        <v>240000</v>
      </c>
      <c r="AT348" s="11">
        <v>0</v>
      </c>
      <c r="AU348" s="11">
        <v>0</v>
      </c>
      <c r="AV348" s="3">
        <v>240000</v>
      </c>
      <c r="AW348" s="4">
        <v>0</v>
      </c>
      <c r="AX348" s="73">
        <f t="shared" si="87"/>
        <v>0</v>
      </c>
    </row>
    <row r="349" spans="1:50" x14ac:dyDescent="0.25">
      <c r="A349" s="1" t="s">
        <v>45</v>
      </c>
      <c r="B349" s="1" t="s">
        <v>32</v>
      </c>
      <c r="C349" s="1" t="s">
        <v>33</v>
      </c>
      <c r="D349" s="1" t="s">
        <v>100</v>
      </c>
      <c r="E349" s="1" t="s">
        <v>101</v>
      </c>
      <c r="F349" s="1" t="s">
        <v>136</v>
      </c>
      <c r="G349" s="1">
        <v>6</v>
      </c>
      <c r="H349" s="1" t="s">
        <v>38</v>
      </c>
      <c r="I349" s="1">
        <v>21</v>
      </c>
      <c r="J349" s="1" t="s">
        <v>42</v>
      </c>
      <c r="K349" s="16" t="s">
        <v>139</v>
      </c>
      <c r="L349" s="16" t="s">
        <v>574</v>
      </c>
      <c r="M349" s="1" t="s">
        <v>46</v>
      </c>
      <c r="N349" s="1" t="s">
        <v>287</v>
      </c>
      <c r="O349" s="40" t="s">
        <v>706</v>
      </c>
      <c r="P349" s="1" t="s">
        <v>641</v>
      </c>
      <c r="Q349" s="1" t="s">
        <v>776</v>
      </c>
      <c r="R349" s="40" t="s">
        <v>705</v>
      </c>
      <c r="S349" s="1" t="s">
        <v>624</v>
      </c>
      <c r="T349" s="1" t="s">
        <v>308</v>
      </c>
      <c r="U349" s="1">
        <v>3000</v>
      </c>
      <c r="V349" s="1" t="s">
        <v>520</v>
      </c>
      <c r="W349" s="1" t="s">
        <v>520</v>
      </c>
      <c r="X349" s="1">
        <v>3631</v>
      </c>
      <c r="Y349" s="1" t="s">
        <v>323</v>
      </c>
      <c r="Z349" s="1">
        <v>0</v>
      </c>
      <c r="AA349" s="1" t="s">
        <v>44</v>
      </c>
      <c r="AB349" s="6">
        <v>4866666.5999999996</v>
      </c>
      <c r="AC349" s="6">
        <v>4866666.5999999996</v>
      </c>
      <c r="AD349" s="8">
        <v>4866666.55</v>
      </c>
      <c r="AE349" s="8">
        <v>4866666.55</v>
      </c>
      <c r="AF349" s="8">
        <v>3649999.82</v>
      </c>
      <c r="AG349" s="8">
        <v>3649999.82</v>
      </c>
      <c r="AH349" s="8">
        <f t="shared" si="84"/>
        <v>0</v>
      </c>
      <c r="AI349" s="8">
        <v>3649999.82</v>
      </c>
      <c r="AJ349" s="8">
        <f t="shared" si="85"/>
        <v>405555.48</v>
      </c>
      <c r="AK349" s="8">
        <v>3244444.34</v>
      </c>
      <c r="AL349" s="8">
        <v>4870000</v>
      </c>
      <c r="AM349" s="11" t="s">
        <v>572</v>
      </c>
      <c r="AN349" s="11"/>
      <c r="AO349" s="11">
        <f t="shared" si="86"/>
        <v>0</v>
      </c>
      <c r="AP349" s="11">
        <v>3244444.34</v>
      </c>
      <c r="AQ349" s="11">
        <f t="shared" si="83"/>
        <v>1216666.73</v>
      </c>
      <c r="AR349" s="11">
        <v>0</v>
      </c>
      <c r="AS349" s="11">
        <v>0</v>
      </c>
      <c r="AT349" s="11">
        <v>0</v>
      </c>
      <c r="AU349" s="11">
        <v>0</v>
      </c>
      <c r="AV349" s="3">
        <v>0</v>
      </c>
      <c r="AW349" s="4">
        <v>4870000</v>
      </c>
      <c r="AX349" s="73">
        <f t="shared" si="87"/>
        <v>0</v>
      </c>
    </row>
    <row r="350" spans="1:50" x14ac:dyDescent="0.25">
      <c r="A350" s="1" t="s">
        <v>45</v>
      </c>
      <c r="B350" s="1" t="s">
        <v>32</v>
      </c>
      <c r="C350" s="1" t="s">
        <v>33</v>
      </c>
      <c r="D350" s="1" t="s">
        <v>100</v>
      </c>
      <c r="E350" s="1" t="s">
        <v>101</v>
      </c>
      <c r="F350" s="1" t="s">
        <v>286</v>
      </c>
      <c r="G350" s="1">
        <v>6</v>
      </c>
      <c r="H350" s="1" t="s">
        <v>38</v>
      </c>
      <c r="I350" s="1">
        <v>4</v>
      </c>
      <c r="J350" s="1" t="s">
        <v>42</v>
      </c>
      <c r="K350" s="16" t="s">
        <v>309</v>
      </c>
      <c r="L350" s="16" t="s">
        <v>574</v>
      </c>
      <c r="M350" s="1" t="s">
        <v>46</v>
      </c>
      <c r="N350" s="1" t="s">
        <v>287</v>
      </c>
      <c r="O350" s="40" t="s">
        <v>706</v>
      </c>
      <c r="P350" s="1" t="s">
        <v>310</v>
      </c>
      <c r="Q350" s="1" t="s">
        <v>776</v>
      </c>
      <c r="R350" s="40" t="s">
        <v>705</v>
      </c>
      <c r="S350" s="1" t="s">
        <v>624</v>
      </c>
      <c r="T350" s="1" t="s">
        <v>308</v>
      </c>
      <c r="U350" s="1">
        <v>3000</v>
      </c>
      <c r="V350" s="1" t="s">
        <v>520</v>
      </c>
      <c r="W350" s="1" t="s">
        <v>520</v>
      </c>
      <c r="X350" s="1">
        <v>3651</v>
      </c>
      <c r="Y350" s="1" t="s">
        <v>313</v>
      </c>
      <c r="Z350" s="1">
        <v>0</v>
      </c>
      <c r="AA350" s="1" t="s">
        <v>44</v>
      </c>
      <c r="AB350" s="6">
        <v>3115200</v>
      </c>
      <c r="AC350" s="6">
        <v>3115200</v>
      </c>
      <c r="AD350" s="8">
        <v>4728216</v>
      </c>
      <c r="AE350" s="8">
        <v>3000000</v>
      </c>
      <c r="AF350" s="8">
        <v>2336400</v>
      </c>
      <c r="AG350" s="8">
        <v>2336400</v>
      </c>
      <c r="AH350" s="8">
        <f t="shared" si="84"/>
        <v>0</v>
      </c>
      <c r="AI350" s="8">
        <v>2336400</v>
      </c>
      <c r="AJ350" s="8">
        <f t="shared" si="85"/>
        <v>259600</v>
      </c>
      <c r="AK350" s="8">
        <v>2076800</v>
      </c>
      <c r="AL350" s="8">
        <v>3200000</v>
      </c>
      <c r="AM350" s="11"/>
      <c r="AN350" s="11"/>
      <c r="AO350" s="11">
        <f t="shared" si="86"/>
        <v>0</v>
      </c>
      <c r="AP350" s="11">
        <v>2076800</v>
      </c>
      <c r="AQ350" s="11">
        <f t="shared" si="83"/>
        <v>2391816</v>
      </c>
      <c r="AR350" s="11">
        <v>0</v>
      </c>
      <c r="AS350" s="11">
        <v>1728216</v>
      </c>
      <c r="AT350" s="11">
        <v>0</v>
      </c>
      <c r="AU350" s="11">
        <v>0</v>
      </c>
      <c r="AV350" s="3">
        <v>1728216</v>
      </c>
      <c r="AW350" s="4">
        <v>3200000</v>
      </c>
      <c r="AX350" s="73">
        <f t="shared" si="87"/>
        <v>0</v>
      </c>
    </row>
    <row r="351" spans="1:50" x14ac:dyDescent="0.25">
      <c r="A351" s="1" t="s">
        <v>45</v>
      </c>
      <c r="B351" s="1" t="s">
        <v>32</v>
      </c>
      <c r="C351" s="1" t="s">
        <v>33</v>
      </c>
      <c r="D351" s="1" t="s">
        <v>100</v>
      </c>
      <c r="E351" s="1" t="s">
        <v>101</v>
      </c>
      <c r="F351" s="1" t="s">
        <v>286</v>
      </c>
      <c r="G351" s="1">
        <v>6</v>
      </c>
      <c r="H351" s="1" t="s">
        <v>38</v>
      </c>
      <c r="I351" s="1">
        <v>4</v>
      </c>
      <c r="J351" s="1" t="s">
        <v>42</v>
      </c>
      <c r="K351" s="16" t="s">
        <v>309</v>
      </c>
      <c r="L351" s="16" t="s">
        <v>574</v>
      </c>
      <c r="M351" s="1" t="s">
        <v>46</v>
      </c>
      <c r="N351" s="1" t="s">
        <v>287</v>
      </c>
      <c r="O351" s="40" t="s">
        <v>706</v>
      </c>
      <c r="P351" s="1" t="s">
        <v>310</v>
      </c>
      <c r="Q351" s="1" t="s">
        <v>776</v>
      </c>
      <c r="R351" s="40" t="s">
        <v>705</v>
      </c>
      <c r="S351" s="1" t="s">
        <v>624</v>
      </c>
      <c r="T351" s="1" t="s">
        <v>308</v>
      </c>
      <c r="U351" s="1">
        <v>3000</v>
      </c>
      <c r="V351" s="1" t="s">
        <v>520</v>
      </c>
      <c r="W351" s="1" t="s">
        <v>520</v>
      </c>
      <c r="X351" s="1">
        <v>3661</v>
      </c>
      <c r="Y351" s="1" t="s">
        <v>314</v>
      </c>
      <c r="Z351" s="1">
        <v>0</v>
      </c>
      <c r="AA351" s="1" t="s">
        <v>44</v>
      </c>
      <c r="AB351" s="6">
        <v>6171220.2999999998</v>
      </c>
      <c r="AC351" s="6">
        <v>6171220.2999999998</v>
      </c>
      <c r="AD351" s="8">
        <v>8995784</v>
      </c>
      <c r="AE351" s="8">
        <v>7000000</v>
      </c>
      <c r="AF351" s="8">
        <v>5421165.9800000004</v>
      </c>
      <c r="AG351" s="8">
        <v>5421165.9800000004</v>
      </c>
      <c r="AH351" s="8">
        <f t="shared" si="84"/>
        <v>2.0000000484287739E-2</v>
      </c>
      <c r="AI351" s="8">
        <v>5421165.96</v>
      </c>
      <c r="AJ351" s="8">
        <f t="shared" si="85"/>
        <v>269018.44000000041</v>
      </c>
      <c r="AK351" s="8">
        <v>5152147.5199999996</v>
      </c>
      <c r="AL351" s="8">
        <v>6200000</v>
      </c>
      <c r="AM351" s="11"/>
      <c r="AN351" s="11"/>
      <c r="AO351" s="11">
        <f t="shared" si="86"/>
        <v>0</v>
      </c>
      <c r="AP351" s="11">
        <v>5152147.5199999996</v>
      </c>
      <c r="AQ351" s="11">
        <f t="shared" si="83"/>
        <v>3574618.0199999996</v>
      </c>
      <c r="AR351" s="11">
        <v>0</v>
      </c>
      <c r="AS351" s="11">
        <v>1995784</v>
      </c>
      <c r="AT351" s="11">
        <v>0</v>
      </c>
      <c r="AU351" s="11">
        <v>0</v>
      </c>
      <c r="AV351" s="3">
        <v>1995784</v>
      </c>
      <c r="AW351" s="4">
        <v>6200000</v>
      </c>
      <c r="AX351" s="73">
        <f t="shared" si="87"/>
        <v>0</v>
      </c>
    </row>
    <row r="352" spans="1:50" x14ac:dyDescent="0.25">
      <c r="A352" s="1" t="s">
        <v>45</v>
      </c>
      <c r="B352" s="1" t="s">
        <v>32</v>
      </c>
      <c r="C352" s="1" t="s">
        <v>33</v>
      </c>
      <c r="D352" s="1" t="s">
        <v>282</v>
      </c>
      <c r="E352" s="1" t="s">
        <v>283</v>
      </c>
      <c r="F352" s="1" t="s">
        <v>78</v>
      </c>
      <c r="G352" s="1">
        <v>1</v>
      </c>
      <c r="H352" s="1" t="s">
        <v>80</v>
      </c>
      <c r="I352" s="1">
        <v>15</v>
      </c>
      <c r="J352" s="1" t="s">
        <v>42</v>
      </c>
      <c r="K352" s="16" t="s">
        <v>90</v>
      </c>
      <c r="L352" s="16" t="s">
        <v>574</v>
      </c>
      <c r="M352" s="1" t="s">
        <v>46</v>
      </c>
      <c r="N352" s="1" t="s">
        <v>79</v>
      </c>
      <c r="O352" s="16" t="s">
        <v>659</v>
      </c>
      <c r="P352" s="1" t="s">
        <v>91</v>
      </c>
      <c r="Q352" s="1" t="s">
        <v>771</v>
      </c>
      <c r="R352" s="1" t="s">
        <v>634</v>
      </c>
      <c r="S352" s="1" t="s">
        <v>602</v>
      </c>
      <c r="T352" s="1" t="s">
        <v>284</v>
      </c>
      <c r="U352" s="1">
        <v>3000</v>
      </c>
      <c r="V352" s="1" t="s">
        <v>520</v>
      </c>
      <c r="W352" s="1" t="s">
        <v>520</v>
      </c>
      <c r="X352" s="1">
        <v>3711</v>
      </c>
      <c r="Y352" t="s">
        <v>160</v>
      </c>
      <c r="Z352" s="1">
        <v>0</v>
      </c>
      <c r="AA352" s="1" t="s">
        <v>44</v>
      </c>
      <c r="AB352" s="6">
        <v>8710</v>
      </c>
      <c r="AC352" s="6">
        <v>8710</v>
      </c>
      <c r="AD352" s="8">
        <v>0</v>
      </c>
      <c r="AE352" s="8">
        <v>0</v>
      </c>
      <c r="AF352" s="8">
        <v>0</v>
      </c>
      <c r="AG352" s="8">
        <v>0</v>
      </c>
      <c r="AH352" s="8">
        <v>0</v>
      </c>
      <c r="AI352" s="8">
        <v>0</v>
      </c>
      <c r="AJ352" s="8">
        <v>0</v>
      </c>
      <c r="AK352" s="8">
        <v>0</v>
      </c>
      <c r="AL352" s="8">
        <v>0</v>
      </c>
      <c r="AM352" s="11"/>
      <c r="AN352" s="11"/>
      <c r="AO352" s="11">
        <v>0</v>
      </c>
      <c r="AP352" s="11">
        <v>0</v>
      </c>
      <c r="AQ352" s="11">
        <v>0</v>
      </c>
      <c r="AR352" s="11">
        <v>0</v>
      </c>
      <c r="AS352" s="11">
        <v>0</v>
      </c>
      <c r="AT352" s="11">
        <v>0</v>
      </c>
      <c r="AU352" s="11">
        <v>0</v>
      </c>
      <c r="AV352" s="11">
        <v>0</v>
      </c>
      <c r="AW352" s="4">
        <v>0</v>
      </c>
      <c r="AX352" s="73">
        <f t="shared" si="87"/>
        <v>0</v>
      </c>
    </row>
    <row r="353" spans="1:50" x14ac:dyDescent="0.25">
      <c r="A353" s="1" t="s">
        <v>45</v>
      </c>
      <c r="B353" s="1" t="s">
        <v>142</v>
      </c>
      <c r="C353" s="1" t="s">
        <v>143</v>
      </c>
      <c r="D353" s="1" t="s">
        <v>100</v>
      </c>
      <c r="E353" s="1" t="s">
        <v>101</v>
      </c>
      <c r="F353" s="1" t="s">
        <v>144</v>
      </c>
      <c r="G353" s="1">
        <v>6</v>
      </c>
      <c r="H353" s="1" t="s">
        <v>38</v>
      </c>
      <c r="I353" s="1">
        <v>49</v>
      </c>
      <c r="J353" s="1" t="s">
        <v>42</v>
      </c>
      <c r="K353" s="16" t="s">
        <v>147</v>
      </c>
      <c r="L353" s="16" t="s">
        <v>574</v>
      </c>
      <c r="M353" s="1" t="s">
        <v>46</v>
      </c>
      <c r="N353" s="1" t="s">
        <v>145</v>
      </c>
      <c r="O353" s="40" t="s">
        <v>662</v>
      </c>
      <c r="P353" s="1" t="s">
        <v>148</v>
      </c>
      <c r="Q353" s="1" t="s">
        <v>775</v>
      </c>
      <c r="R353" s="1" t="s">
        <v>617</v>
      </c>
      <c r="S353" s="1" t="s">
        <v>618</v>
      </c>
      <c r="T353" s="1" t="s">
        <v>146</v>
      </c>
      <c r="U353" s="1">
        <v>3000</v>
      </c>
      <c r="V353" s="1" t="s">
        <v>520</v>
      </c>
      <c r="W353" s="1" t="s">
        <v>520</v>
      </c>
      <c r="X353" s="1">
        <v>3711</v>
      </c>
      <c r="Y353" s="1" t="s">
        <v>160</v>
      </c>
      <c r="Z353" s="1">
        <v>0</v>
      </c>
      <c r="AA353" s="1" t="s">
        <v>44</v>
      </c>
      <c r="AB353" s="6">
        <v>2839.3</v>
      </c>
      <c r="AC353" s="6">
        <v>2839.3</v>
      </c>
      <c r="AD353" s="8">
        <v>30000</v>
      </c>
      <c r="AE353" s="8">
        <v>0</v>
      </c>
      <c r="AF353" s="8">
        <v>19611</v>
      </c>
      <c r="AG353" s="8">
        <v>19611</v>
      </c>
      <c r="AH353" s="8">
        <f t="shared" ref="AH353:AH362" si="88">AG353-AI353</f>
        <v>17056</v>
      </c>
      <c r="AI353" s="8">
        <v>2555</v>
      </c>
      <c r="AJ353" s="8">
        <f t="shared" ref="AJ353:AJ362" si="89">AI353-AK353</f>
        <v>0</v>
      </c>
      <c r="AK353" s="8">
        <v>2555</v>
      </c>
      <c r="AL353" s="8">
        <v>0</v>
      </c>
      <c r="AM353" s="11"/>
      <c r="AN353" s="11"/>
      <c r="AO353" s="11">
        <f t="shared" ref="AO353:AO362" si="90">AK353-AP353</f>
        <v>0</v>
      </c>
      <c r="AP353" s="11">
        <v>2555</v>
      </c>
      <c r="AQ353" s="11">
        <f t="shared" ref="AQ353:AQ362" si="91">AD353-AF353</f>
        <v>10389</v>
      </c>
      <c r="AR353" s="11">
        <v>0</v>
      </c>
      <c r="AS353" s="11">
        <v>30000</v>
      </c>
      <c r="AT353" s="11">
        <v>0</v>
      </c>
      <c r="AU353" s="11">
        <v>0</v>
      </c>
      <c r="AV353" s="3">
        <v>30000</v>
      </c>
      <c r="AW353" s="4">
        <v>0</v>
      </c>
      <c r="AX353" s="73">
        <f t="shared" si="87"/>
        <v>0</v>
      </c>
    </row>
    <row r="354" spans="1:50" x14ac:dyDescent="0.25">
      <c r="A354" s="1" t="s">
        <v>45</v>
      </c>
      <c r="B354" s="1" t="s">
        <v>219</v>
      </c>
      <c r="C354" s="1" t="s">
        <v>220</v>
      </c>
      <c r="D354" s="1" t="s">
        <v>49</v>
      </c>
      <c r="E354" s="1" t="s">
        <v>50</v>
      </c>
      <c r="F354" s="1" t="s">
        <v>221</v>
      </c>
      <c r="G354" s="1">
        <v>7</v>
      </c>
      <c r="H354" s="1" t="s">
        <v>223</v>
      </c>
      <c r="I354" s="1">
        <v>41</v>
      </c>
      <c r="J354" s="1" t="s">
        <v>42</v>
      </c>
      <c r="K354" s="16" t="s">
        <v>225</v>
      </c>
      <c r="L354" s="16" t="s">
        <v>574</v>
      </c>
      <c r="M354" s="1" t="s">
        <v>46</v>
      </c>
      <c r="N354" s="1" t="s">
        <v>222</v>
      </c>
      <c r="O354" s="40" t="s">
        <v>663</v>
      </c>
      <c r="P354" s="1" t="s">
        <v>226</v>
      </c>
      <c r="Q354" s="1" t="s">
        <v>769</v>
      </c>
      <c r="R354" s="1" t="s">
        <v>622</v>
      </c>
      <c r="S354" s="1" t="s">
        <v>599</v>
      </c>
      <c r="T354" s="1" t="s">
        <v>229</v>
      </c>
      <c r="U354" s="1">
        <v>3000</v>
      </c>
      <c r="V354" s="1" t="s">
        <v>520</v>
      </c>
      <c r="W354" s="1" t="s">
        <v>520</v>
      </c>
      <c r="X354" s="1">
        <v>3711</v>
      </c>
      <c r="Y354" s="1" t="s">
        <v>160</v>
      </c>
      <c r="Z354" s="1">
        <v>0</v>
      </c>
      <c r="AA354" s="1" t="s">
        <v>44</v>
      </c>
      <c r="AB354" s="8">
        <v>6755</v>
      </c>
      <c r="AC354" s="8">
        <v>6755</v>
      </c>
      <c r="AD354" s="8">
        <v>35000</v>
      </c>
      <c r="AE354" s="8">
        <v>0</v>
      </c>
      <c r="AF354" s="8">
        <v>25193.52</v>
      </c>
      <c r="AG354" s="8">
        <v>25193.52</v>
      </c>
      <c r="AH354" s="8">
        <f t="shared" si="88"/>
        <v>0</v>
      </c>
      <c r="AI354" s="8">
        <v>25193.52</v>
      </c>
      <c r="AJ354" s="8">
        <f t="shared" si="89"/>
        <v>0</v>
      </c>
      <c r="AK354" s="8">
        <v>25193.52</v>
      </c>
      <c r="AL354" s="8">
        <v>35000</v>
      </c>
      <c r="AM354" s="11"/>
      <c r="AN354" s="11"/>
      <c r="AO354" s="11">
        <f t="shared" si="90"/>
        <v>0</v>
      </c>
      <c r="AP354" s="11">
        <v>25193.52</v>
      </c>
      <c r="AQ354" s="11">
        <f t="shared" si="91"/>
        <v>9806.48</v>
      </c>
      <c r="AR354" s="11">
        <v>35000</v>
      </c>
      <c r="AS354" s="11">
        <v>0</v>
      </c>
      <c r="AT354" s="11">
        <v>0</v>
      </c>
      <c r="AU354" s="11">
        <v>0</v>
      </c>
      <c r="AV354" s="3">
        <v>35000</v>
      </c>
      <c r="AW354" s="4">
        <v>35000</v>
      </c>
      <c r="AX354" s="73">
        <f t="shared" si="87"/>
        <v>0</v>
      </c>
    </row>
    <row r="355" spans="1:50" x14ac:dyDescent="0.25">
      <c r="A355" s="1" t="s">
        <v>45</v>
      </c>
      <c r="B355" s="1" t="s">
        <v>32</v>
      </c>
      <c r="C355" s="1" t="s">
        <v>33</v>
      </c>
      <c r="D355" s="1" t="s">
        <v>34</v>
      </c>
      <c r="E355" s="1" t="s">
        <v>35</v>
      </c>
      <c r="F355" s="1" t="s">
        <v>36</v>
      </c>
      <c r="G355" s="1">
        <v>6</v>
      </c>
      <c r="H355" s="1" t="s">
        <v>38</v>
      </c>
      <c r="I355" s="1">
        <v>18</v>
      </c>
      <c r="J355" s="1" t="s">
        <v>42</v>
      </c>
      <c r="K355" s="16" t="s">
        <v>253</v>
      </c>
      <c r="L355" s="16" t="s">
        <v>574</v>
      </c>
      <c r="M355" s="1" t="s">
        <v>46</v>
      </c>
      <c r="N355" s="1" t="s">
        <v>37</v>
      </c>
      <c r="O355" s="40" t="s">
        <v>584</v>
      </c>
      <c r="P355" s="1" t="s">
        <v>254</v>
      </c>
      <c r="Q355" s="1" t="s">
        <v>764</v>
      </c>
      <c r="R355" s="1" t="s">
        <v>631</v>
      </c>
      <c r="S355" s="1" t="s">
        <v>636</v>
      </c>
      <c r="T355" s="1" t="s">
        <v>252</v>
      </c>
      <c r="U355" s="1">
        <v>3000</v>
      </c>
      <c r="V355" s="1" t="s">
        <v>520</v>
      </c>
      <c r="W355" s="1" t="s">
        <v>520</v>
      </c>
      <c r="X355" s="1">
        <v>3711</v>
      </c>
      <c r="Y355" s="1" t="s">
        <v>160</v>
      </c>
      <c r="Z355" s="1">
        <v>0</v>
      </c>
      <c r="AA355" s="1" t="s">
        <v>44</v>
      </c>
      <c r="AB355" s="6">
        <v>27083.9</v>
      </c>
      <c r="AC355" s="6">
        <v>27069.9</v>
      </c>
      <c r="AD355" s="8">
        <v>8960</v>
      </c>
      <c r="AE355" s="8">
        <v>8960</v>
      </c>
      <c r="AF355" s="8">
        <v>0</v>
      </c>
      <c r="AG355" s="8">
        <v>0</v>
      </c>
      <c r="AH355" s="8">
        <f t="shared" si="88"/>
        <v>0</v>
      </c>
      <c r="AI355" s="8">
        <v>0</v>
      </c>
      <c r="AJ355" s="8">
        <f t="shared" si="89"/>
        <v>0</v>
      </c>
      <c r="AK355" s="8">
        <v>0</v>
      </c>
      <c r="AL355" s="8">
        <v>25000</v>
      </c>
      <c r="AM355" s="11"/>
      <c r="AN355" s="11"/>
      <c r="AO355" s="11">
        <f t="shared" si="90"/>
        <v>0</v>
      </c>
      <c r="AP355" s="11">
        <v>0</v>
      </c>
      <c r="AQ355" s="11">
        <f t="shared" si="91"/>
        <v>8960</v>
      </c>
      <c r="AR355" s="11">
        <v>0</v>
      </c>
      <c r="AS355" s="11">
        <v>0</v>
      </c>
      <c r="AT355" s="11">
        <v>0</v>
      </c>
      <c r="AU355" s="11">
        <v>0</v>
      </c>
      <c r="AV355" s="3">
        <v>0</v>
      </c>
      <c r="AW355" s="4">
        <v>25000</v>
      </c>
      <c r="AX355" s="73">
        <f t="shared" si="87"/>
        <v>0</v>
      </c>
    </row>
    <row r="356" spans="1:50" x14ac:dyDescent="0.25">
      <c r="A356" s="1" t="s">
        <v>45</v>
      </c>
      <c r="B356" s="1" t="s">
        <v>32</v>
      </c>
      <c r="C356" s="1" t="s">
        <v>33</v>
      </c>
      <c r="D356" s="1" t="s">
        <v>100</v>
      </c>
      <c r="E356" s="1" t="s">
        <v>101</v>
      </c>
      <c r="F356" s="1" t="s">
        <v>286</v>
      </c>
      <c r="G356" s="1">
        <v>6</v>
      </c>
      <c r="H356" s="1" t="s">
        <v>38</v>
      </c>
      <c r="I356" s="1">
        <v>3</v>
      </c>
      <c r="J356" s="1" t="s">
        <v>42</v>
      </c>
      <c r="K356" s="16" t="s">
        <v>306</v>
      </c>
      <c r="L356" s="16" t="s">
        <v>574</v>
      </c>
      <c r="M356" s="1" t="s">
        <v>46</v>
      </c>
      <c r="N356" s="1" t="s">
        <v>287</v>
      </c>
      <c r="O356" s="40" t="s">
        <v>307</v>
      </c>
      <c r="P356" s="1" t="s">
        <v>307</v>
      </c>
      <c r="Q356" s="1" t="s">
        <v>766</v>
      </c>
      <c r="R356" s="1" t="s">
        <v>307</v>
      </c>
      <c r="S356" s="1" t="s">
        <v>305</v>
      </c>
      <c r="T356" s="1" t="s">
        <v>305</v>
      </c>
      <c r="U356" s="1">
        <v>3000</v>
      </c>
      <c r="V356" s="1" t="s">
        <v>520</v>
      </c>
      <c r="W356" s="1" t="s">
        <v>520</v>
      </c>
      <c r="X356" s="1">
        <v>3711</v>
      </c>
      <c r="Y356" s="1" t="s">
        <v>160</v>
      </c>
      <c r="Z356" s="1">
        <v>0</v>
      </c>
      <c r="AA356" s="1" t="s">
        <v>44</v>
      </c>
      <c r="AB356" s="6">
        <v>18400.04</v>
      </c>
      <c r="AC356" s="6">
        <v>18400.04</v>
      </c>
      <c r="AD356" s="8">
        <v>14707.69</v>
      </c>
      <c r="AE356" s="8">
        <v>14707.69</v>
      </c>
      <c r="AF356" s="8">
        <v>0</v>
      </c>
      <c r="AG356" s="8">
        <v>0</v>
      </c>
      <c r="AH356" s="8">
        <f t="shared" si="88"/>
        <v>0</v>
      </c>
      <c r="AI356" s="8">
        <v>0</v>
      </c>
      <c r="AJ356" s="8">
        <f t="shared" si="89"/>
        <v>0</v>
      </c>
      <c r="AK356" s="8">
        <v>0</v>
      </c>
      <c r="AL356" s="8">
        <v>25000</v>
      </c>
      <c r="AM356" s="11"/>
      <c r="AN356" s="11"/>
      <c r="AO356" s="11">
        <f t="shared" si="90"/>
        <v>0</v>
      </c>
      <c r="AP356" s="11">
        <v>0</v>
      </c>
      <c r="AQ356" s="11">
        <f t="shared" si="91"/>
        <v>14707.69</v>
      </c>
      <c r="AR356" s="11">
        <v>0</v>
      </c>
      <c r="AS356" s="11">
        <v>0</v>
      </c>
      <c r="AT356" s="11">
        <v>0</v>
      </c>
      <c r="AU356" s="11">
        <v>0</v>
      </c>
      <c r="AV356" s="3">
        <v>0</v>
      </c>
      <c r="AW356" s="4">
        <v>25000</v>
      </c>
      <c r="AX356" s="73">
        <f t="shared" si="87"/>
        <v>0</v>
      </c>
    </row>
    <row r="357" spans="1:50" x14ac:dyDescent="0.25">
      <c r="A357" s="1" t="s">
        <v>45</v>
      </c>
      <c r="B357" s="1" t="s">
        <v>32</v>
      </c>
      <c r="C357" s="1" t="s">
        <v>33</v>
      </c>
      <c r="D357" s="1" t="s">
        <v>240</v>
      </c>
      <c r="E357" s="1" t="s">
        <v>241</v>
      </c>
      <c r="F357" s="1" t="s">
        <v>78</v>
      </c>
      <c r="G357" s="1">
        <v>1</v>
      </c>
      <c r="H357" s="1" t="s">
        <v>80</v>
      </c>
      <c r="I357" s="1">
        <v>7</v>
      </c>
      <c r="J357" s="1" t="s">
        <v>42</v>
      </c>
      <c r="K357" s="16" t="s">
        <v>248</v>
      </c>
      <c r="L357" s="16" t="s">
        <v>574</v>
      </c>
      <c r="M357" s="1" t="s">
        <v>46</v>
      </c>
      <c r="N357" s="1" t="s">
        <v>79</v>
      </c>
      <c r="O357" s="40" t="s">
        <v>657</v>
      </c>
      <c r="P357" s="1" t="s">
        <v>249</v>
      </c>
      <c r="Q357" s="1" t="s">
        <v>762</v>
      </c>
      <c r="R357" s="1" t="s">
        <v>79</v>
      </c>
      <c r="S357" s="1" t="s">
        <v>628</v>
      </c>
      <c r="T357" s="1" t="s">
        <v>355</v>
      </c>
      <c r="U357" s="1">
        <v>3000</v>
      </c>
      <c r="V357" s="1" t="s">
        <v>520</v>
      </c>
      <c r="W357" s="1" t="s">
        <v>520</v>
      </c>
      <c r="X357" s="1">
        <v>3711</v>
      </c>
      <c r="Y357" s="1" t="s">
        <v>160</v>
      </c>
      <c r="Z357" s="1">
        <v>0</v>
      </c>
      <c r="AA357" s="1" t="s">
        <v>44</v>
      </c>
      <c r="AB357" s="7">
        <v>0</v>
      </c>
      <c r="AC357" s="7">
        <v>0</v>
      </c>
      <c r="AD357" s="8">
        <v>7200</v>
      </c>
      <c r="AE357" s="8">
        <v>0</v>
      </c>
      <c r="AF357" s="8">
        <v>6250</v>
      </c>
      <c r="AG357" s="8">
        <v>6250</v>
      </c>
      <c r="AH357" s="8">
        <f t="shared" si="88"/>
        <v>0</v>
      </c>
      <c r="AI357" s="8">
        <v>6250</v>
      </c>
      <c r="AJ357" s="8">
        <f t="shared" si="89"/>
        <v>0</v>
      </c>
      <c r="AK357" s="8">
        <v>6250</v>
      </c>
      <c r="AL357" s="8">
        <v>7200</v>
      </c>
      <c r="AM357" s="11"/>
      <c r="AN357" s="11"/>
      <c r="AO357" s="11">
        <f t="shared" si="90"/>
        <v>0</v>
      </c>
      <c r="AP357" s="11">
        <v>6250</v>
      </c>
      <c r="AQ357" s="11">
        <f t="shared" si="91"/>
        <v>950</v>
      </c>
      <c r="AR357" s="11">
        <v>0</v>
      </c>
      <c r="AS357" s="11">
        <v>7200</v>
      </c>
      <c r="AT357" s="11">
        <v>0</v>
      </c>
      <c r="AU357" s="11">
        <v>0</v>
      </c>
      <c r="AV357" s="3">
        <v>7200</v>
      </c>
      <c r="AW357" s="4">
        <v>7200</v>
      </c>
      <c r="AX357" s="73">
        <f t="shared" si="87"/>
        <v>0</v>
      </c>
    </row>
    <row r="358" spans="1:50" x14ac:dyDescent="0.25">
      <c r="A358" s="1" t="s">
        <v>45</v>
      </c>
      <c r="B358" s="1" t="s">
        <v>32</v>
      </c>
      <c r="C358" s="1" t="s">
        <v>33</v>
      </c>
      <c r="D358" s="1" t="s">
        <v>356</v>
      </c>
      <c r="E358" s="1" t="s">
        <v>357</v>
      </c>
      <c r="F358" s="1" t="s">
        <v>286</v>
      </c>
      <c r="G358" s="1">
        <v>6</v>
      </c>
      <c r="H358" s="1" t="s">
        <v>38</v>
      </c>
      <c r="I358" s="1">
        <v>6</v>
      </c>
      <c r="J358" s="1" t="s">
        <v>42</v>
      </c>
      <c r="K358" s="16" t="s">
        <v>359</v>
      </c>
      <c r="L358" s="16" t="s">
        <v>574</v>
      </c>
      <c r="M358" s="1" t="s">
        <v>46</v>
      </c>
      <c r="N358" s="1" t="s">
        <v>287</v>
      </c>
      <c r="O358" s="40" t="s">
        <v>662</v>
      </c>
      <c r="P358" s="1" t="s">
        <v>360</v>
      </c>
      <c r="Q358" s="1" t="s">
        <v>775</v>
      </c>
      <c r="R358" s="1" t="s">
        <v>617</v>
      </c>
      <c r="S358" s="1" t="s">
        <v>625</v>
      </c>
      <c r="T358" s="1" t="s">
        <v>358</v>
      </c>
      <c r="U358" s="1">
        <v>3000</v>
      </c>
      <c r="V358" s="1" t="s">
        <v>520</v>
      </c>
      <c r="W358" s="1" t="s">
        <v>520</v>
      </c>
      <c r="X358" s="1">
        <v>3711</v>
      </c>
      <c r="Y358" s="1" t="s">
        <v>160</v>
      </c>
      <c r="Z358" s="1">
        <v>0</v>
      </c>
      <c r="AA358" s="1" t="s">
        <v>44</v>
      </c>
      <c r="AB358" s="7">
        <v>0</v>
      </c>
      <c r="AC358" s="7">
        <v>0</v>
      </c>
      <c r="AD358" s="8">
        <v>18100</v>
      </c>
      <c r="AE358" s="8">
        <v>0</v>
      </c>
      <c r="AF358" s="8">
        <v>15804</v>
      </c>
      <c r="AG358" s="8">
        <v>15804</v>
      </c>
      <c r="AH358" s="8">
        <f t="shared" si="88"/>
        <v>0</v>
      </c>
      <c r="AI358" s="8">
        <v>15804</v>
      </c>
      <c r="AJ358" s="8">
        <f t="shared" si="89"/>
        <v>0</v>
      </c>
      <c r="AK358" s="8">
        <v>15804</v>
      </c>
      <c r="AL358" s="8">
        <v>0</v>
      </c>
      <c r="AM358" s="11"/>
      <c r="AN358" s="11"/>
      <c r="AO358" s="11">
        <f t="shared" si="90"/>
        <v>0</v>
      </c>
      <c r="AP358" s="11">
        <v>15804</v>
      </c>
      <c r="AQ358" s="11">
        <f t="shared" si="91"/>
        <v>2296</v>
      </c>
      <c r="AR358" s="11">
        <v>0</v>
      </c>
      <c r="AS358" s="11">
        <v>18100</v>
      </c>
      <c r="AT358" s="11">
        <v>0</v>
      </c>
      <c r="AU358" s="11">
        <v>0</v>
      </c>
      <c r="AV358" s="3">
        <v>18100</v>
      </c>
      <c r="AW358" s="4">
        <v>0</v>
      </c>
      <c r="AX358" s="73">
        <f t="shared" si="87"/>
        <v>0</v>
      </c>
    </row>
    <row r="359" spans="1:50" x14ac:dyDescent="0.25">
      <c r="A359" s="1" t="s">
        <v>45</v>
      </c>
      <c r="B359" s="1" t="s">
        <v>47</v>
      </c>
      <c r="C359" s="1" t="s">
        <v>48</v>
      </c>
      <c r="D359" s="1" t="s">
        <v>49</v>
      </c>
      <c r="E359" s="1" t="s">
        <v>50</v>
      </c>
      <c r="F359" s="1" t="s">
        <v>51</v>
      </c>
      <c r="G359" s="1">
        <v>4</v>
      </c>
      <c r="H359" s="1" t="s">
        <v>53</v>
      </c>
      <c r="I359" s="1">
        <v>56</v>
      </c>
      <c r="J359" s="1" t="s">
        <v>42</v>
      </c>
      <c r="K359" s="16" t="s">
        <v>55</v>
      </c>
      <c r="L359" s="16" t="s">
        <v>574</v>
      </c>
      <c r="M359" s="1" t="s">
        <v>46</v>
      </c>
      <c r="N359" s="1" t="s">
        <v>52</v>
      </c>
      <c r="O359" s="40" t="s">
        <v>660</v>
      </c>
      <c r="P359" s="1" t="s">
        <v>56</v>
      </c>
      <c r="Q359" s="1" t="s">
        <v>781</v>
      </c>
      <c r="R359" s="1" t="s">
        <v>600</v>
      </c>
      <c r="S359" s="1" t="s">
        <v>600</v>
      </c>
      <c r="T359" s="1" t="s">
        <v>54</v>
      </c>
      <c r="U359" s="1">
        <v>3000</v>
      </c>
      <c r="V359" s="1" t="s">
        <v>520</v>
      </c>
      <c r="W359" s="1" t="s">
        <v>520</v>
      </c>
      <c r="X359" s="1">
        <v>3721</v>
      </c>
      <c r="Y359" s="1" t="s">
        <v>65</v>
      </c>
      <c r="Z359" s="1">
        <v>0</v>
      </c>
      <c r="AA359" s="1" t="s">
        <v>44</v>
      </c>
      <c r="AB359" s="7">
        <v>0</v>
      </c>
      <c r="AC359" s="7">
        <v>0</v>
      </c>
      <c r="AD359" s="8">
        <v>3000</v>
      </c>
      <c r="AE359" s="8">
        <v>0</v>
      </c>
      <c r="AF359" s="8">
        <v>2220</v>
      </c>
      <c r="AG359" s="8">
        <v>2220</v>
      </c>
      <c r="AH359" s="8">
        <f t="shared" si="88"/>
        <v>0</v>
      </c>
      <c r="AI359" s="8">
        <v>2220</v>
      </c>
      <c r="AJ359" s="8">
        <f t="shared" si="89"/>
        <v>0</v>
      </c>
      <c r="AK359" s="8">
        <v>2220</v>
      </c>
      <c r="AL359" s="8">
        <v>3000</v>
      </c>
      <c r="AM359" s="11"/>
      <c r="AN359" s="11"/>
      <c r="AO359" s="11">
        <f t="shared" si="90"/>
        <v>0</v>
      </c>
      <c r="AP359" s="11">
        <v>2220</v>
      </c>
      <c r="AQ359" s="11">
        <f t="shared" si="91"/>
        <v>780</v>
      </c>
      <c r="AR359" s="11">
        <v>0</v>
      </c>
      <c r="AS359" s="11">
        <v>3000</v>
      </c>
      <c r="AT359" s="11">
        <v>0</v>
      </c>
      <c r="AU359" s="11">
        <v>0</v>
      </c>
      <c r="AV359" s="3">
        <v>3000</v>
      </c>
      <c r="AW359" s="4">
        <v>3000</v>
      </c>
      <c r="AX359" s="73">
        <f t="shared" si="87"/>
        <v>0</v>
      </c>
    </row>
    <row r="360" spans="1:50" x14ac:dyDescent="0.25">
      <c r="A360" s="1" t="s">
        <v>45</v>
      </c>
      <c r="B360" s="1" t="s">
        <v>219</v>
      </c>
      <c r="C360" s="1" t="s">
        <v>220</v>
      </c>
      <c r="D360" s="1" t="s">
        <v>49</v>
      </c>
      <c r="E360" s="1" t="s">
        <v>50</v>
      </c>
      <c r="F360" s="1" t="s">
        <v>221</v>
      </c>
      <c r="G360" s="1">
        <v>7</v>
      </c>
      <c r="H360" s="1" t="s">
        <v>223</v>
      </c>
      <c r="I360" s="1">
        <v>40</v>
      </c>
      <c r="J360" s="1" t="s">
        <v>42</v>
      </c>
      <c r="K360" s="16" t="s">
        <v>225</v>
      </c>
      <c r="L360" s="16" t="s">
        <v>574</v>
      </c>
      <c r="M360" s="1" t="s">
        <v>46</v>
      </c>
      <c r="N360" s="1" t="s">
        <v>222</v>
      </c>
      <c r="O360" s="40" t="s">
        <v>663</v>
      </c>
      <c r="P360" s="1" t="s">
        <v>226</v>
      </c>
      <c r="Q360" s="1" t="s">
        <v>769</v>
      </c>
      <c r="R360" s="1" t="s">
        <v>622</v>
      </c>
      <c r="S360" s="1" t="s">
        <v>599</v>
      </c>
      <c r="T360" s="1" t="s">
        <v>224</v>
      </c>
      <c r="U360" s="1">
        <v>3000</v>
      </c>
      <c r="V360" s="1" t="s">
        <v>520</v>
      </c>
      <c r="W360" s="1" t="s">
        <v>520</v>
      </c>
      <c r="X360" s="1">
        <v>3721</v>
      </c>
      <c r="Y360" s="1" t="s">
        <v>65</v>
      </c>
      <c r="Z360" s="1">
        <v>0</v>
      </c>
      <c r="AA360" s="1" t="s">
        <v>44</v>
      </c>
      <c r="AB360" s="8">
        <v>0</v>
      </c>
      <c r="AC360" s="8">
        <v>0</v>
      </c>
      <c r="AD360" s="8">
        <v>15000</v>
      </c>
      <c r="AE360" s="8">
        <v>0</v>
      </c>
      <c r="AF360" s="8">
        <v>6755.56</v>
      </c>
      <c r="AG360" s="8">
        <v>6755.56</v>
      </c>
      <c r="AH360" s="8">
        <f t="shared" si="88"/>
        <v>0</v>
      </c>
      <c r="AI360" s="8">
        <v>6755.56</v>
      </c>
      <c r="AJ360" s="8">
        <f t="shared" si="89"/>
        <v>0</v>
      </c>
      <c r="AK360" s="8">
        <v>6755.56</v>
      </c>
      <c r="AL360" s="8">
        <v>15000</v>
      </c>
      <c r="AM360" s="11"/>
      <c r="AN360" s="11"/>
      <c r="AO360" s="11">
        <f t="shared" si="90"/>
        <v>0</v>
      </c>
      <c r="AP360" s="11">
        <v>6755.56</v>
      </c>
      <c r="AQ360" s="11">
        <f t="shared" si="91"/>
        <v>8244.4399999999987</v>
      </c>
      <c r="AR360" s="11">
        <v>0</v>
      </c>
      <c r="AS360" s="11">
        <v>15000</v>
      </c>
      <c r="AT360" s="11">
        <v>0</v>
      </c>
      <c r="AU360" s="11">
        <v>0</v>
      </c>
      <c r="AV360" s="3">
        <v>15000</v>
      </c>
      <c r="AW360" s="4">
        <v>15000</v>
      </c>
      <c r="AX360" s="73">
        <f t="shared" si="87"/>
        <v>0</v>
      </c>
    </row>
    <row r="361" spans="1:50" x14ac:dyDescent="0.25">
      <c r="A361" s="1" t="s">
        <v>45</v>
      </c>
      <c r="B361" s="1" t="s">
        <v>32</v>
      </c>
      <c r="C361" s="1" t="s">
        <v>33</v>
      </c>
      <c r="D361" s="1" t="s">
        <v>34</v>
      </c>
      <c r="E361" s="1" t="s">
        <v>35</v>
      </c>
      <c r="F361" s="1" t="s">
        <v>36</v>
      </c>
      <c r="G361" s="1">
        <v>6</v>
      </c>
      <c r="H361" s="1" t="s">
        <v>38</v>
      </c>
      <c r="I361" s="1">
        <v>18</v>
      </c>
      <c r="J361" s="1" t="s">
        <v>42</v>
      </c>
      <c r="K361" s="16" t="s">
        <v>253</v>
      </c>
      <c r="L361" s="16" t="s">
        <v>574</v>
      </c>
      <c r="M361" s="1" t="s">
        <v>46</v>
      </c>
      <c r="N361" s="1" t="s">
        <v>37</v>
      </c>
      <c r="O361" s="40" t="s">
        <v>584</v>
      </c>
      <c r="P361" s="1" t="s">
        <v>254</v>
      </c>
      <c r="Q361" s="1" t="s">
        <v>764</v>
      </c>
      <c r="R361" s="1" t="s">
        <v>631</v>
      </c>
      <c r="S361" s="1" t="s">
        <v>636</v>
      </c>
      <c r="T361" s="1" t="s">
        <v>252</v>
      </c>
      <c r="U361" s="1">
        <v>3000</v>
      </c>
      <c r="V361" s="1" t="s">
        <v>520</v>
      </c>
      <c r="W361" s="1" t="s">
        <v>520</v>
      </c>
      <c r="X361" s="1">
        <v>3721</v>
      </c>
      <c r="Y361" s="1" t="s">
        <v>65</v>
      </c>
      <c r="Z361" s="1">
        <v>0</v>
      </c>
      <c r="AA361" s="1" t="s">
        <v>44</v>
      </c>
      <c r="AB361" s="7">
        <v>0</v>
      </c>
      <c r="AC361" s="7">
        <v>0</v>
      </c>
      <c r="AD361" s="8">
        <v>2480</v>
      </c>
      <c r="AE361" s="8">
        <v>2480</v>
      </c>
      <c r="AF361" s="8">
        <v>0</v>
      </c>
      <c r="AG361" s="8">
        <v>0</v>
      </c>
      <c r="AH361" s="8">
        <f t="shared" si="88"/>
        <v>0</v>
      </c>
      <c r="AI361" s="8">
        <v>0</v>
      </c>
      <c r="AJ361" s="8">
        <f t="shared" si="89"/>
        <v>0</v>
      </c>
      <c r="AK361" s="8">
        <v>0</v>
      </c>
      <c r="AL361" s="8">
        <v>0</v>
      </c>
      <c r="AM361" s="11"/>
      <c r="AN361" s="11"/>
      <c r="AO361" s="11">
        <f t="shared" si="90"/>
        <v>0</v>
      </c>
      <c r="AP361" s="11">
        <v>0</v>
      </c>
      <c r="AQ361" s="11">
        <f t="shared" si="91"/>
        <v>2480</v>
      </c>
      <c r="AR361" s="11">
        <v>0</v>
      </c>
      <c r="AS361" s="11">
        <v>0</v>
      </c>
      <c r="AT361" s="11">
        <v>0</v>
      </c>
      <c r="AU361" s="11">
        <v>0</v>
      </c>
      <c r="AV361" s="3">
        <v>0</v>
      </c>
      <c r="AW361" s="4">
        <v>0</v>
      </c>
      <c r="AX361" s="73">
        <f t="shared" si="87"/>
        <v>0</v>
      </c>
    </row>
    <row r="362" spans="1:50" x14ac:dyDescent="0.25">
      <c r="A362" s="1" t="s">
        <v>45</v>
      </c>
      <c r="B362" s="1" t="s">
        <v>32</v>
      </c>
      <c r="C362" s="1" t="s">
        <v>33</v>
      </c>
      <c r="D362" s="1" t="s">
        <v>356</v>
      </c>
      <c r="E362" s="1" t="s">
        <v>357</v>
      </c>
      <c r="F362" s="1" t="s">
        <v>286</v>
      </c>
      <c r="G362" s="1">
        <v>6</v>
      </c>
      <c r="H362" s="1" t="s">
        <v>38</v>
      </c>
      <c r="I362" s="1">
        <v>6</v>
      </c>
      <c r="J362" s="1" t="s">
        <v>42</v>
      </c>
      <c r="K362" s="16" t="s">
        <v>359</v>
      </c>
      <c r="L362" s="16" t="s">
        <v>574</v>
      </c>
      <c r="M362" s="1" t="s">
        <v>46</v>
      </c>
      <c r="N362" s="1" t="s">
        <v>287</v>
      </c>
      <c r="O362" s="40" t="s">
        <v>662</v>
      </c>
      <c r="P362" s="1" t="s">
        <v>360</v>
      </c>
      <c r="Q362" s="1" t="s">
        <v>775</v>
      </c>
      <c r="R362" s="1" t="s">
        <v>617</v>
      </c>
      <c r="S362" s="1" t="s">
        <v>625</v>
      </c>
      <c r="T362" s="1" t="s">
        <v>358</v>
      </c>
      <c r="U362" s="1">
        <v>3000</v>
      </c>
      <c r="V362" s="1" t="s">
        <v>520</v>
      </c>
      <c r="W362" s="1" t="s">
        <v>520</v>
      </c>
      <c r="X362" s="1">
        <v>3721</v>
      </c>
      <c r="Y362" s="1" t="s">
        <v>65</v>
      </c>
      <c r="Z362" s="1">
        <v>0</v>
      </c>
      <c r="AA362" s="1" t="s">
        <v>44</v>
      </c>
      <c r="AB362" s="7">
        <v>0</v>
      </c>
      <c r="AC362" s="7">
        <v>0</v>
      </c>
      <c r="AD362" s="8">
        <v>4617.5</v>
      </c>
      <c r="AE362" s="8">
        <v>0</v>
      </c>
      <c r="AF362" s="8">
        <v>4617</v>
      </c>
      <c r="AG362" s="8">
        <v>4617</v>
      </c>
      <c r="AH362" s="8">
        <f t="shared" si="88"/>
        <v>0</v>
      </c>
      <c r="AI362" s="8">
        <v>4617</v>
      </c>
      <c r="AJ362" s="8">
        <f t="shared" si="89"/>
        <v>0</v>
      </c>
      <c r="AK362" s="8">
        <v>4617</v>
      </c>
      <c r="AL362" s="8">
        <v>0</v>
      </c>
      <c r="AM362" s="11"/>
      <c r="AN362" s="11"/>
      <c r="AO362" s="11">
        <f t="shared" si="90"/>
        <v>0</v>
      </c>
      <c r="AP362" s="11">
        <v>4617</v>
      </c>
      <c r="AQ362" s="11">
        <f t="shared" si="91"/>
        <v>0.5</v>
      </c>
      <c r="AR362" s="11">
        <v>0</v>
      </c>
      <c r="AS362" s="11">
        <v>4617.5</v>
      </c>
      <c r="AT362" s="11">
        <v>0</v>
      </c>
      <c r="AU362" s="11">
        <v>0</v>
      </c>
      <c r="AV362" s="3">
        <v>4617.5</v>
      </c>
      <c r="AW362" s="4">
        <v>0</v>
      </c>
      <c r="AX362" s="73">
        <f t="shared" si="87"/>
        <v>0</v>
      </c>
    </row>
    <row r="363" spans="1:50" x14ac:dyDescent="0.25">
      <c r="A363" s="1" t="s">
        <v>45</v>
      </c>
      <c r="B363" s="1" t="s">
        <v>32</v>
      </c>
      <c r="C363" s="1" t="s">
        <v>33</v>
      </c>
      <c r="D363" s="1" t="s">
        <v>282</v>
      </c>
      <c r="E363" s="1" t="s">
        <v>283</v>
      </c>
      <c r="F363" s="1" t="s">
        <v>78</v>
      </c>
      <c r="G363" s="1">
        <v>1</v>
      </c>
      <c r="H363" s="1" t="s">
        <v>80</v>
      </c>
      <c r="I363" s="1">
        <v>15</v>
      </c>
      <c r="J363" s="1" t="s">
        <v>42</v>
      </c>
      <c r="K363" s="16" t="s">
        <v>90</v>
      </c>
      <c r="L363" s="16" t="s">
        <v>574</v>
      </c>
      <c r="M363" s="1" t="s">
        <v>46</v>
      </c>
      <c r="N363" s="1" t="s">
        <v>79</v>
      </c>
      <c r="O363" s="16" t="s">
        <v>659</v>
      </c>
      <c r="P363" s="1" t="s">
        <v>91</v>
      </c>
      <c r="Q363" s="1" t="s">
        <v>771</v>
      </c>
      <c r="R363" s="1" t="s">
        <v>634</v>
      </c>
      <c r="S363" s="1" t="s">
        <v>602</v>
      </c>
      <c r="T363" s="1" t="s">
        <v>284</v>
      </c>
      <c r="U363" s="1">
        <v>3000</v>
      </c>
      <c r="V363" s="1" t="s">
        <v>520</v>
      </c>
      <c r="W363" s="1" t="s">
        <v>520</v>
      </c>
      <c r="X363" s="1">
        <v>3751</v>
      </c>
      <c r="Y363" t="s">
        <v>161</v>
      </c>
      <c r="Z363" s="1">
        <v>0</v>
      </c>
      <c r="AA363" s="1" t="s">
        <v>44</v>
      </c>
      <c r="AB363" s="6">
        <v>1357.98</v>
      </c>
      <c r="AC363" s="6">
        <v>1357.98</v>
      </c>
      <c r="AD363" s="8">
        <v>0</v>
      </c>
      <c r="AE363" s="8">
        <v>0</v>
      </c>
      <c r="AF363" s="8">
        <v>0</v>
      </c>
      <c r="AG363" s="8">
        <v>0</v>
      </c>
      <c r="AH363" s="8">
        <v>0</v>
      </c>
      <c r="AI363" s="8">
        <v>0</v>
      </c>
      <c r="AJ363" s="8">
        <v>0</v>
      </c>
      <c r="AK363" s="8">
        <v>0</v>
      </c>
      <c r="AL363" s="8">
        <v>0</v>
      </c>
      <c r="AM363" s="11"/>
      <c r="AN363" s="11"/>
      <c r="AO363" s="11">
        <v>0</v>
      </c>
      <c r="AP363" s="11">
        <v>0</v>
      </c>
      <c r="AQ363" s="11">
        <v>0</v>
      </c>
      <c r="AR363" s="11">
        <v>0</v>
      </c>
      <c r="AS363" s="11">
        <v>0</v>
      </c>
      <c r="AT363" s="11">
        <v>0</v>
      </c>
      <c r="AU363" s="11">
        <v>0</v>
      </c>
      <c r="AV363" s="11">
        <v>0</v>
      </c>
      <c r="AW363" s="4">
        <v>0</v>
      </c>
      <c r="AX363" s="73">
        <f t="shared" si="87"/>
        <v>0</v>
      </c>
    </row>
    <row r="364" spans="1:50" x14ac:dyDescent="0.25">
      <c r="A364" s="1" t="s">
        <v>45</v>
      </c>
      <c r="B364" s="1" t="s">
        <v>142</v>
      </c>
      <c r="C364" s="1" t="s">
        <v>143</v>
      </c>
      <c r="D364" s="1" t="s">
        <v>100</v>
      </c>
      <c r="E364" s="1" t="s">
        <v>101</v>
      </c>
      <c r="F364" s="1" t="s">
        <v>144</v>
      </c>
      <c r="G364" s="1">
        <v>6</v>
      </c>
      <c r="H364" s="1" t="s">
        <v>38</v>
      </c>
      <c r="I364" s="1">
        <v>49</v>
      </c>
      <c r="J364" s="1" t="s">
        <v>42</v>
      </c>
      <c r="K364" s="16" t="s">
        <v>147</v>
      </c>
      <c r="L364" s="16" t="s">
        <v>574</v>
      </c>
      <c r="M364" s="1" t="s">
        <v>46</v>
      </c>
      <c r="N364" s="1" t="s">
        <v>145</v>
      </c>
      <c r="O364" s="40" t="s">
        <v>662</v>
      </c>
      <c r="P364" s="1" t="s">
        <v>148</v>
      </c>
      <c r="Q364" s="1" t="s">
        <v>775</v>
      </c>
      <c r="R364" s="1" t="s">
        <v>617</v>
      </c>
      <c r="S364" s="1" t="s">
        <v>618</v>
      </c>
      <c r="T364" s="1" t="s">
        <v>146</v>
      </c>
      <c r="U364" s="1">
        <v>3000</v>
      </c>
      <c r="V364" s="1" t="s">
        <v>520</v>
      </c>
      <c r="W364" s="1" t="s">
        <v>520</v>
      </c>
      <c r="X364" s="1">
        <v>3751</v>
      </c>
      <c r="Y364" s="1" t="s">
        <v>161</v>
      </c>
      <c r="Z364" s="1">
        <v>0</v>
      </c>
      <c r="AA364" s="1" t="s">
        <v>44</v>
      </c>
      <c r="AB364" s="6">
        <v>2192.4</v>
      </c>
      <c r="AC364" s="6">
        <v>2192.4</v>
      </c>
      <c r="AD364" s="8">
        <v>28006</v>
      </c>
      <c r="AE364" s="8">
        <v>0</v>
      </c>
      <c r="AF364" s="8">
        <v>28006</v>
      </c>
      <c r="AG364" s="8">
        <v>28006</v>
      </c>
      <c r="AH364" s="8">
        <f>AG364-AI364</f>
        <v>24380.760000000002</v>
      </c>
      <c r="AI364" s="8">
        <v>3625.24</v>
      </c>
      <c r="AJ364" s="8">
        <f>AI364-AK364</f>
        <v>0</v>
      </c>
      <c r="AK364" s="8">
        <v>3625.24</v>
      </c>
      <c r="AL364" s="8">
        <v>0</v>
      </c>
      <c r="AM364" s="11"/>
      <c r="AN364" s="11"/>
      <c r="AO364" s="11">
        <f>AK364-AP364</f>
        <v>0</v>
      </c>
      <c r="AP364" s="11">
        <v>3625.24</v>
      </c>
      <c r="AQ364" s="11">
        <f>AD364-AF364</f>
        <v>0</v>
      </c>
      <c r="AR364" s="11">
        <v>0</v>
      </c>
      <c r="AS364" s="11">
        <v>28006</v>
      </c>
      <c r="AT364" s="11">
        <v>0</v>
      </c>
      <c r="AU364" s="11">
        <v>0</v>
      </c>
      <c r="AV364" s="3">
        <v>28006</v>
      </c>
      <c r="AW364" s="4">
        <v>0</v>
      </c>
      <c r="AX364" s="73">
        <f t="shared" si="87"/>
        <v>0</v>
      </c>
    </row>
    <row r="365" spans="1:50" x14ac:dyDescent="0.25">
      <c r="A365" s="1" t="s">
        <v>45</v>
      </c>
      <c r="B365" s="1" t="s">
        <v>219</v>
      </c>
      <c r="C365" s="1" t="s">
        <v>220</v>
      </c>
      <c r="D365" s="1" t="s">
        <v>49</v>
      </c>
      <c r="E365" s="1" t="s">
        <v>50</v>
      </c>
      <c r="F365" s="1" t="s">
        <v>221</v>
      </c>
      <c r="G365" s="1">
        <v>7</v>
      </c>
      <c r="H365" s="1" t="s">
        <v>223</v>
      </c>
      <c r="I365" s="1">
        <v>41</v>
      </c>
      <c r="J365" s="1" t="s">
        <v>42</v>
      </c>
      <c r="K365" s="16" t="s">
        <v>225</v>
      </c>
      <c r="L365" s="16" t="s">
        <v>574</v>
      </c>
      <c r="M365" s="1" t="s">
        <v>46</v>
      </c>
      <c r="N365" s="1" t="s">
        <v>222</v>
      </c>
      <c r="O365" s="40" t="s">
        <v>663</v>
      </c>
      <c r="P365" s="1" t="s">
        <v>226</v>
      </c>
      <c r="Q365" s="1" t="s">
        <v>769</v>
      </c>
      <c r="R365" s="1" t="s">
        <v>622</v>
      </c>
      <c r="S365" s="1" t="s">
        <v>599</v>
      </c>
      <c r="T365" s="1" t="s">
        <v>229</v>
      </c>
      <c r="U365" s="1">
        <v>3000</v>
      </c>
      <c r="V365" s="1" t="s">
        <v>520</v>
      </c>
      <c r="W365" s="1" t="s">
        <v>520</v>
      </c>
      <c r="X365" s="1">
        <v>3751</v>
      </c>
      <c r="Y365" s="1" t="s">
        <v>161</v>
      </c>
      <c r="Z365" s="1">
        <v>0</v>
      </c>
      <c r="AA365" s="1" t="s">
        <v>44</v>
      </c>
      <c r="AB365" s="8">
        <v>1036</v>
      </c>
      <c r="AC365" s="8">
        <v>1035</v>
      </c>
      <c r="AD365" s="8">
        <v>35000</v>
      </c>
      <c r="AE365" s="8">
        <v>0</v>
      </c>
      <c r="AF365" s="8">
        <v>19848.97</v>
      </c>
      <c r="AG365" s="8">
        <v>19848.97</v>
      </c>
      <c r="AH365" s="8">
        <f>AG365-AI365</f>
        <v>0</v>
      </c>
      <c r="AI365" s="8">
        <v>19848.97</v>
      </c>
      <c r="AJ365" s="8">
        <f>AI365-AK365</f>
        <v>0</v>
      </c>
      <c r="AK365" s="8">
        <v>19848.97</v>
      </c>
      <c r="AL365" s="8">
        <v>35000</v>
      </c>
      <c r="AM365" s="11"/>
      <c r="AN365" s="11"/>
      <c r="AO365" s="11">
        <f>AK365-AP365</f>
        <v>0</v>
      </c>
      <c r="AP365" s="11">
        <v>19848.97</v>
      </c>
      <c r="AQ365" s="11">
        <f>AD365-AF365</f>
        <v>15151.029999999999</v>
      </c>
      <c r="AR365" s="11">
        <v>35000</v>
      </c>
      <c r="AS365" s="11">
        <v>0</v>
      </c>
      <c r="AT365" s="11">
        <v>0</v>
      </c>
      <c r="AU365" s="11">
        <v>0</v>
      </c>
      <c r="AV365" s="3">
        <v>35000</v>
      </c>
      <c r="AW365" s="4">
        <v>35000</v>
      </c>
      <c r="AX365" s="73">
        <f t="shared" si="87"/>
        <v>0</v>
      </c>
    </row>
    <row r="366" spans="1:50" x14ac:dyDescent="0.25">
      <c r="A366" s="1" t="s">
        <v>45</v>
      </c>
      <c r="B366" s="1" t="s">
        <v>32</v>
      </c>
      <c r="C366" s="1" t="s">
        <v>33</v>
      </c>
      <c r="D366" s="1" t="s">
        <v>100</v>
      </c>
      <c r="E366" s="1" t="s">
        <v>101</v>
      </c>
      <c r="F366" s="1" t="s">
        <v>286</v>
      </c>
      <c r="G366" s="1">
        <v>6</v>
      </c>
      <c r="H366" s="1" t="s">
        <v>38</v>
      </c>
      <c r="I366" s="1">
        <v>3</v>
      </c>
      <c r="J366" s="1" t="s">
        <v>42</v>
      </c>
      <c r="K366" s="16" t="s">
        <v>306</v>
      </c>
      <c r="L366" s="16" t="s">
        <v>574</v>
      </c>
      <c r="M366" s="1" t="s">
        <v>46</v>
      </c>
      <c r="N366" s="1" t="s">
        <v>287</v>
      </c>
      <c r="O366" s="40" t="s">
        <v>307</v>
      </c>
      <c r="P366" s="1" t="s">
        <v>307</v>
      </c>
      <c r="Q366" s="1" t="s">
        <v>766</v>
      </c>
      <c r="R366" s="1" t="s">
        <v>307</v>
      </c>
      <c r="S366" s="1" t="s">
        <v>305</v>
      </c>
      <c r="T366" s="1" t="s">
        <v>305</v>
      </c>
      <c r="U366" s="1">
        <v>3000</v>
      </c>
      <c r="V366" s="1" t="s">
        <v>520</v>
      </c>
      <c r="W366" s="1" t="s">
        <v>520</v>
      </c>
      <c r="X366" s="1">
        <v>3751</v>
      </c>
      <c r="Y366" s="1" t="s">
        <v>161</v>
      </c>
      <c r="Z366" s="1">
        <v>0</v>
      </c>
      <c r="AA366" s="1" t="s">
        <v>44</v>
      </c>
      <c r="AB366" s="6">
        <v>12309.98</v>
      </c>
      <c r="AC366" s="6">
        <v>12309.98</v>
      </c>
      <c r="AD366" s="8">
        <v>11397.95</v>
      </c>
      <c r="AE366" s="8">
        <v>11397.95</v>
      </c>
      <c r="AF366" s="8">
        <v>0</v>
      </c>
      <c r="AG366" s="8">
        <v>0</v>
      </c>
      <c r="AH366" s="8">
        <f>AG366-AI366</f>
        <v>0</v>
      </c>
      <c r="AI366" s="8">
        <v>0</v>
      </c>
      <c r="AJ366" s="8">
        <f>AI366-AK366</f>
        <v>0</v>
      </c>
      <c r="AK366" s="8">
        <v>0</v>
      </c>
      <c r="AL366" s="8">
        <v>20000</v>
      </c>
      <c r="AM366" s="11"/>
      <c r="AN366" s="11"/>
      <c r="AO366" s="11">
        <f>AK366-AP366</f>
        <v>0</v>
      </c>
      <c r="AP366" s="11">
        <v>0</v>
      </c>
      <c r="AQ366" s="11">
        <f>AD366-AF366</f>
        <v>11397.95</v>
      </c>
      <c r="AR366" s="11">
        <v>0</v>
      </c>
      <c r="AS366" s="11">
        <v>0</v>
      </c>
      <c r="AT366" s="11">
        <v>0</v>
      </c>
      <c r="AU366" s="11">
        <v>0</v>
      </c>
      <c r="AV366" s="3">
        <v>0</v>
      </c>
      <c r="AW366" s="4">
        <v>20000</v>
      </c>
      <c r="AX366" s="73">
        <f t="shared" si="87"/>
        <v>0</v>
      </c>
    </row>
    <row r="367" spans="1:50" x14ac:dyDescent="0.25">
      <c r="A367" s="1" t="s">
        <v>45</v>
      </c>
      <c r="B367" s="1" t="s">
        <v>32</v>
      </c>
      <c r="C367" s="1" t="s">
        <v>33</v>
      </c>
      <c r="D367" s="1" t="s">
        <v>240</v>
      </c>
      <c r="E367" s="1" t="s">
        <v>241</v>
      </c>
      <c r="F367" s="1" t="s">
        <v>78</v>
      </c>
      <c r="G367" s="1">
        <v>1</v>
      </c>
      <c r="H367" s="1" t="s">
        <v>80</v>
      </c>
      <c r="I367" s="1">
        <v>7</v>
      </c>
      <c r="J367" s="1" t="s">
        <v>42</v>
      </c>
      <c r="K367" s="16" t="s">
        <v>248</v>
      </c>
      <c r="L367" s="16" t="s">
        <v>574</v>
      </c>
      <c r="M367" s="1" t="s">
        <v>46</v>
      </c>
      <c r="N367" s="1" t="s">
        <v>79</v>
      </c>
      <c r="O367" s="40" t="s">
        <v>657</v>
      </c>
      <c r="P367" s="1" t="s">
        <v>249</v>
      </c>
      <c r="Q367" s="1" t="s">
        <v>762</v>
      </c>
      <c r="R367" s="1" t="s">
        <v>79</v>
      </c>
      <c r="S367" s="1" t="s">
        <v>628</v>
      </c>
      <c r="T367" s="1" t="s">
        <v>355</v>
      </c>
      <c r="U367" s="1">
        <v>3000</v>
      </c>
      <c r="V367" s="1" t="s">
        <v>520</v>
      </c>
      <c r="W367" s="1" t="s">
        <v>520</v>
      </c>
      <c r="X367" s="1">
        <v>3751</v>
      </c>
      <c r="Y367" s="1" t="s">
        <v>161</v>
      </c>
      <c r="Z367" s="1">
        <v>0</v>
      </c>
      <c r="AA367" s="1" t="s">
        <v>44</v>
      </c>
      <c r="AB367" s="7">
        <v>0</v>
      </c>
      <c r="AC367" s="7">
        <v>0</v>
      </c>
      <c r="AD367" s="8">
        <v>5300</v>
      </c>
      <c r="AE367" s="8">
        <v>0</v>
      </c>
      <c r="AF367" s="8">
        <v>1165.96</v>
      </c>
      <c r="AG367" s="8">
        <v>1165.96</v>
      </c>
      <c r="AH367" s="8">
        <f>AG367-AI367</f>
        <v>0</v>
      </c>
      <c r="AI367" s="8">
        <v>1165.96</v>
      </c>
      <c r="AJ367" s="8">
        <f>AI367-AK367</f>
        <v>0</v>
      </c>
      <c r="AK367" s="8">
        <v>1165.96</v>
      </c>
      <c r="AL367" s="8">
        <v>5300</v>
      </c>
      <c r="AM367" s="11"/>
      <c r="AN367" s="11"/>
      <c r="AO367" s="11">
        <f>AK367-AP367</f>
        <v>0</v>
      </c>
      <c r="AP367" s="11">
        <v>1165.96</v>
      </c>
      <c r="AQ367" s="11">
        <f>AD367-AF367</f>
        <v>4134.04</v>
      </c>
      <c r="AR367" s="11">
        <v>0</v>
      </c>
      <c r="AS367" s="11">
        <v>5300</v>
      </c>
      <c r="AT367" s="11">
        <v>0</v>
      </c>
      <c r="AU367" s="11">
        <v>0</v>
      </c>
      <c r="AV367" s="3">
        <v>5300</v>
      </c>
      <c r="AW367" s="4">
        <v>5300</v>
      </c>
      <c r="AX367" s="73">
        <f t="shared" si="87"/>
        <v>0</v>
      </c>
    </row>
    <row r="368" spans="1:50" x14ac:dyDescent="0.25">
      <c r="A368" s="1" t="s">
        <v>45</v>
      </c>
      <c r="B368" s="1" t="s">
        <v>32</v>
      </c>
      <c r="C368" s="1" t="s">
        <v>33</v>
      </c>
      <c r="D368" s="1" t="s">
        <v>356</v>
      </c>
      <c r="E368" s="1" t="s">
        <v>357</v>
      </c>
      <c r="F368" s="1" t="s">
        <v>286</v>
      </c>
      <c r="G368" s="1">
        <v>6</v>
      </c>
      <c r="H368" s="1" t="s">
        <v>38</v>
      </c>
      <c r="I368" s="1">
        <v>6</v>
      </c>
      <c r="J368" s="1" t="s">
        <v>42</v>
      </c>
      <c r="K368" s="16" t="s">
        <v>359</v>
      </c>
      <c r="L368" s="16" t="s">
        <v>574</v>
      </c>
      <c r="M368" s="1" t="s">
        <v>46</v>
      </c>
      <c r="N368" s="1" t="s">
        <v>287</v>
      </c>
      <c r="O368" s="40" t="s">
        <v>662</v>
      </c>
      <c r="P368" s="1" t="s">
        <v>360</v>
      </c>
      <c r="Q368" s="1" t="s">
        <v>775</v>
      </c>
      <c r="R368" s="1" t="s">
        <v>617</v>
      </c>
      <c r="S368" s="1" t="s">
        <v>625</v>
      </c>
      <c r="T368" s="1" t="s">
        <v>358</v>
      </c>
      <c r="U368" s="1">
        <v>3000</v>
      </c>
      <c r="V368" s="1" t="s">
        <v>520</v>
      </c>
      <c r="W368" s="1" t="s">
        <v>520</v>
      </c>
      <c r="X368" s="1">
        <v>3751</v>
      </c>
      <c r="Y368" s="1" t="s">
        <v>161</v>
      </c>
      <c r="Z368" s="1">
        <v>0</v>
      </c>
      <c r="AA368" s="1" t="s">
        <v>44</v>
      </c>
      <c r="AB368" s="7">
        <v>0</v>
      </c>
      <c r="AC368" s="7">
        <v>0</v>
      </c>
      <c r="AD368" s="8">
        <v>7282.5</v>
      </c>
      <c r="AE368" s="8">
        <v>0</v>
      </c>
      <c r="AF368" s="8">
        <v>7281.96</v>
      </c>
      <c r="AG368" s="8">
        <v>7281.96</v>
      </c>
      <c r="AH368" s="8">
        <f>AG368-AI368</f>
        <v>0</v>
      </c>
      <c r="AI368" s="8">
        <v>7281.96</v>
      </c>
      <c r="AJ368" s="8">
        <f>AI368-AK368</f>
        <v>0</v>
      </c>
      <c r="AK368" s="8">
        <v>7281.96</v>
      </c>
      <c r="AL368" s="8">
        <v>0</v>
      </c>
      <c r="AM368" s="11"/>
      <c r="AN368" s="11"/>
      <c r="AO368" s="11">
        <f>AK368-AP368</f>
        <v>0</v>
      </c>
      <c r="AP368" s="11">
        <v>7281.96</v>
      </c>
      <c r="AQ368" s="11">
        <f>AD368-AF368</f>
        <v>0.53999999999996362</v>
      </c>
      <c r="AR368" s="11">
        <v>0</v>
      </c>
      <c r="AS368" s="11">
        <v>7282.5</v>
      </c>
      <c r="AT368" s="11">
        <v>0</v>
      </c>
      <c r="AU368" s="11">
        <v>0</v>
      </c>
      <c r="AV368" s="3">
        <v>7282.5</v>
      </c>
      <c r="AW368" s="4">
        <v>0</v>
      </c>
      <c r="AX368" s="73">
        <f t="shared" si="87"/>
        <v>0</v>
      </c>
    </row>
    <row r="369" spans="1:50" x14ac:dyDescent="0.25">
      <c r="A369" s="1" t="s">
        <v>45</v>
      </c>
      <c r="B369" s="1" t="s">
        <v>32</v>
      </c>
      <c r="C369" s="1" t="s">
        <v>33</v>
      </c>
      <c r="D369" s="1" t="s">
        <v>34</v>
      </c>
      <c r="E369" s="1" t="s">
        <v>35</v>
      </c>
      <c r="F369" s="1" t="s">
        <v>36</v>
      </c>
      <c r="G369" s="1">
        <v>6</v>
      </c>
      <c r="H369" s="1" t="s">
        <v>38</v>
      </c>
      <c r="I369" s="1">
        <v>18</v>
      </c>
      <c r="J369" s="1" t="s">
        <v>42</v>
      </c>
      <c r="K369" s="16" t="s">
        <v>253</v>
      </c>
      <c r="L369" s="16" t="s">
        <v>574</v>
      </c>
      <c r="M369" s="1" t="s">
        <v>46</v>
      </c>
      <c r="N369" s="1" t="s">
        <v>37</v>
      </c>
      <c r="O369" s="40" t="s">
        <v>584</v>
      </c>
      <c r="P369" s="1" t="s">
        <v>254</v>
      </c>
      <c r="Q369" s="1" t="s">
        <v>764</v>
      </c>
      <c r="R369" s="1" t="s">
        <v>631</v>
      </c>
      <c r="S369" s="1" t="s">
        <v>636</v>
      </c>
      <c r="T369" s="1" t="s">
        <v>252</v>
      </c>
      <c r="U369" s="1">
        <v>3000</v>
      </c>
      <c r="V369" s="1" t="s">
        <v>520</v>
      </c>
      <c r="W369" s="1" t="s">
        <v>520</v>
      </c>
      <c r="X369" s="1">
        <v>3751</v>
      </c>
      <c r="Y369" s="1" t="s">
        <v>161</v>
      </c>
      <c r="Z369" s="1">
        <v>0</v>
      </c>
      <c r="AA369" s="1" t="s">
        <v>44</v>
      </c>
      <c r="AB369" s="6">
        <v>5173.8900000000003</v>
      </c>
      <c r="AC369" s="6">
        <v>5173.8900000000003</v>
      </c>
      <c r="AD369" s="8">
        <v>0</v>
      </c>
      <c r="AE369" s="8">
        <v>0</v>
      </c>
      <c r="AF369" s="8">
        <v>0</v>
      </c>
      <c r="AG369" s="8">
        <v>0</v>
      </c>
      <c r="AH369" s="8">
        <v>0</v>
      </c>
      <c r="AI369" s="8">
        <v>0</v>
      </c>
      <c r="AJ369" s="8">
        <v>0</v>
      </c>
      <c r="AK369" s="8">
        <v>0</v>
      </c>
      <c r="AL369" s="8">
        <v>20000</v>
      </c>
      <c r="AM369" s="11"/>
      <c r="AN369" s="11"/>
      <c r="AO369" s="11">
        <v>0</v>
      </c>
      <c r="AP369" s="11">
        <v>0</v>
      </c>
      <c r="AQ369" s="11">
        <v>0</v>
      </c>
      <c r="AR369" s="11">
        <v>0</v>
      </c>
      <c r="AS369" s="11">
        <v>0</v>
      </c>
      <c r="AT369" s="11">
        <v>0</v>
      </c>
      <c r="AU369" s="11">
        <v>0</v>
      </c>
      <c r="AV369" s="11">
        <v>0</v>
      </c>
      <c r="AW369" s="4">
        <v>0</v>
      </c>
      <c r="AX369" s="73">
        <f t="shared" si="87"/>
        <v>-20000</v>
      </c>
    </row>
    <row r="370" spans="1:50" x14ac:dyDescent="0.25">
      <c r="A370" s="1" t="s">
        <v>45</v>
      </c>
      <c r="B370" s="1" t="s">
        <v>32</v>
      </c>
      <c r="C370" s="1" t="s">
        <v>33</v>
      </c>
      <c r="D370" s="1" t="s">
        <v>282</v>
      </c>
      <c r="E370" s="1" t="s">
        <v>283</v>
      </c>
      <c r="F370" s="1" t="s">
        <v>78</v>
      </c>
      <c r="G370" s="1">
        <v>1</v>
      </c>
      <c r="H370" s="1" t="s">
        <v>80</v>
      </c>
      <c r="I370" s="1">
        <v>15</v>
      </c>
      <c r="J370" s="1" t="s">
        <v>42</v>
      </c>
      <c r="K370" s="16" t="s">
        <v>90</v>
      </c>
      <c r="L370" s="16" t="s">
        <v>574</v>
      </c>
      <c r="M370" s="1" t="s">
        <v>46</v>
      </c>
      <c r="N370" s="1" t="s">
        <v>79</v>
      </c>
      <c r="O370" s="16" t="s">
        <v>659</v>
      </c>
      <c r="P370" s="1" t="s">
        <v>91</v>
      </c>
      <c r="Q370" s="1" t="s">
        <v>771</v>
      </c>
      <c r="R370" s="1" t="s">
        <v>634</v>
      </c>
      <c r="S370" s="1" t="s">
        <v>602</v>
      </c>
      <c r="T370" s="1" t="s">
        <v>284</v>
      </c>
      <c r="U370" s="1">
        <v>3000</v>
      </c>
      <c r="V370" s="1" t="s">
        <v>520</v>
      </c>
      <c r="W370" s="1" t="s">
        <v>520</v>
      </c>
      <c r="X370" s="1">
        <v>3791</v>
      </c>
      <c r="Y370" t="s">
        <v>265</v>
      </c>
      <c r="Z370" s="1">
        <v>0</v>
      </c>
      <c r="AA370" s="1" t="s">
        <v>44</v>
      </c>
      <c r="AB370" s="6">
        <v>9324.6</v>
      </c>
      <c r="AC370" s="6">
        <v>9324.6</v>
      </c>
      <c r="AD370" s="8">
        <v>0</v>
      </c>
      <c r="AE370" s="8">
        <v>0</v>
      </c>
      <c r="AF370" s="8">
        <v>0</v>
      </c>
      <c r="AG370" s="8">
        <v>0</v>
      </c>
      <c r="AH370" s="8">
        <v>0</v>
      </c>
      <c r="AI370" s="8">
        <v>0</v>
      </c>
      <c r="AJ370" s="8">
        <v>0</v>
      </c>
      <c r="AK370" s="8">
        <v>0</v>
      </c>
      <c r="AL370" s="8">
        <v>0</v>
      </c>
      <c r="AM370" s="11"/>
      <c r="AN370" s="11"/>
      <c r="AO370" s="11">
        <v>0</v>
      </c>
      <c r="AP370" s="11">
        <v>0</v>
      </c>
      <c r="AQ370" s="11">
        <v>0</v>
      </c>
      <c r="AR370" s="11">
        <v>0</v>
      </c>
      <c r="AS370" s="11">
        <v>0</v>
      </c>
      <c r="AT370" s="11">
        <v>0</v>
      </c>
      <c r="AU370" s="11">
        <v>0</v>
      </c>
      <c r="AV370" s="11">
        <v>0</v>
      </c>
      <c r="AW370" s="4">
        <v>0</v>
      </c>
      <c r="AX370" s="73">
        <f t="shared" si="87"/>
        <v>0</v>
      </c>
    </row>
    <row r="371" spans="1:50" x14ac:dyDescent="0.25">
      <c r="A371" s="1" t="s">
        <v>45</v>
      </c>
      <c r="B371" s="1" t="s">
        <v>32</v>
      </c>
      <c r="C371" s="1" t="s">
        <v>33</v>
      </c>
      <c r="D371" s="1" t="s">
        <v>34</v>
      </c>
      <c r="E371" s="1" t="s">
        <v>35</v>
      </c>
      <c r="F371" s="1" t="s">
        <v>36</v>
      </c>
      <c r="G371" s="1">
        <v>6</v>
      </c>
      <c r="H371" s="1" t="s">
        <v>38</v>
      </c>
      <c r="I371" s="1">
        <v>18</v>
      </c>
      <c r="J371" s="1" t="s">
        <v>42</v>
      </c>
      <c r="K371" s="16" t="s">
        <v>253</v>
      </c>
      <c r="L371" s="16" t="s">
        <v>574</v>
      </c>
      <c r="M371" s="1" t="s">
        <v>46</v>
      </c>
      <c r="N371" s="1" t="s">
        <v>37</v>
      </c>
      <c r="O371" s="40" t="s">
        <v>584</v>
      </c>
      <c r="P371" s="1" t="s">
        <v>254</v>
      </c>
      <c r="Q371" s="1" t="s">
        <v>764</v>
      </c>
      <c r="R371" s="1" t="s">
        <v>631</v>
      </c>
      <c r="S371" s="1" t="s">
        <v>636</v>
      </c>
      <c r="T371" s="1" t="s">
        <v>252</v>
      </c>
      <c r="U371" s="1">
        <v>3000</v>
      </c>
      <c r="V371" s="1" t="s">
        <v>520</v>
      </c>
      <c r="W371" s="1" t="s">
        <v>520</v>
      </c>
      <c r="X371" s="1">
        <v>3791</v>
      </c>
      <c r="Y371" s="1" t="s">
        <v>265</v>
      </c>
      <c r="Z371" s="1">
        <v>0</v>
      </c>
      <c r="AA371" s="1" t="s">
        <v>44</v>
      </c>
      <c r="AB371" s="6">
        <v>1771</v>
      </c>
      <c r="AC371" s="6">
        <v>1771</v>
      </c>
      <c r="AD371" s="8">
        <v>3500</v>
      </c>
      <c r="AE371" s="8">
        <v>3500</v>
      </c>
      <c r="AF371" s="8">
        <v>0</v>
      </c>
      <c r="AG371" s="8">
        <v>0</v>
      </c>
      <c r="AH371" s="8">
        <f t="shared" ref="AH371:AH397" si="92">AG371-AI371</f>
        <v>0</v>
      </c>
      <c r="AI371" s="8">
        <v>0</v>
      </c>
      <c r="AJ371" s="8">
        <f t="shared" ref="AJ371:AJ397" si="93">AI371-AK371</f>
        <v>0</v>
      </c>
      <c r="AK371" s="8">
        <v>0</v>
      </c>
      <c r="AL371" s="8">
        <v>0</v>
      </c>
      <c r="AM371" s="11"/>
      <c r="AN371" s="11"/>
      <c r="AO371" s="11">
        <f t="shared" ref="AO371:AO397" si="94">AK371-AP371</f>
        <v>0</v>
      </c>
      <c r="AP371" s="11">
        <v>0</v>
      </c>
      <c r="AQ371" s="11">
        <f t="shared" ref="AQ371:AQ397" si="95">AD371-AF371</f>
        <v>3500</v>
      </c>
      <c r="AR371" s="11">
        <v>0</v>
      </c>
      <c r="AS371" s="11">
        <v>0</v>
      </c>
      <c r="AT371" s="11">
        <v>0</v>
      </c>
      <c r="AU371" s="11">
        <v>0</v>
      </c>
      <c r="AV371" s="3">
        <v>0</v>
      </c>
      <c r="AW371" s="4">
        <v>0</v>
      </c>
      <c r="AX371" s="73">
        <f t="shared" si="87"/>
        <v>0</v>
      </c>
    </row>
    <row r="372" spans="1:50" x14ac:dyDescent="0.25">
      <c r="A372" s="1" t="s">
        <v>45</v>
      </c>
      <c r="B372" s="1" t="s">
        <v>32</v>
      </c>
      <c r="C372" s="1" t="s">
        <v>33</v>
      </c>
      <c r="D372" s="1" t="s">
        <v>240</v>
      </c>
      <c r="E372" s="1" t="s">
        <v>241</v>
      </c>
      <c r="F372" s="1" t="s">
        <v>78</v>
      </c>
      <c r="G372" s="1">
        <v>1</v>
      </c>
      <c r="H372" s="1" t="s">
        <v>80</v>
      </c>
      <c r="I372" s="1">
        <v>7</v>
      </c>
      <c r="J372" s="1" t="s">
        <v>42</v>
      </c>
      <c r="K372" s="16" t="s">
        <v>248</v>
      </c>
      <c r="L372" s="16" t="s">
        <v>574</v>
      </c>
      <c r="M372" s="1" t="s">
        <v>46</v>
      </c>
      <c r="N372" s="1" t="s">
        <v>79</v>
      </c>
      <c r="O372" s="40" t="s">
        <v>657</v>
      </c>
      <c r="P372" s="1" t="s">
        <v>249</v>
      </c>
      <c r="Q372" s="1" t="s">
        <v>762</v>
      </c>
      <c r="R372" s="1" t="s">
        <v>79</v>
      </c>
      <c r="S372" s="1" t="s">
        <v>628</v>
      </c>
      <c r="T372" s="1" t="s">
        <v>355</v>
      </c>
      <c r="U372" s="1">
        <v>3000</v>
      </c>
      <c r="V372" s="1" t="s">
        <v>520</v>
      </c>
      <c r="W372" s="1" t="s">
        <v>520</v>
      </c>
      <c r="X372" s="1">
        <v>3791</v>
      </c>
      <c r="Y372" s="1" t="s">
        <v>265</v>
      </c>
      <c r="Z372" s="1">
        <v>0</v>
      </c>
      <c r="AA372" s="1" t="s">
        <v>44</v>
      </c>
      <c r="AB372" s="7">
        <v>0</v>
      </c>
      <c r="AC372" s="7">
        <v>0</v>
      </c>
      <c r="AD372" s="8">
        <v>8000</v>
      </c>
      <c r="AE372" s="8">
        <v>0</v>
      </c>
      <c r="AF372" s="8">
        <v>0</v>
      </c>
      <c r="AG372" s="8">
        <v>0</v>
      </c>
      <c r="AH372" s="8">
        <f t="shared" si="92"/>
        <v>0</v>
      </c>
      <c r="AI372" s="8">
        <v>0</v>
      </c>
      <c r="AJ372" s="8">
        <f t="shared" si="93"/>
        <v>0</v>
      </c>
      <c r="AK372" s="8">
        <v>0</v>
      </c>
      <c r="AL372" s="8">
        <v>8000</v>
      </c>
      <c r="AM372" s="11"/>
      <c r="AN372" s="11"/>
      <c r="AO372" s="11">
        <f t="shared" si="94"/>
        <v>0</v>
      </c>
      <c r="AP372" s="11">
        <v>0</v>
      </c>
      <c r="AQ372" s="11">
        <f t="shared" si="95"/>
        <v>8000</v>
      </c>
      <c r="AR372" s="11">
        <v>0</v>
      </c>
      <c r="AS372" s="11">
        <v>8000</v>
      </c>
      <c r="AT372" s="11">
        <v>0</v>
      </c>
      <c r="AU372" s="11">
        <v>0</v>
      </c>
      <c r="AV372" s="3">
        <v>8000</v>
      </c>
      <c r="AW372" s="4">
        <v>8000</v>
      </c>
      <c r="AX372" s="73">
        <f t="shared" si="87"/>
        <v>0</v>
      </c>
    </row>
    <row r="373" spans="1:50" x14ac:dyDescent="0.25">
      <c r="A373" s="1" t="s">
        <v>45</v>
      </c>
      <c r="B373" s="1" t="s">
        <v>47</v>
      </c>
      <c r="C373" s="1" t="s">
        <v>48</v>
      </c>
      <c r="D373" s="1" t="s">
        <v>49</v>
      </c>
      <c r="E373" s="1" t="s">
        <v>50</v>
      </c>
      <c r="F373" s="1" t="s">
        <v>51</v>
      </c>
      <c r="G373" s="1">
        <v>4</v>
      </c>
      <c r="H373" s="1" t="s">
        <v>53</v>
      </c>
      <c r="I373" s="1">
        <v>56</v>
      </c>
      <c r="J373" s="1" t="s">
        <v>42</v>
      </c>
      <c r="K373" s="16" t="s">
        <v>55</v>
      </c>
      <c r="L373" s="16" t="s">
        <v>574</v>
      </c>
      <c r="M373" s="1" t="s">
        <v>46</v>
      </c>
      <c r="N373" s="1" t="s">
        <v>52</v>
      </c>
      <c r="O373" s="40" t="s">
        <v>660</v>
      </c>
      <c r="P373" s="1" t="s">
        <v>56</v>
      </c>
      <c r="Q373" s="1" t="s">
        <v>781</v>
      </c>
      <c r="R373" s="1" t="s">
        <v>600</v>
      </c>
      <c r="S373" s="1" t="s">
        <v>600</v>
      </c>
      <c r="T373" s="1" t="s">
        <v>54</v>
      </c>
      <c r="U373" s="1">
        <v>3000</v>
      </c>
      <c r="V373" s="1" t="s">
        <v>520</v>
      </c>
      <c r="W373" s="1" t="s">
        <v>520</v>
      </c>
      <c r="X373" s="1">
        <v>3821</v>
      </c>
      <c r="Y373" s="1" t="s">
        <v>66</v>
      </c>
      <c r="Z373" s="1">
        <v>0</v>
      </c>
      <c r="AA373" s="1" t="s">
        <v>44</v>
      </c>
      <c r="AB373" s="6">
        <v>56004.800000000003</v>
      </c>
      <c r="AC373" s="6">
        <v>56004.800000000003</v>
      </c>
      <c r="AD373" s="8">
        <v>177000</v>
      </c>
      <c r="AE373" s="8">
        <v>100000</v>
      </c>
      <c r="AF373" s="8">
        <v>174000</v>
      </c>
      <c r="AG373" s="8">
        <v>174000</v>
      </c>
      <c r="AH373" s="8">
        <f t="shared" si="92"/>
        <v>174000</v>
      </c>
      <c r="AI373" s="8">
        <v>0</v>
      </c>
      <c r="AJ373" s="8">
        <f t="shared" si="93"/>
        <v>0</v>
      </c>
      <c r="AK373" s="8">
        <v>0</v>
      </c>
      <c r="AL373" s="8">
        <v>200000</v>
      </c>
      <c r="AM373" s="11"/>
      <c r="AN373" s="11"/>
      <c r="AO373" s="11">
        <f t="shared" si="94"/>
        <v>0</v>
      </c>
      <c r="AP373" s="11">
        <v>0</v>
      </c>
      <c r="AQ373" s="11">
        <f t="shared" si="95"/>
        <v>3000</v>
      </c>
      <c r="AR373" s="11">
        <v>0</v>
      </c>
      <c r="AS373" s="11">
        <v>77000</v>
      </c>
      <c r="AT373" s="11">
        <v>0</v>
      </c>
      <c r="AU373" s="11">
        <v>0</v>
      </c>
      <c r="AV373" s="3">
        <v>77000</v>
      </c>
      <c r="AW373" s="4">
        <v>200000</v>
      </c>
      <c r="AX373" s="73">
        <f t="shared" si="87"/>
        <v>0</v>
      </c>
    </row>
    <row r="374" spans="1:50" x14ac:dyDescent="0.25">
      <c r="A374" s="1" t="s">
        <v>45</v>
      </c>
      <c r="B374" s="1" t="s">
        <v>123</v>
      </c>
      <c r="C374" s="1" t="s">
        <v>124</v>
      </c>
      <c r="D374" s="1" t="s">
        <v>100</v>
      </c>
      <c r="E374" s="1" t="s">
        <v>101</v>
      </c>
      <c r="F374" s="1" t="s">
        <v>78</v>
      </c>
      <c r="G374" s="1">
        <v>3</v>
      </c>
      <c r="H374" s="1" t="s">
        <v>125</v>
      </c>
      <c r="I374" s="1">
        <v>11</v>
      </c>
      <c r="J374" s="1" t="s">
        <v>42</v>
      </c>
      <c r="K374" s="16" t="s">
        <v>127</v>
      </c>
      <c r="L374" s="16" t="s">
        <v>574</v>
      </c>
      <c r="M374" s="1" t="s">
        <v>46</v>
      </c>
      <c r="N374" s="1" t="s">
        <v>79</v>
      </c>
      <c r="O374" s="40" t="s">
        <v>663</v>
      </c>
      <c r="P374" s="1" t="s">
        <v>128</v>
      </c>
      <c r="Q374" s="1" t="s">
        <v>769</v>
      </c>
      <c r="R374" s="1" t="s">
        <v>622</v>
      </c>
      <c r="S374" s="1" t="s">
        <v>627</v>
      </c>
      <c r="T374" s="1" t="s">
        <v>126</v>
      </c>
      <c r="U374" s="1">
        <v>3000</v>
      </c>
      <c r="V374" s="1" t="s">
        <v>520</v>
      </c>
      <c r="W374" s="1" t="s">
        <v>520</v>
      </c>
      <c r="X374" s="1">
        <v>3821</v>
      </c>
      <c r="Y374" s="1" t="s">
        <v>66</v>
      </c>
      <c r="Z374" s="1">
        <v>0</v>
      </c>
      <c r="AA374" s="1" t="s">
        <v>44</v>
      </c>
      <c r="AB374" s="6">
        <v>47281.599999999999</v>
      </c>
      <c r="AC374" s="6">
        <v>47281.599999999999</v>
      </c>
      <c r="AD374" s="8">
        <v>200000</v>
      </c>
      <c r="AE374" s="8">
        <v>200000</v>
      </c>
      <c r="AF374" s="8">
        <v>192844.2</v>
      </c>
      <c r="AG374" s="8">
        <v>192844.2</v>
      </c>
      <c r="AH374" s="8">
        <f t="shared" si="92"/>
        <v>0</v>
      </c>
      <c r="AI374" s="8">
        <v>192844.2</v>
      </c>
      <c r="AJ374" s="8">
        <f t="shared" si="93"/>
        <v>192844.2</v>
      </c>
      <c r="AK374" s="8">
        <v>0</v>
      </c>
      <c r="AL374" s="8">
        <v>250000</v>
      </c>
      <c r="AM374" s="11"/>
      <c r="AN374" s="11"/>
      <c r="AO374" s="11">
        <f t="shared" si="94"/>
        <v>0</v>
      </c>
      <c r="AP374" s="11">
        <v>0</v>
      </c>
      <c r="AQ374" s="11">
        <f t="shared" si="95"/>
        <v>7155.7999999999884</v>
      </c>
      <c r="AR374" s="11">
        <v>0</v>
      </c>
      <c r="AS374" s="11">
        <v>0</v>
      </c>
      <c r="AT374" s="11">
        <v>0</v>
      </c>
      <c r="AU374" s="11">
        <v>0</v>
      </c>
      <c r="AV374" s="3">
        <v>0</v>
      </c>
      <c r="AW374" s="4">
        <v>250000</v>
      </c>
      <c r="AX374" s="73">
        <f t="shared" si="87"/>
        <v>0</v>
      </c>
    </row>
    <row r="375" spans="1:50" x14ac:dyDescent="0.25">
      <c r="A375" s="1" t="s">
        <v>45</v>
      </c>
      <c r="B375" s="1" t="s">
        <v>188</v>
      </c>
      <c r="C375" s="1" t="s">
        <v>189</v>
      </c>
      <c r="D375" s="1" t="s">
        <v>76</v>
      </c>
      <c r="E375" s="1" t="s">
        <v>77</v>
      </c>
      <c r="F375" s="1" t="s">
        <v>196</v>
      </c>
      <c r="G375" s="1">
        <v>5</v>
      </c>
      <c r="H375" s="1" t="s">
        <v>198</v>
      </c>
      <c r="I375" s="1">
        <v>26</v>
      </c>
      <c r="J375" s="1" t="s">
        <v>42</v>
      </c>
      <c r="K375" s="16" t="s">
        <v>200</v>
      </c>
      <c r="L375" s="16" t="s">
        <v>574</v>
      </c>
      <c r="M375" s="1" t="s">
        <v>46</v>
      </c>
      <c r="N375" s="1" t="s">
        <v>197</v>
      </c>
      <c r="O375" s="40" t="s">
        <v>659</v>
      </c>
      <c r="P375" s="1" t="s">
        <v>201</v>
      </c>
      <c r="Q375" s="1" t="s">
        <v>771</v>
      </c>
      <c r="R375" s="1" t="s">
        <v>634</v>
      </c>
      <c r="S375" s="1" t="s">
        <v>738</v>
      </c>
      <c r="T375" s="1" t="s">
        <v>199</v>
      </c>
      <c r="U375" s="1">
        <v>3000</v>
      </c>
      <c r="V375" s="1" t="s">
        <v>520</v>
      </c>
      <c r="W375" s="1" t="s">
        <v>520</v>
      </c>
      <c r="X375" s="1">
        <v>3821</v>
      </c>
      <c r="Y375" s="1" t="s">
        <v>66</v>
      </c>
      <c r="Z375" s="1">
        <v>0</v>
      </c>
      <c r="AA375" s="1" t="s">
        <v>44</v>
      </c>
      <c r="AB375" s="6">
        <v>4000000</v>
      </c>
      <c r="AC375" s="6">
        <v>3943600</v>
      </c>
      <c r="AD375" s="8">
        <v>4000000</v>
      </c>
      <c r="AE375" s="8">
        <v>4000000</v>
      </c>
      <c r="AF375" s="8">
        <v>3942260</v>
      </c>
      <c r="AG375" s="8">
        <v>3942260</v>
      </c>
      <c r="AH375" s="8">
        <f t="shared" si="92"/>
        <v>0</v>
      </c>
      <c r="AI375" s="8">
        <v>3942260</v>
      </c>
      <c r="AJ375" s="8">
        <f t="shared" si="93"/>
        <v>0</v>
      </c>
      <c r="AK375" s="8">
        <v>3942260</v>
      </c>
      <c r="AL375" s="8">
        <v>4000000</v>
      </c>
      <c r="AM375" s="11" t="s">
        <v>547</v>
      </c>
      <c r="AN375" s="11"/>
      <c r="AO375" s="11">
        <f t="shared" si="94"/>
        <v>0</v>
      </c>
      <c r="AP375" s="11">
        <v>3942260</v>
      </c>
      <c r="AQ375" s="11">
        <f t="shared" si="95"/>
        <v>57740</v>
      </c>
      <c r="AR375" s="11">
        <v>0</v>
      </c>
      <c r="AS375" s="11">
        <v>0</v>
      </c>
      <c r="AT375" s="11">
        <v>0</v>
      </c>
      <c r="AU375" s="11">
        <v>0</v>
      </c>
      <c r="AV375" s="3">
        <v>0</v>
      </c>
      <c r="AW375" s="4">
        <v>4000000</v>
      </c>
      <c r="AX375" s="73">
        <f t="shared" si="87"/>
        <v>0</v>
      </c>
    </row>
    <row r="376" spans="1:50" x14ac:dyDescent="0.25">
      <c r="A376" s="1" t="s">
        <v>45</v>
      </c>
      <c r="B376" s="1" t="s">
        <v>188</v>
      </c>
      <c r="C376" s="1" t="s">
        <v>189</v>
      </c>
      <c r="D376" s="1" t="s">
        <v>100</v>
      </c>
      <c r="E376" s="1" t="s">
        <v>101</v>
      </c>
      <c r="F376" s="1" t="s">
        <v>210</v>
      </c>
      <c r="G376" s="1">
        <v>4</v>
      </c>
      <c r="H376" s="1" t="s">
        <v>376</v>
      </c>
      <c r="I376" s="1">
        <v>48</v>
      </c>
      <c r="J376" s="1" t="s">
        <v>42</v>
      </c>
      <c r="K376" s="16" t="s">
        <v>213</v>
      </c>
      <c r="L376" s="16" t="s">
        <v>574</v>
      </c>
      <c r="M376" s="1" t="s">
        <v>46</v>
      </c>
      <c r="N376" s="1" t="s">
        <v>211</v>
      </c>
      <c r="O376" s="40" t="s">
        <v>651</v>
      </c>
      <c r="P376" s="1" t="s">
        <v>214</v>
      </c>
      <c r="Q376" s="1" t="s">
        <v>773</v>
      </c>
      <c r="R376" s="1" t="s">
        <v>608</v>
      </c>
      <c r="S376" s="1" t="s">
        <v>609</v>
      </c>
      <c r="T376" s="1" t="s">
        <v>416</v>
      </c>
      <c r="U376" s="1">
        <v>3000</v>
      </c>
      <c r="V376" s="1" t="s">
        <v>520</v>
      </c>
      <c r="W376" s="1" t="s">
        <v>520</v>
      </c>
      <c r="X376" s="1">
        <v>3821</v>
      </c>
      <c r="Y376" s="1" t="s">
        <v>66</v>
      </c>
      <c r="Z376" s="1">
        <v>0</v>
      </c>
      <c r="AA376" s="1" t="s">
        <v>44</v>
      </c>
      <c r="AB376" s="6">
        <v>619981</v>
      </c>
      <c r="AC376" s="6">
        <v>619981</v>
      </c>
      <c r="AD376" s="8">
        <v>619981</v>
      </c>
      <c r="AE376" s="8">
        <v>619981</v>
      </c>
      <c r="AF376" s="8">
        <v>0</v>
      </c>
      <c r="AG376" s="8">
        <v>0</v>
      </c>
      <c r="AH376" s="8">
        <f t="shared" si="92"/>
        <v>0</v>
      </c>
      <c r="AI376" s="8">
        <v>0</v>
      </c>
      <c r="AJ376" s="8">
        <f t="shared" si="93"/>
        <v>0</v>
      </c>
      <c r="AK376" s="8">
        <v>0</v>
      </c>
      <c r="AL376" s="8">
        <v>0</v>
      </c>
      <c r="AM376" s="11"/>
      <c r="AN376" s="11"/>
      <c r="AO376" s="11">
        <f t="shared" si="94"/>
        <v>0</v>
      </c>
      <c r="AP376" s="11">
        <v>0</v>
      </c>
      <c r="AQ376" s="11">
        <f t="shared" si="95"/>
        <v>619981</v>
      </c>
      <c r="AR376" s="11">
        <v>0</v>
      </c>
      <c r="AS376" s="11">
        <v>0</v>
      </c>
      <c r="AT376" s="11">
        <v>0</v>
      </c>
      <c r="AU376" s="11">
        <v>0</v>
      </c>
      <c r="AV376" s="3">
        <v>0</v>
      </c>
      <c r="AW376" s="4">
        <v>0</v>
      </c>
      <c r="AX376" s="73">
        <f t="shared" si="87"/>
        <v>0</v>
      </c>
    </row>
    <row r="377" spans="1:50" x14ac:dyDescent="0.25">
      <c r="A377" s="1" t="s">
        <v>45</v>
      </c>
      <c r="B377" s="1" t="s">
        <v>32</v>
      </c>
      <c r="C377" s="1" t="s">
        <v>33</v>
      </c>
      <c r="D377" s="1" t="s">
        <v>34</v>
      </c>
      <c r="E377" s="1" t="s">
        <v>35</v>
      </c>
      <c r="F377" s="1" t="s">
        <v>36</v>
      </c>
      <c r="G377" s="1">
        <v>6</v>
      </c>
      <c r="H377" s="1" t="s">
        <v>38</v>
      </c>
      <c r="I377" s="1">
        <v>18</v>
      </c>
      <c r="J377" s="1" t="s">
        <v>42</v>
      </c>
      <c r="K377" s="16" t="s">
        <v>253</v>
      </c>
      <c r="L377" s="16" t="s">
        <v>574</v>
      </c>
      <c r="M377" s="1" t="s">
        <v>46</v>
      </c>
      <c r="N377" s="1" t="s">
        <v>37</v>
      </c>
      <c r="O377" s="40" t="s">
        <v>584</v>
      </c>
      <c r="P377" s="1" t="s">
        <v>254</v>
      </c>
      <c r="Q377" s="1" t="s">
        <v>764</v>
      </c>
      <c r="R377" s="1" t="s">
        <v>631</v>
      </c>
      <c r="S377" s="1" t="s">
        <v>636</v>
      </c>
      <c r="T377" s="1" t="s">
        <v>252</v>
      </c>
      <c r="U377" s="1">
        <v>3000</v>
      </c>
      <c r="V377" s="1" t="s">
        <v>520</v>
      </c>
      <c r="W377" s="1" t="s">
        <v>520</v>
      </c>
      <c r="X377" s="1">
        <v>3821</v>
      </c>
      <c r="Y377" s="1" t="s">
        <v>66</v>
      </c>
      <c r="Z377" s="1">
        <v>0</v>
      </c>
      <c r="AA377" s="1" t="s">
        <v>44</v>
      </c>
      <c r="AB377" s="7">
        <v>0</v>
      </c>
      <c r="AC377" s="7">
        <v>0</v>
      </c>
      <c r="AD377" s="8">
        <v>1000000</v>
      </c>
      <c r="AE377" s="8">
        <v>1000000</v>
      </c>
      <c r="AF377" s="8">
        <v>0</v>
      </c>
      <c r="AG377" s="8">
        <v>0</v>
      </c>
      <c r="AH377" s="8">
        <f t="shared" si="92"/>
        <v>0</v>
      </c>
      <c r="AI377" s="8">
        <v>0</v>
      </c>
      <c r="AJ377" s="8">
        <f t="shared" si="93"/>
        <v>0</v>
      </c>
      <c r="AK377" s="8">
        <v>0</v>
      </c>
      <c r="AL377" s="8">
        <v>0</v>
      </c>
      <c r="AM377" s="11"/>
      <c r="AN377" s="11"/>
      <c r="AO377" s="11">
        <f t="shared" si="94"/>
        <v>0</v>
      </c>
      <c r="AP377" s="11">
        <v>0</v>
      </c>
      <c r="AQ377" s="11">
        <f t="shared" si="95"/>
        <v>1000000</v>
      </c>
      <c r="AR377" s="11">
        <v>0</v>
      </c>
      <c r="AS377" s="11">
        <v>0</v>
      </c>
      <c r="AT377" s="11">
        <v>0</v>
      </c>
      <c r="AU377" s="11">
        <v>0</v>
      </c>
      <c r="AV377" s="3">
        <v>0</v>
      </c>
      <c r="AW377" s="4">
        <v>1000000</v>
      </c>
      <c r="AX377" s="73">
        <f t="shared" si="87"/>
        <v>1000000</v>
      </c>
    </row>
    <row r="378" spans="1:50" x14ac:dyDescent="0.25">
      <c r="A378" s="1" t="s">
        <v>45</v>
      </c>
      <c r="B378" s="1" t="s">
        <v>32</v>
      </c>
      <c r="C378" s="1" t="s">
        <v>33</v>
      </c>
      <c r="D378" s="1" t="s">
        <v>76</v>
      </c>
      <c r="E378" s="1" t="s">
        <v>77</v>
      </c>
      <c r="F378" s="1" t="s">
        <v>78</v>
      </c>
      <c r="G378" s="1">
        <v>1</v>
      </c>
      <c r="H378" s="1" t="s">
        <v>80</v>
      </c>
      <c r="I378" s="1">
        <v>14</v>
      </c>
      <c r="J378" s="1" t="s">
        <v>42</v>
      </c>
      <c r="K378" s="16" t="s">
        <v>90</v>
      </c>
      <c r="L378" s="16" t="s">
        <v>574</v>
      </c>
      <c r="M378" s="1" t="s">
        <v>46</v>
      </c>
      <c r="N378" s="1" t="s">
        <v>79</v>
      </c>
      <c r="O378" s="40" t="s">
        <v>659</v>
      </c>
      <c r="P378" s="1" t="s">
        <v>91</v>
      </c>
      <c r="Q378" s="1" t="s">
        <v>771</v>
      </c>
      <c r="R378" s="1" t="s">
        <v>634</v>
      </c>
      <c r="S378" s="1" t="s">
        <v>602</v>
      </c>
      <c r="T378" s="1" t="s">
        <v>280</v>
      </c>
      <c r="U378" s="1">
        <v>3000</v>
      </c>
      <c r="V378" s="1" t="s">
        <v>520</v>
      </c>
      <c r="W378" s="1" t="s">
        <v>520</v>
      </c>
      <c r="X378" s="1">
        <v>3821</v>
      </c>
      <c r="Y378" s="1" t="s">
        <v>66</v>
      </c>
      <c r="Z378" s="1">
        <v>0</v>
      </c>
      <c r="AA378" s="1" t="s">
        <v>44</v>
      </c>
      <c r="AB378" s="6">
        <v>4800000.08</v>
      </c>
      <c r="AC378" s="6">
        <v>0</v>
      </c>
      <c r="AD378" s="8">
        <v>1946800</v>
      </c>
      <c r="AE378" s="8">
        <v>1000000</v>
      </c>
      <c r="AF378" s="8">
        <v>1896600</v>
      </c>
      <c r="AG378" s="8">
        <v>1896600</v>
      </c>
      <c r="AH378" s="8">
        <f t="shared" si="92"/>
        <v>0</v>
      </c>
      <c r="AI378" s="8">
        <v>1896600</v>
      </c>
      <c r="AJ378" s="8">
        <f t="shared" si="93"/>
        <v>684400</v>
      </c>
      <c r="AK378" s="8">
        <v>1212200</v>
      </c>
      <c r="AL378" s="8">
        <v>1800000</v>
      </c>
      <c r="AM378" s="11"/>
      <c r="AN378" s="11"/>
      <c r="AO378" s="11">
        <f t="shared" si="94"/>
        <v>707600</v>
      </c>
      <c r="AP378" s="11">
        <v>504600</v>
      </c>
      <c r="AQ378" s="11">
        <f t="shared" si="95"/>
        <v>50200</v>
      </c>
      <c r="AR378" s="11">
        <v>0</v>
      </c>
      <c r="AS378" s="11">
        <v>1096800</v>
      </c>
      <c r="AT378" s="11">
        <v>0</v>
      </c>
      <c r="AU378" s="11">
        <v>150000</v>
      </c>
      <c r="AV378" s="3">
        <v>946800</v>
      </c>
      <c r="AW378" s="4">
        <v>1800000</v>
      </c>
      <c r="AX378" s="73">
        <f t="shared" si="87"/>
        <v>0</v>
      </c>
    </row>
    <row r="379" spans="1:50" x14ac:dyDescent="0.25">
      <c r="A379" s="1" t="s">
        <v>45</v>
      </c>
      <c r="B379" s="1" t="s">
        <v>32</v>
      </c>
      <c r="C379" s="1" t="s">
        <v>33</v>
      </c>
      <c r="D379" s="1" t="s">
        <v>282</v>
      </c>
      <c r="E379" s="1" t="s">
        <v>283</v>
      </c>
      <c r="F379" s="1" t="s">
        <v>78</v>
      </c>
      <c r="G379" s="1">
        <v>1</v>
      </c>
      <c r="H379" s="1" t="s">
        <v>80</v>
      </c>
      <c r="I379" s="1">
        <v>15</v>
      </c>
      <c r="J379" s="1" t="s">
        <v>42</v>
      </c>
      <c r="K379" s="16" t="s">
        <v>90</v>
      </c>
      <c r="L379" s="16" t="s">
        <v>574</v>
      </c>
      <c r="M379" s="1" t="s">
        <v>46</v>
      </c>
      <c r="N379" s="1" t="s">
        <v>79</v>
      </c>
      <c r="O379" s="16" t="s">
        <v>659</v>
      </c>
      <c r="P379" s="1" t="s">
        <v>91</v>
      </c>
      <c r="Q379" s="1" t="s">
        <v>771</v>
      </c>
      <c r="R379" s="1" t="s">
        <v>634</v>
      </c>
      <c r="S379" s="1" t="s">
        <v>602</v>
      </c>
      <c r="T379" s="1" t="s">
        <v>284</v>
      </c>
      <c r="U379" s="1">
        <v>3000</v>
      </c>
      <c r="V379" s="1" t="s">
        <v>520</v>
      </c>
      <c r="W379" s="1" t="s">
        <v>520</v>
      </c>
      <c r="X379" s="1">
        <v>3821</v>
      </c>
      <c r="Y379" s="1" t="s">
        <v>66</v>
      </c>
      <c r="Z379" s="1">
        <v>0</v>
      </c>
      <c r="AA379" s="1" t="s">
        <v>44</v>
      </c>
      <c r="AB379" s="6">
        <v>3226408</v>
      </c>
      <c r="AC379" s="6">
        <v>3181408</v>
      </c>
      <c r="AD379" s="8">
        <v>2000000</v>
      </c>
      <c r="AE379" s="8">
        <v>1000000</v>
      </c>
      <c r="AF379" s="8">
        <v>603200</v>
      </c>
      <c r="AG379" s="8">
        <v>603200</v>
      </c>
      <c r="AH379" s="8">
        <f t="shared" si="92"/>
        <v>0</v>
      </c>
      <c r="AI379" s="8">
        <v>603200</v>
      </c>
      <c r="AJ379" s="8">
        <f t="shared" si="93"/>
        <v>0</v>
      </c>
      <c r="AK379" s="8">
        <v>603200</v>
      </c>
      <c r="AL379" s="8">
        <v>1000000</v>
      </c>
      <c r="AM379" s="11" t="s">
        <v>552</v>
      </c>
      <c r="AN379" s="11"/>
      <c r="AO379" s="11">
        <f t="shared" si="94"/>
        <v>0</v>
      </c>
      <c r="AP379" s="11">
        <v>603200</v>
      </c>
      <c r="AQ379" s="11">
        <f t="shared" si="95"/>
        <v>1396800</v>
      </c>
      <c r="AR379" s="11">
        <v>1396800</v>
      </c>
      <c r="AS379" s="11">
        <v>0</v>
      </c>
      <c r="AT379" s="11">
        <v>0</v>
      </c>
      <c r="AU379" s="11">
        <v>396800</v>
      </c>
      <c r="AV379" s="3">
        <v>1000000</v>
      </c>
      <c r="AW379" s="4">
        <v>1000000</v>
      </c>
      <c r="AX379" s="73">
        <f t="shared" si="87"/>
        <v>0</v>
      </c>
    </row>
    <row r="380" spans="1:50" x14ac:dyDescent="0.25">
      <c r="A380" s="1" t="s">
        <v>45</v>
      </c>
      <c r="B380" s="1" t="s">
        <v>32</v>
      </c>
      <c r="C380" s="1" t="s">
        <v>33</v>
      </c>
      <c r="D380" s="1" t="s">
        <v>100</v>
      </c>
      <c r="E380" s="1" t="s">
        <v>101</v>
      </c>
      <c r="F380" s="1" t="s">
        <v>286</v>
      </c>
      <c r="G380" s="1">
        <v>5</v>
      </c>
      <c r="H380" s="1" t="s">
        <v>198</v>
      </c>
      <c r="I380" s="1">
        <v>2</v>
      </c>
      <c r="J380" s="1" t="s">
        <v>42</v>
      </c>
      <c r="K380" s="16" t="s">
        <v>298</v>
      </c>
      <c r="L380" s="16" t="s">
        <v>574</v>
      </c>
      <c r="M380" s="1" t="s">
        <v>46</v>
      </c>
      <c r="N380" s="1" t="s">
        <v>287</v>
      </c>
      <c r="O380" s="40" t="s">
        <v>307</v>
      </c>
      <c r="P380" s="1" t="s">
        <v>299</v>
      </c>
      <c r="Q380" s="1" t="s">
        <v>766</v>
      </c>
      <c r="R380" s="40" t="s">
        <v>307</v>
      </c>
      <c r="S380" s="1" t="s">
        <v>626</v>
      </c>
      <c r="T380" s="1" t="s">
        <v>297</v>
      </c>
      <c r="U380" s="1">
        <v>3000</v>
      </c>
      <c r="V380" s="1" t="s">
        <v>520</v>
      </c>
      <c r="W380" s="1" t="s">
        <v>520</v>
      </c>
      <c r="X380" s="1">
        <v>3821</v>
      </c>
      <c r="Y380" s="1" t="s">
        <v>66</v>
      </c>
      <c r="Z380" s="1">
        <v>0</v>
      </c>
      <c r="AA380" s="1" t="s">
        <v>44</v>
      </c>
      <c r="AB380" s="6">
        <v>3905238.23</v>
      </c>
      <c r="AC380" s="6">
        <v>3837474.23</v>
      </c>
      <c r="AD380" s="8">
        <v>0</v>
      </c>
      <c r="AE380" s="8">
        <v>850588.4</v>
      </c>
      <c r="AF380" s="8">
        <v>0</v>
      </c>
      <c r="AG380" s="8">
        <v>0</v>
      </c>
      <c r="AH380" s="8">
        <f t="shared" si="92"/>
        <v>0</v>
      </c>
      <c r="AI380" s="8">
        <v>0</v>
      </c>
      <c r="AJ380" s="8">
        <f t="shared" si="93"/>
        <v>0</v>
      </c>
      <c r="AK380" s="8">
        <v>0</v>
      </c>
      <c r="AL380" s="8">
        <v>0</v>
      </c>
      <c r="AM380" s="11"/>
      <c r="AN380" s="11"/>
      <c r="AO380" s="11">
        <f t="shared" si="94"/>
        <v>0</v>
      </c>
      <c r="AP380" s="11">
        <v>0</v>
      </c>
      <c r="AQ380" s="11">
        <f t="shared" si="95"/>
        <v>0</v>
      </c>
      <c r="AR380" s="11">
        <v>0</v>
      </c>
      <c r="AS380" s="11">
        <v>0</v>
      </c>
      <c r="AT380" s="11">
        <v>0</v>
      </c>
      <c r="AU380" s="11">
        <v>850588.4</v>
      </c>
      <c r="AV380" s="3">
        <v>-850588.4</v>
      </c>
      <c r="AW380" s="4">
        <v>0</v>
      </c>
      <c r="AX380" s="73">
        <f t="shared" si="87"/>
        <v>0</v>
      </c>
    </row>
    <row r="381" spans="1:50" x14ac:dyDescent="0.25">
      <c r="A381" s="1" t="s">
        <v>45</v>
      </c>
      <c r="B381" s="1" t="s">
        <v>32</v>
      </c>
      <c r="C381" s="1" t="s">
        <v>33</v>
      </c>
      <c r="D381" s="1" t="s">
        <v>100</v>
      </c>
      <c r="E381" s="1" t="s">
        <v>101</v>
      </c>
      <c r="F381" s="1" t="s">
        <v>286</v>
      </c>
      <c r="G381" s="1">
        <v>5</v>
      </c>
      <c r="H381" s="1" t="s">
        <v>198</v>
      </c>
      <c r="I381" s="1">
        <v>5</v>
      </c>
      <c r="J381" s="1" t="s">
        <v>42</v>
      </c>
      <c r="K381" s="16" t="s">
        <v>301</v>
      </c>
      <c r="L381" s="16" t="s">
        <v>574</v>
      </c>
      <c r="M381" s="1" t="s">
        <v>46</v>
      </c>
      <c r="N381" s="1" t="s">
        <v>287</v>
      </c>
      <c r="O381" s="40" t="s">
        <v>307</v>
      </c>
      <c r="P381" s="1" t="s">
        <v>302</v>
      </c>
      <c r="Q381" s="1" t="s">
        <v>766</v>
      </c>
      <c r="R381" s="40" t="s">
        <v>307</v>
      </c>
      <c r="S381" s="1" t="s">
        <v>626</v>
      </c>
      <c r="T381" s="1" t="s">
        <v>297</v>
      </c>
      <c r="U381" s="1">
        <v>3000</v>
      </c>
      <c r="V381" s="1" t="s">
        <v>520</v>
      </c>
      <c r="W381" s="1" t="s">
        <v>520</v>
      </c>
      <c r="X381" s="1">
        <v>3821</v>
      </c>
      <c r="Y381" s="1" t="s">
        <v>66</v>
      </c>
      <c r="Z381" s="1">
        <v>0</v>
      </c>
      <c r="AA381" s="1" t="s">
        <v>44</v>
      </c>
      <c r="AB381" s="6">
        <v>612595</v>
      </c>
      <c r="AC381" s="6">
        <v>606794.19999999995</v>
      </c>
      <c r="AD381" s="8">
        <v>1255568.3999999999</v>
      </c>
      <c r="AE381" s="8">
        <v>500000</v>
      </c>
      <c r="AF381" s="8">
        <v>1135744.3999999999</v>
      </c>
      <c r="AG381" s="8">
        <v>535792.4</v>
      </c>
      <c r="AH381" s="8">
        <f t="shared" si="92"/>
        <v>0</v>
      </c>
      <c r="AI381" s="8">
        <v>535792.4</v>
      </c>
      <c r="AJ381" s="8">
        <f t="shared" si="93"/>
        <v>0</v>
      </c>
      <c r="AK381" s="8">
        <v>535792.4</v>
      </c>
      <c r="AL381" s="8">
        <v>1000000</v>
      </c>
      <c r="AM381" s="11" t="s">
        <v>552</v>
      </c>
      <c r="AN381" s="11"/>
      <c r="AO381" s="11">
        <f t="shared" si="94"/>
        <v>0</v>
      </c>
      <c r="AP381" s="11">
        <v>535792.4</v>
      </c>
      <c r="AQ381" s="11">
        <f t="shared" si="95"/>
        <v>119824</v>
      </c>
      <c r="AR381" s="11">
        <v>0</v>
      </c>
      <c r="AS381" s="11">
        <v>1155568.3999999999</v>
      </c>
      <c r="AT381" s="11">
        <v>0</v>
      </c>
      <c r="AU381" s="11">
        <v>400000</v>
      </c>
      <c r="AV381" s="3">
        <v>755568.4</v>
      </c>
      <c r="AW381" s="4">
        <v>1000000</v>
      </c>
      <c r="AX381" s="73">
        <f t="shared" si="87"/>
        <v>0</v>
      </c>
    </row>
    <row r="382" spans="1:50" x14ac:dyDescent="0.25">
      <c r="A382" s="1" t="s">
        <v>45</v>
      </c>
      <c r="B382" s="1" t="s">
        <v>32</v>
      </c>
      <c r="C382" s="1" t="s">
        <v>33</v>
      </c>
      <c r="D382" s="1" t="s">
        <v>100</v>
      </c>
      <c r="E382" s="1" t="s">
        <v>101</v>
      </c>
      <c r="F382" s="1" t="s">
        <v>286</v>
      </c>
      <c r="G382" s="1">
        <v>5</v>
      </c>
      <c r="H382" s="1" t="s">
        <v>198</v>
      </c>
      <c r="I382" s="1">
        <v>5</v>
      </c>
      <c r="J382" s="1" t="s">
        <v>42</v>
      </c>
      <c r="K382" s="16" t="s">
        <v>301</v>
      </c>
      <c r="L382" s="16" t="s">
        <v>574</v>
      </c>
      <c r="M382" s="1" t="s">
        <v>46</v>
      </c>
      <c r="N382" s="1" t="s">
        <v>287</v>
      </c>
      <c r="O382" s="40" t="s">
        <v>307</v>
      </c>
      <c r="P382" s="1" t="s">
        <v>302</v>
      </c>
      <c r="Q382" s="1" t="s">
        <v>766</v>
      </c>
      <c r="R382" s="40" t="s">
        <v>307</v>
      </c>
      <c r="S382" s="1" t="s">
        <v>626</v>
      </c>
      <c r="T382" s="1" t="s">
        <v>300</v>
      </c>
      <c r="U382" s="1">
        <v>3000</v>
      </c>
      <c r="V382" s="1" t="s">
        <v>520</v>
      </c>
      <c r="W382" s="1" t="s">
        <v>520</v>
      </c>
      <c r="X382" s="1">
        <v>3821</v>
      </c>
      <c r="Y382" s="1" t="s">
        <v>66</v>
      </c>
      <c r="Z382" s="1">
        <v>32</v>
      </c>
      <c r="AA382" s="1" t="s">
        <v>303</v>
      </c>
      <c r="AB382" s="7">
        <v>0</v>
      </c>
      <c r="AC382" s="7">
        <v>0</v>
      </c>
      <c r="AD382" s="8">
        <v>750000</v>
      </c>
      <c r="AE382" s="8">
        <v>0</v>
      </c>
      <c r="AF382" s="8">
        <v>743560</v>
      </c>
      <c r="AG382" s="8">
        <v>743560</v>
      </c>
      <c r="AH382" s="8">
        <f t="shared" si="92"/>
        <v>0</v>
      </c>
      <c r="AI382" s="8">
        <v>743560</v>
      </c>
      <c r="AJ382" s="8">
        <f t="shared" si="93"/>
        <v>0</v>
      </c>
      <c r="AK382" s="8">
        <v>743560</v>
      </c>
      <c r="AL382" s="8">
        <v>750000</v>
      </c>
      <c r="AM382" s="11" t="s">
        <v>567</v>
      </c>
      <c r="AN382" s="11"/>
      <c r="AO382" s="11">
        <f t="shared" si="94"/>
        <v>0</v>
      </c>
      <c r="AP382" s="11">
        <v>743560</v>
      </c>
      <c r="AQ382" s="11">
        <f t="shared" si="95"/>
        <v>6440</v>
      </c>
      <c r="AR382" s="11">
        <v>0</v>
      </c>
      <c r="AS382" s="11">
        <v>750000</v>
      </c>
      <c r="AT382" s="11">
        <v>0</v>
      </c>
      <c r="AU382" s="11">
        <v>0</v>
      </c>
      <c r="AV382" s="3">
        <v>750000</v>
      </c>
      <c r="AW382" s="4">
        <v>750000</v>
      </c>
      <c r="AX382" s="73">
        <f t="shared" si="87"/>
        <v>0</v>
      </c>
    </row>
    <row r="383" spans="1:50" x14ac:dyDescent="0.25">
      <c r="A383" s="1" t="s">
        <v>45</v>
      </c>
      <c r="B383" s="1" t="s">
        <v>32</v>
      </c>
      <c r="C383" s="1" t="s">
        <v>33</v>
      </c>
      <c r="D383" s="1" t="s">
        <v>100</v>
      </c>
      <c r="E383" s="1" t="s">
        <v>101</v>
      </c>
      <c r="F383" s="1" t="s">
        <v>286</v>
      </c>
      <c r="G383" s="1">
        <v>5</v>
      </c>
      <c r="H383" s="1" t="s">
        <v>198</v>
      </c>
      <c r="I383" s="1">
        <v>5</v>
      </c>
      <c r="J383" s="1" t="s">
        <v>42</v>
      </c>
      <c r="K383" s="16" t="s">
        <v>301</v>
      </c>
      <c r="L383" s="16" t="s">
        <v>574</v>
      </c>
      <c r="M383" s="1" t="s">
        <v>46</v>
      </c>
      <c r="N383" s="1" t="s">
        <v>287</v>
      </c>
      <c r="O383" s="40" t="s">
        <v>307</v>
      </c>
      <c r="P383" s="1" t="s">
        <v>302</v>
      </c>
      <c r="Q383" s="1" t="s">
        <v>766</v>
      </c>
      <c r="R383" s="40" t="s">
        <v>307</v>
      </c>
      <c r="S383" s="1" t="s">
        <v>626</v>
      </c>
      <c r="T383" s="1" t="s">
        <v>297</v>
      </c>
      <c r="U383" s="1">
        <v>3000</v>
      </c>
      <c r="V383" s="1" t="s">
        <v>520</v>
      </c>
      <c r="W383" s="1" t="s">
        <v>520</v>
      </c>
      <c r="X383" s="1">
        <v>3821</v>
      </c>
      <c r="Y383" s="1" t="s">
        <v>66</v>
      </c>
      <c r="Z383" s="1">
        <v>40</v>
      </c>
      <c r="AA383" s="1" t="s">
        <v>304</v>
      </c>
      <c r="AB383" s="7">
        <v>0</v>
      </c>
      <c r="AC383" s="7">
        <v>0</v>
      </c>
      <c r="AD383" s="8">
        <v>1000000</v>
      </c>
      <c r="AE383" s="8">
        <v>0</v>
      </c>
      <c r="AF383" s="8">
        <v>0</v>
      </c>
      <c r="AG383" s="8">
        <v>0</v>
      </c>
      <c r="AH383" s="8">
        <f t="shared" si="92"/>
        <v>0</v>
      </c>
      <c r="AI383" s="8">
        <v>0</v>
      </c>
      <c r="AJ383" s="8">
        <f t="shared" si="93"/>
        <v>0</v>
      </c>
      <c r="AK383" s="8">
        <v>0</v>
      </c>
      <c r="AL383" s="8">
        <v>2500000</v>
      </c>
      <c r="AM383" s="11" t="s">
        <v>566</v>
      </c>
      <c r="AN383" s="11"/>
      <c r="AO383" s="11">
        <f t="shared" si="94"/>
        <v>0</v>
      </c>
      <c r="AP383" s="11">
        <v>0</v>
      </c>
      <c r="AQ383" s="11">
        <f t="shared" si="95"/>
        <v>1000000</v>
      </c>
      <c r="AR383" s="11">
        <v>1000000</v>
      </c>
      <c r="AS383" s="11">
        <v>0</v>
      </c>
      <c r="AT383" s="11">
        <v>0</v>
      </c>
      <c r="AU383" s="11">
        <v>0</v>
      </c>
      <c r="AV383" s="3">
        <v>1000000</v>
      </c>
      <c r="AW383" s="4">
        <v>1000000</v>
      </c>
      <c r="AX383" s="73">
        <f t="shared" si="87"/>
        <v>-1500000</v>
      </c>
    </row>
    <row r="384" spans="1:50" x14ac:dyDescent="0.25">
      <c r="A384" s="1" t="s">
        <v>45</v>
      </c>
      <c r="B384" s="1" t="s">
        <v>32</v>
      </c>
      <c r="C384" s="1" t="s">
        <v>33</v>
      </c>
      <c r="D384" s="1" t="s">
        <v>100</v>
      </c>
      <c r="E384" s="1" t="s">
        <v>101</v>
      </c>
      <c r="F384" s="1" t="s">
        <v>136</v>
      </c>
      <c r="G384" s="1">
        <v>6</v>
      </c>
      <c r="H384" s="1" t="s">
        <v>38</v>
      </c>
      <c r="I384" s="1">
        <v>21</v>
      </c>
      <c r="J384" s="1" t="s">
        <v>42</v>
      </c>
      <c r="K384" s="16" t="s">
        <v>139</v>
      </c>
      <c r="L384" s="16" t="s">
        <v>574</v>
      </c>
      <c r="M384" s="1" t="s">
        <v>46</v>
      </c>
      <c r="N384" s="1" t="s">
        <v>137</v>
      </c>
      <c r="O384" s="40" t="s">
        <v>656</v>
      </c>
      <c r="P384" s="1" t="s">
        <v>140</v>
      </c>
      <c r="Q384" s="1" t="s">
        <v>765</v>
      </c>
      <c r="R384" s="1" t="s">
        <v>137</v>
      </c>
      <c r="S384" s="1" t="s">
        <v>623</v>
      </c>
      <c r="T384" s="1" t="s">
        <v>315</v>
      </c>
      <c r="U384" s="1">
        <v>3000</v>
      </c>
      <c r="V384" s="1" t="s">
        <v>520</v>
      </c>
      <c r="W384" s="1" t="s">
        <v>520</v>
      </c>
      <c r="X384" s="1">
        <v>3821</v>
      </c>
      <c r="Y384" s="1" t="s">
        <v>66</v>
      </c>
      <c r="Z384" s="1">
        <v>0</v>
      </c>
      <c r="AA384" s="1" t="s">
        <v>44</v>
      </c>
      <c r="AB384" s="6">
        <v>784437.28</v>
      </c>
      <c r="AC384" s="6">
        <v>776354.39</v>
      </c>
      <c r="AD384" s="8">
        <v>639567.19999999995</v>
      </c>
      <c r="AE384" s="8">
        <v>639567.19999999995</v>
      </c>
      <c r="AF384" s="8">
        <v>514777.21</v>
      </c>
      <c r="AG384" s="8">
        <v>514777.21</v>
      </c>
      <c r="AH384" s="8">
        <f t="shared" si="92"/>
        <v>0</v>
      </c>
      <c r="AI384" s="8">
        <v>514777.21</v>
      </c>
      <c r="AJ384" s="8">
        <f t="shared" si="93"/>
        <v>24631.97000000003</v>
      </c>
      <c r="AK384" s="8">
        <v>490145.24</v>
      </c>
      <c r="AL384" s="8">
        <v>450000</v>
      </c>
      <c r="AM384" s="11" t="s">
        <v>642</v>
      </c>
      <c r="AN384" s="11"/>
      <c r="AO384" s="11">
        <f t="shared" si="94"/>
        <v>9199.9599999999627</v>
      </c>
      <c r="AP384" s="11">
        <v>480945.28</v>
      </c>
      <c r="AQ384" s="11">
        <f t="shared" si="95"/>
        <v>124789.98999999993</v>
      </c>
      <c r="AR384" s="11">
        <v>0</v>
      </c>
      <c r="AS384" s="11">
        <v>0</v>
      </c>
      <c r="AT384" s="11">
        <v>0</v>
      </c>
      <c r="AU384" s="11">
        <v>0</v>
      </c>
      <c r="AV384" s="3">
        <v>0</v>
      </c>
      <c r="AW384" s="4">
        <v>450000</v>
      </c>
      <c r="AX384" s="73">
        <f t="shared" si="87"/>
        <v>0</v>
      </c>
    </row>
    <row r="385" spans="1:50" x14ac:dyDescent="0.25">
      <c r="A385" s="1" t="s">
        <v>45</v>
      </c>
      <c r="B385" s="1" t="s">
        <v>32</v>
      </c>
      <c r="C385" s="1" t="s">
        <v>33</v>
      </c>
      <c r="D385" s="1" t="s">
        <v>240</v>
      </c>
      <c r="E385" s="1" t="s">
        <v>241</v>
      </c>
      <c r="F385" s="1" t="s">
        <v>78</v>
      </c>
      <c r="G385" s="1">
        <v>1</v>
      </c>
      <c r="H385" s="1" t="s">
        <v>80</v>
      </c>
      <c r="I385" s="1">
        <v>7</v>
      </c>
      <c r="J385" s="1" t="s">
        <v>42</v>
      </c>
      <c r="K385" s="16" t="s">
        <v>248</v>
      </c>
      <c r="L385" s="16" t="s">
        <v>574</v>
      </c>
      <c r="M385" s="1" t="s">
        <v>46</v>
      </c>
      <c r="N385" s="1" t="s">
        <v>79</v>
      </c>
      <c r="O385" s="40" t="s">
        <v>657</v>
      </c>
      <c r="P385" s="1" t="s">
        <v>249</v>
      </c>
      <c r="Q385" s="1" t="s">
        <v>762</v>
      </c>
      <c r="R385" s="1" t="s">
        <v>79</v>
      </c>
      <c r="S385" s="1" t="s">
        <v>628</v>
      </c>
      <c r="T385" s="1" t="s">
        <v>355</v>
      </c>
      <c r="U385" s="1">
        <v>3000</v>
      </c>
      <c r="V385" s="1" t="s">
        <v>520</v>
      </c>
      <c r="W385" s="1" t="s">
        <v>520</v>
      </c>
      <c r="X385" s="1">
        <v>3821</v>
      </c>
      <c r="Y385" s="1" t="s">
        <v>66</v>
      </c>
      <c r="Z385" s="1">
        <v>0</v>
      </c>
      <c r="AA385" s="1" t="s">
        <v>44</v>
      </c>
      <c r="AB385" s="6">
        <v>364187.8</v>
      </c>
      <c r="AC385" s="6">
        <v>131385.79999999999</v>
      </c>
      <c r="AD385" s="8">
        <v>145000</v>
      </c>
      <c r="AE385" s="8">
        <v>160000</v>
      </c>
      <c r="AF385" s="8">
        <v>14000.01</v>
      </c>
      <c r="AG385" s="8">
        <v>14000.01</v>
      </c>
      <c r="AH385" s="8">
        <f t="shared" si="92"/>
        <v>0</v>
      </c>
      <c r="AI385" s="8">
        <v>14000.01</v>
      </c>
      <c r="AJ385" s="8">
        <f t="shared" si="93"/>
        <v>0</v>
      </c>
      <c r="AK385" s="8">
        <v>14000.01</v>
      </c>
      <c r="AL385" s="8">
        <v>145000</v>
      </c>
      <c r="AM385" s="11"/>
      <c r="AN385" s="11"/>
      <c r="AO385" s="11">
        <f t="shared" si="94"/>
        <v>0</v>
      </c>
      <c r="AP385" s="11">
        <v>14000.01</v>
      </c>
      <c r="AQ385" s="11">
        <f t="shared" si="95"/>
        <v>130999.99</v>
      </c>
      <c r="AR385" s="11">
        <v>0</v>
      </c>
      <c r="AS385" s="11">
        <v>0</v>
      </c>
      <c r="AT385" s="11">
        <v>0</v>
      </c>
      <c r="AU385" s="11">
        <v>15000</v>
      </c>
      <c r="AV385" s="3">
        <v>-15000</v>
      </c>
      <c r="AW385" s="4">
        <v>145000</v>
      </c>
      <c r="AX385" s="73">
        <f t="shared" si="87"/>
        <v>0</v>
      </c>
    </row>
    <row r="386" spans="1:50" x14ac:dyDescent="0.25">
      <c r="A386" s="1" t="s">
        <v>45</v>
      </c>
      <c r="B386" s="1" t="s">
        <v>374</v>
      </c>
      <c r="C386" s="1" t="s">
        <v>375</v>
      </c>
      <c r="D386" s="1" t="s">
        <v>100</v>
      </c>
      <c r="E386" s="1" t="s">
        <v>101</v>
      </c>
      <c r="F386" s="1" t="s">
        <v>350</v>
      </c>
      <c r="G386" s="1">
        <v>8</v>
      </c>
      <c r="H386" s="1" t="s">
        <v>376</v>
      </c>
      <c r="I386" s="1">
        <v>42</v>
      </c>
      <c r="J386" s="1" t="s">
        <v>42</v>
      </c>
      <c r="K386" s="16" t="s">
        <v>383</v>
      </c>
      <c r="L386" s="16" t="s">
        <v>574</v>
      </c>
      <c r="M386" s="1" t="s">
        <v>46</v>
      </c>
      <c r="N386" s="1" t="s">
        <v>351</v>
      </c>
      <c r="O386" s="40" t="s">
        <v>651</v>
      </c>
      <c r="P386" s="1" t="s">
        <v>384</v>
      </c>
      <c r="Q386" s="1" t="s">
        <v>773</v>
      </c>
      <c r="R386" s="1" t="s">
        <v>608</v>
      </c>
      <c r="S386" s="1" t="s">
        <v>613</v>
      </c>
      <c r="T386" s="1" t="s">
        <v>382</v>
      </c>
      <c r="U386" s="1">
        <v>3000</v>
      </c>
      <c r="V386" s="1" t="s">
        <v>520</v>
      </c>
      <c r="W386" s="1" t="s">
        <v>520</v>
      </c>
      <c r="X386" s="1">
        <v>3821</v>
      </c>
      <c r="Y386" s="1" t="s">
        <v>66</v>
      </c>
      <c r="Z386" s="1">
        <v>0</v>
      </c>
      <c r="AA386" s="1" t="s">
        <v>44</v>
      </c>
      <c r="AB386" s="6">
        <v>1154680</v>
      </c>
      <c r="AC386" s="6">
        <v>1102480</v>
      </c>
      <c r="AD386" s="8">
        <v>3758000</v>
      </c>
      <c r="AE386" s="8">
        <v>500000</v>
      </c>
      <c r="AF386" s="8">
        <v>3717080</v>
      </c>
      <c r="AG386" s="8">
        <v>3717080</v>
      </c>
      <c r="AH386" s="8">
        <f t="shared" si="92"/>
        <v>150000</v>
      </c>
      <c r="AI386" s="8">
        <v>3567080</v>
      </c>
      <c r="AJ386" s="8">
        <f t="shared" si="93"/>
        <v>0</v>
      </c>
      <c r="AK386" s="8">
        <v>3567080</v>
      </c>
      <c r="AL386" s="8">
        <v>1500000</v>
      </c>
      <c r="AM386" s="11" t="s">
        <v>552</v>
      </c>
      <c r="AN386" s="11"/>
      <c r="AO386" s="11">
        <f t="shared" si="94"/>
        <v>0</v>
      </c>
      <c r="AP386" s="11">
        <v>3567080</v>
      </c>
      <c r="AQ386" s="11">
        <f t="shared" si="95"/>
        <v>40920</v>
      </c>
      <c r="AR386" s="11">
        <v>248640</v>
      </c>
      <c r="AS386" s="11">
        <v>3059360</v>
      </c>
      <c r="AT386" s="11">
        <v>0</v>
      </c>
      <c r="AU386" s="11">
        <v>50000</v>
      </c>
      <c r="AV386" s="3">
        <v>3258000</v>
      </c>
      <c r="AW386" s="4">
        <v>1500000</v>
      </c>
      <c r="AX386" s="73">
        <f t="shared" si="87"/>
        <v>0</v>
      </c>
    </row>
    <row r="387" spans="1:50" x14ac:dyDescent="0.25">
      <c r="A387" s="1" t="s">
        <v>45</v>
      </c>
      <c r="B387" s="1" t="s">
        <v>374</v>
      </c>
      <c r="C387" s="1" t="s">
        <v>375</v>
      </c>
      <c r="D387" s="1" t="s">
        <v>100</v>
      </c>
      <c r="E387" s="1" t="s">
        <v>101</v>
      </c>
      <c r="F387" s="1" t="s">
        <v>350</v>
      </c>
      <c r="G387" s="1">
        <v>8</v>
      </c>
      <c r="H387" s="1" t="s">
        <v>376</v>
      </c>
      <c r="I387" s="1">
        <v>42</v>
      </c>
      <c r="J387" s="1" t="s">
        <v>42</v>
      </c>
      <c r="K387" s="16" t="s">
        <v>383</v>
      </c>
      <c r="L387" s="16" t="s">
        <v>574</v>
      </c>
      <c r="M387" s="1" t="s">
        <v>46</v>
      </c>
      <c r="N387" s="1" t="s">
        <v>351</v>
      </c>
      <c r="O387" s="40" t="s">
        <v>651</v>
      </c>
      <c r="P387" s="1" t="s">
        <v>384</v>
      </c>
      <c r="Q387" s="1" t="s">
        <v>773</v>
      </c>
      <c r="R387" s="1" t="s">
        <v>608</v>
      </c>
      <c r="S387" s="1" t="s">
        <v>609</v>
      </c>
      <c r="T387" s="1" t="s">
        <v>416</v>
      </c>
      <c r="U387" s="1">
        <v>3000</v>
      </c>
      <c r="V387" s="1" t="s">
        <v>520</v>
      </c>
      <c r="W387" s="1" t="s">
        <v>520</v>
      </c>
      <c r="X387" s="1">
        <v>3821</v>
      </c>
      <c r="Y387" s="1" t="s">
        <v>66</v>
      </c>
      <c r="Z387" s="1">
        <v>23</v>
      </c>
      <c r="AA387" s="1" t="s">
        <v>388</v>
      </c>
      <c r="AB387" s="6">
        <v>445000</v>
      </c>
      <c r="AC387" s="6">
        <v>445000</v>
      </c>
      <c r="AD387" s="8">
        <v>740080</v>
      </c>
      <c r="AE387" s="8">
        <v>500000</v>
      </c>
      <c r="AF387" s="8">
        <v>740080</v>
      </c>
      <c r="AG387" s="8">
        <v>740080</v>
      </c>
      <c r="AH387" s="8">
        <f t="shared" si="92"/>
        <v>0</v>
      </c>
      <c r="AI387" s="8">
        <v>740080</v>
      </c>
      <c r="AJ387" s="8">
        <f t="shared" si="93"/>
        <v>0</v>
      </c>
      <c r="AK387" s="8">
        <v>740080</v>
      </c>
      <c r="AL387" s="8">
        <v>750000</v>
      </c>
      <c r="AM387" s="1" t="s">
        <v>388</v>
      </c>
      <c r="AN387" s="1"/>
      <c r="AO387" s="11">
        <f t="shared" si="94"/>
        <v>0</v>
      </c>
      <c r="AP387" s="11">
        <v>740080</v>
      </c>
      <c r="AQ387" s="11">
        <f t="shared" si="95"/>
        <v>0</v>
      </c>
      <c r="AR387" s="11">
        <v>0</v>
      </c>
      <c r="AS387" s="11">
        <v>250000</v>
      </c>
      <c r="AT387" s="11">
        <v>0</v>
      </c>
      <c r="AU387" s="11">
        <v>9920</v>
      </c>
      <c r="AV387" s="3">
        <v>240080</v>
      </c>
      <c r="AW387" s="4">
        <v>750000</v>
      </c>
      <c r="AX387" s="73">
        <f t="shared" si="87"/>
        <v>0</v>
      </c>
    </row>
    <row r="388" spans="1:50" x14ac:dyDescent="0.25">
      <c r="A388" s="1" t="s">
        <v>45</v>
      </c>
      <c r="B388" s="1" t="s">
        <v>374</v>
      </c>
      <c r="C388" s="1" t="s">
        <v>375</v>
      </c>
      <c r="D388" s="1" t="s">
        <v>100</v>
      </c>
      <c r="E388" s="1" t="s">
        <v>101</v>
      </c>
      <c r="F388" s="1" t="s">
        <v>350</v>
      </c>
      <c r="G388" s="1">
        <v>8</v>
      </c>
      <c r="H388" s="1" t="s">
        <v>376</v>
      </c>
      <c r="I388" s="1">
        <v>42</v>
      </c>
      <c r="J388" s="1" t="s">
        <v>42</v>
      </c>
      <c r="K388" s="16" t="s">
        <v>383</v>
      </c>
      <c r="L388" s="16" t="s">
        <v>574</v>
      </c>
      <c r="M388" s="1" t="s">
        <v>46</v>
      </c>
      <c r="N388" s="1" t="s">
        <v>351</v>
      </c>
      <c r="O388" s="40" t="s">
        <v>651</v>
      </c>
      <c r="P388" s="1" t="s">
        <v>384</v>
      </c>
      <c r="Q388" s="1" t="s">
        <v>773</v>
      </c>
      <c r="R388" s="1" t="s">
        <v>608</v>
      </c>
      <c r="S388" s="1" t="s">
        <v>612</v>
      </c>
      <c r="T388" s="1" t="s">
        <v>382</v>
      </c>
      <c r="U388" s="1">
        <v>3000</v>
      </c>
      <c r="V388" s="1" t="s">
        <v>520</v>
      </c>
      <c r="W388" s="1" t="s">
        <v>520</v>
      </c>
      <c r="X388" s="1">
        <v>3821</v>
      </c>
      <c r="Y388" s="1" t="s">
        <v>66</v>
      </c>
      <c r="Z388" s="1">
        <v>24</v>
      </c>
      <c r="AA388" s="1" t="s">
        <v>389</v>
      </c>
      <c r="AB388" s="6">
        <v>448000</v>
      </c>
      <c r="AC388" s="6">
        <v>448000</v>
      </c>
      <c r="AD388" s="8">
        <v>640000</v>
      </c>
      <c r="AE388" s="8">
        <v>500000</v>
      </c>
      <c r="AF388" s="8">
        <v>640000</v>
      </c>
      <c r="AG388" s="8">
        <v>640000</v>
      </c>
      <c r="AH388" s="8">
        <f t="shared" si="92"/>
        <v>0</v>
      </c>
      <c r="AI388" s="8">
        <v>640000</v>
      </c>
      <c r="AJ388" s="8">
        <f t="shared" si="93"/>
        <v>0</v>
      </c>
      <c r="AK388" s="8">
        <v>640000</v>
      </c>
      <c r="AL388" s="8">
        <v>500000</v>
      </c>
      <c r="AM388" s="1" t="s">
        <v>389</v>
      </c>
      <c r="AN388" s="1"/>
      <c r="AO388" s="11">
        <f t="shared" si="94"/>
        <v>0</v>
      </c>
      <c r="AP388" s="11">
        <v>640000</v>
      </c>
      <c r="AQ388" s="11">
        <f t="shared" si="95"/>
        <v>0</v>
      </c>
      <c r="AR388" s="11">
        <v>0</v>
      </c>
      <c r="AS388" s="11">
        <v>150000</v>
      </c>
      <c r="AT388" s="11">
        <v>0</v>
      </c>
      <c r="AU388" s="11">
        <v>10000</v>
      </c>
      <c r="AV388" s="3">
        <v>140000</v>
      </c>
      <c r="AW388" s="4">
        <v>500000</v>
      </c>
      <c r="AX388" s="73">
        <f t="shared" si="87"/>
        <v>0</v>
      </c>
    </row>
    <row r="389" spans="1:50" x14ac:dyDescent="0.25">
      <c r="A389" s="1" t="s">
        <v>45</v>
      </c>
      <c r="B389" s="1" t="s">
        <v>374</v>
      </c>
      <c r="C389" s="1" t="s">
        <v>375</v>
      </c>
      <c r="D389" s="1" t="s">
        <v>100</v>
      </c>
      <c r="E389" s="1" t="s">
        <v>101</v>
      </c>
      <c r="F389" s="1" t="s">
        <v>350</v>
      </c>
      <c r="G389" s="1">
        <v>8</v>
      </c>
      <c r="H389" s="1" t="s">
        <v>376</v>
      </c>
      <c r="I389" s="1">
        <v>42</v>
      </c>
      <c r="J389" s="1" t="s">
        <v>42</v>
      </c>
      <c r="K389" s="16" t="s">
        <v>383</v>
      </c>
      <c r="L389" s="16" t="s">
        <v>574</v>
      </c>
      <c r="M389" s="1" t="s">
        <v>46</v>
      </c>
      <c r="N389" s="1" t="s">
        <v>351</v>
      </c>
      <c r="O389" s="40" t="s">
        <v>651</v>
      </c>
      <c r="P389" s="1" t="s">
        <v>384</v>
      </c>
      <c r="Q389" s="1" t="s">
        <v>773</v>
      </c>
      <c r="R389" s="1" t="s">
        <v>608</v>
      </c>
      <c r="S389" s="1" t="s">
        <v>609</v>
      </c>
      <c r="T389" s="1" t="s">
        <v>416</v>
      </c>
      <c r="U389" s="1">
        <v>3000</v>
      </c>
      <c r="V389" s="1" t="s">
        <v>520</v>
      </c>
      <c r="W389" s="1" t="s">
        <v>520</v>
      </c>
      <c r="X389" s="1">
        <v>3821</v>
      </c>
      <c r="Y389" s="1" t="s">
        <v>66</v>
      </c>
      <c r="Z389" s="1">
        <v>25</v>
      </c>
      <c r="AA389" s="1" t="s">
        <v>390</v>
      </c>
      <c r="AB389" s="6">
        <v>497495</v>
      </c>
      <c r="AC389" s="6">
        <v>497495</v>
      </c>
      <c r="AD389" s="8">
        <v>1287600</v>
      </c>
      <c r="AE389" s="8">
        <v>615000</v>
      </c>
      <c r="AF389" s="8">
        <v>1287600</v>
      </c>
      <c r="AG389" s="8">
        <v>1287600</v>
      </c>
      <c r="AH389" s="8">
        <f t="shared" si="92"/>
        <v>0</v>
      </c>
      <c r="AI389" s="8">
        <v>1287600</v>
      </c>
      <c r="AJ389" s="8">
        <f t="shared" si="93"/>
        <v>0</v>
      </c>
      <c r="AK389" s="8">
        <v>1287600</v>
      </c>
      <c r="AL389" s="8">
        <v>1300000</v>
      </c>
      <c r="AM389" s="1" t="s">
        <v>390</v>
      </c>
      <c r="AN389" s="1"/>
      <c r="AO389" s="11">
        <f t="shared" si="94"/>
        <v>0</v>
      </c>
      <c r="AP389" s="11">
        <v>1287600</v>
      </c>
      <c r="AQ389" s="11">
        <f t="shared" si="95"/>
        <v>0</v>
      </c>
      <c r="AR389" s="11">
        <v>0</v>
      </c>
      <c r="AS389" s="11">
        <v>700000</v>
      </c>
      <c r="AT389" s="11">
        <v>0</v>
      </c>
      <c r="AU389" s="11">
        <v>27400</v>
      </c>
      <c r="AV389" s="3">
        <v>672600</v>
      </c>
      <c r="AW389" s="4">
        <v>1300000</v>
      </c>
      <c r="AX389" s="73">
        <f t="shared" si="87"/>
        <v>0</v>
      </c>
    </row>
    <row r="390" spans="1:50" x14ac:dyDescent="0.25">
      <c r="A390" s="1" t="s">
        <v>45</v>
      </c>
      <c r="B390" s="1" t="s">
        <v>374</v>
      </c>
      <c r="C390" s="1" t="s">
        <v>375</v>
      </c>
      <c r="D390" s="1" t="s">
        <v>100</v>
      </c>
      <c r="E390" s="1" t="s">
        <v>101</v>
      </c>
      <c r="F390" s="1" t="s">
        <v>350</v>
      </c>
      <c r="G390" s="1">
        <v>8</v>
      </c>
      <c r="H390" s="1" t="s">
        <v>376</v>
      </c>
      <c r="I390" s="1">
        <v>42</v>
      </c>
      <c r="J390" s="1" t="s">
        <v>42</v>
      </c>
      <c r="K390" s="16" t="s">
        <v>383</v>
      </c>
      <c r="L390" s="16" t="s">
        <v>574</v>
      </c>
      <c r="M390" s="1" t="s">
        <v>46</v>
      </c>
      <c r="N390" s="1" t="s">
        <v>351</v>
      </c>
      <c r="O390" s="40" t="s">
        <v>651</v>
      </c>
      <c r="P390" s="1" t="s">
        <v>384</v>
      </c>
      <c r="Q390" s="1" t="s">
        <v>773</v>
      </c>
      <c r="R390" s="1" t="s">
        <v>608</v>
      </c>
      <c r="S390" s="1" t="s">
        <v>609</v>
      </c>
      <c r="T390" s="1" t="s">
        <v>416</v>
      </c>
      <c r="U390" s="1">
        <v>3000</v>
      </c>
      <c r="V390" s="1" t="s">
        <v>520</v>
      </c>
      <c r="W390" s="1" t="s">
        <v>520</v>
      </c>
      <c r="X390" s="1">
        <v>3821</v>
      </c>
      <c r="Y390" s="1" t="s">
        <v>66</v>
      </c>
      <c r="Z390" s="1">
        <v>26</v>
      </c>
      <c r="AA390" s="1" t="s">
        <v>391</v>
      </c>
      <c r="AB390" s="6">
        <v>744720</v>
      </c>
      <c r="AC390" s="6">
        <v>744720</v>
      </c>
      <c r="AD390" s="8">
        <v>0</v>
      </c>
      <c r="AE390" s="8">
        <v>735000</v>
      </c>
      <c r="AF390" s="8">
        <v>0</v>
      </c>
      <c r="AG390" s="8">
        <v>0</v>
      </c>
      <c r="AH390" s="8">
        <f t="shared" si="92"/>
        <v>0</v>
      </c>
      <c r="AI390" s="8">
        <v>0</v>
      </c>
      <c r="AJ390" s="8">
        <f t="shared" si="93"/>
        <v>0</v>
      </c>
      <c r="AK390" s="8">
        <v>0</v>
      </c>
      <c r="AL390" s="8">
        <v>1500000</v>
      </c>
      <c r="AM390" s="1" t="s">
        <v>391</v>
      </c>
      <c r="AN390" s="1"/>
      <c r="AO390" s="11">
        <f t="shared" si="94"/>
        <v>0</v>
      </c>
      <c r="AP390" s="11">
        <v>0</v>
      </c>
      <c r="AQ390" s="11">
        <f t="shared" si="95"/>
        <v>0</v>
      </c>
      <c r="AR390" s="11">
        <v>0</v>
      </c>
      <c r="AS390" s="11">
        <v>15000</v>
      </c>
      <c r="AT390" s="11">
        <v>0</v>
      </c>
      <c r="AU390" s="11">
        <v>750000</v>
      </c>
      <c r="AV390" s="3">
        <v>-735000</v>
      </c>
      <c r="AW390" s="4">
        <v>1500000</v>
      </c>
      <c r="AX390" s="73">
        <f t="shared" si="87"/>
        <v>0</v>
      </c>
    </row>
    <row r="391" spans="1:50" x14ac:dyDescent="0.25">
      <c r="A391" s="1" t="s">
        <v>45</v>
      </c>
      <c r="B391" s="1" t="s">
        <v>374</v>
      </c>
      <c r="C391" s="1" t="s">
        <v>375</v>
      </c>
      <c r="D391" s="1" t="s">
        <v>100</v>
      </c>
      <c r="E391" s="1" t="s">
        <v>101</v>
      </c>
      <c r="F391" s="1" t="s">
        <v>350</v>
      </c>
      <c r="G391" s="1">
        <v>8</v>
      </c>
      <c r="H391" s="1" t="s">
        <v>376</v>
      </c>
      <c r="I391" s="1">
        <v>42</v>
      </c>
      <c r="J391" s="1" t="s">
        <v>42</v>
      </c>
      <c r="K391" s="16" t="s">
        <v>383</v>
      </c>
      <c r="L391" s="16" t="s">
        <v>574</v>
      </c>
      <c r="M391" s="1" t="s">
        <v>46</v>
      </c>
      <c r="N391" s="1" t="s">
        <v>351</v>
      </c>
      <c r="O391" s="40" t="s">
        <v>651</v>
      </c>
      <c r="P391" s="1" t="s">
        <v>384</v>
      </c>
      <c r="Q391" s="1" t="s">
        <v>773</v>
      </c>
      <c r="R391" s="1" t="s">
        <v>608</v>
      </c>
      <c r="S391" s="1" t="s">
        <v>613</v>
      </c>
      <c r="T391" s="1" t="s">
        <v>382</v>
      </c>
      <c r="U391" s="1">
        <v>3000</v>
      </c>
      <c r="V391" s="1" t="s">
        <v>520</v>
      </c>
      <c r="W391" s="1" t="s">
        <v>520</v>
      </c>
      <c r="X391" s="1">
        <v>3821</v>
      </c>
      <c r="Y391" s="1" t="s">
        <v>66</v>
      </c>
      <c r="Z391" s="1">
        <v>27</v>
      </c>
      <c r="AA391" s="1" t="s">
        <v>392</v>
      </c>
      <c r="AB391" s="6">
        <v>449500</v>
      </c>
      <c r="AC391" s="6">
        <v>440800</v>
      </c>
      <c r="AD391" s="8">
        <v>0</v>
      </c>
      <c r="AE391" s="8">
        <v>450000</v>
      </c>
      <c r="AF391" s="8">
        <v>0</v>
      </c>
      <c r="AG391" s="8">
        <v>0</v>
      </c>
      <c r="AH391" s="8">
        <f t="shared" si="92"/>
        <v>0</v>
      </c>
      <c r="AI391" s="8">
        <v>0</v>
      </c>
      <c r="AJ391" s="8">
        <f t="shared" si="93"/>
        <v>0</v>
      </c>
      <c r="AK391" s="8">
        <v>0</v>
      </c>
      <c r="AL391" s="8">
        <v>500000</v>
      </c>
      <c r="AM391" s="1" t="s">
        <v>392</v>
      </c>
      <c r="AN391" s="1"/>
      <c r="AO391" s="11">
        <f t="shared" si="94"/>
        <v>0</v>
      </c>
      <c r="AP391" s="11">
        <v>0</v>
      </c>
      <c r="AQ391" s="11">
        <f t="shared" si="95"/>
        <v>0</v>
      </c>
      <c r="AR391" s="11">
        <v>0</v>
      </c>
      <c r="AS391" s="11">
        <v>0</v>
      </c>
      <c r="AT391" s="11">
        <v>0</v>
      </c>
      <c r="AU391" s="11">
        <v>450000</v>
      </c>
      <c r="AV391" s="3">
        <v>-450000</v>
      </c>
      <c r="AW391" s="4">
        <v>500000</v>
      </c>
      <c r="AX391" s="73">
        <f t="shared" si="87"/>
        <v>0</v>
      </c>
    </row>
    <row r="392" spans="1:50" x14ac:dyDescent="0.25">
      <c r="A392" s="1" t="s">
        <v>45</v>
      </c>
      <c r="B392" s="1" t="s">
        <v>374</v>
      </c>
      <c r="C392" s="1" t="s">
        <v>375</v>
      </c>
      <c r="D392" s="1" t="s">
        <v>100</v>
      </c>
      <c r="E392" s="1" t="s">
        <v>101</v>
      </c>
      <c r="F392" s="1" t="s">
        <v>350</v>
      </c>
      <c r="G392" s="1">
        <v>8</v>
      </c>
      <c r="H392" s="1" t="s">
        <v>376</v>
      </c>
      <c r="I392" s="1">
        <v>42</v>
      </c>
      <c r="J392" s="1" t="s">
        <v>42</v>
      </c>
      <c r="K392" s="16" t="s">
        <v>383</v>
      </c>
      <c r="L392" s="16" t="s">
        <v>574</v>
      </c>
      <c r="M392" s="1" t="s">
        <v>46</v>
      </c>
      <c r="N392" s="1" t="s">
        <v>351</v>
      </c>
      <c r="O392" s="40" t="s">
        <v>651</v>
      </c>
      <c r="P392" s="1" t="s">
        <v>384</v>
      </c>
      <c r="Q392" s="1" t="s">
        <v>773</v>
      </c>
      <c r="R392" s="1" t="s">
        <v>608</v>
      </c>
      <c r="S392" s="1" t="s">
        <v>609</v>
      </c>
      <c r="T392" s="1" t="s">
        <v>416</v>
      </c>
      <c r="U392" s="1">
        <v>3000</v>
      </c>
      <c r="V392" s="1" t="s">
        <v>520</v>
      </c>
      <c r="W392" s="1" t="s">
        <v>520</v>
      </c>
      <c r="X392" s="1">
        <v>3821</v>
      </c>
      <c r="Y392" s="1" t="s">
        <v>66</v>
      </c>
      <c r="Z392" s="1">
        <v>28</v>
      </c>
      <c r="AA392" s="1" t="s">
        <v>393</v>
      </c>
      <c r="AB392" s="6">
        <v>200000</v>
      </c>
      <c r="AC392" s="6">
        <v>200000</v>
      </c>
      <c r="AD392" s="8">
        <v>200000</v>
      </c>
      <c r="AE392" s="8">
        <v>200000</v>
      </c>
      <c r="AF392" s="8">
        <v>200000</v>
      </c>
      <c r="AG392" s="8">
        <v>200000</v>
      </c>
      <c r="AH392" s="8">
        <f t="shared" si="92"/>
        <v>0</v>
      </c>
      <c r="AI392" s="8">
        <v>200000</v>
      </c>
      <c r="AJ392" s="8">
        <f t="shared" si="93"/>
        <v>0</v>
      </c>
      <c r="AK392" s="8">
        <v>200000</v>
      </c>
      <c r="AL392" s="8">
        <v>200000</v>
      </c>
      <c r="AM392" s="1" t="s">
        <v>393</v>
      </c>
      <c r="AN392" s="1"/>
      <c r="AO392" s="11">
        <f t="shared" si="94"/>
        <v>0</v>
      </c>
      <c r="AP392" s="11">
        <v>200000</v>
      </c>
      <c r="AQ392" s="11">
        <f t="shared" si="95"/>
        <v>0</v>
      </c>
      <c r="AR392" s="11">
        <v>0</v>
      </c>
      <c r="AS392" s="11">
        <v>0</v>
      </c>
      <c r="AT392" s="11">
        <v>0</v>
      </c>
      <c r="AU392" s="11">
        <v>0</v>
      </c>
      <c r="AV392" s="3">
        <v>0</v>
      </c>
      <c r="AW392" s="4">
        <v>200000</v>
      </c>
      <c r="AX392" s="73">
        <f t="shared" si="87"/>
        <v>0</v>
      </c>
    </row>
    <row r="393" spans="1:50" x14ac:dyDescent="0.25">
      <c r="A393" s="1" t="s">
        <v>45</v>
      </c>
      <c r="B393" s="1" t="s">
        <v>400</v>
      </c>
      <c r="C393" s="1" t="s">
        <v>401</v>
      </c>
      <c r="D393" s="1" t="s">
        <v>282</v>
      </c>
      <c r="E393" s="1" t="s">
        <v>283</v>
      </c>
      <c r="F393" s="1" t="s">
        <v>196</v>
      </c>
      <c r="G393" s="1">
        <v>5</v>
      </c>
      <c r="H393" s="1" t="s">
        <v>198</v>
      </c>
      <c r="I393" s="1">
        <v>29</v>
      </c>
      <c r="J393" s="1" t="s">
        <v>42</v>
      </c>
      <c r="K393" s="16" t="s">
        <v>403</v>
      </c>
      <c r="L393" s="16" t="s">
        <v>574</v>
      </c>
      <c r="M393" s="1" t="s">
        <v>46</v>
      </c>
      <c r="N393" s="1" t="s">
        <v>197</v>
      </c>
      <c r="O393" s="40" t="s">
        <v>659</v>
      </c>
      <c r="P393" s="1" t="s">
        <v>404</v>
      </c>
      <c r="Q393" s="1" t="s">
        <v>771</v>
      </c>
      <c r="R393" s="1" t="s">
        <v>634</v>
      </c>
      <c r="S393" s="1" t="s">
        <v>737</v>
      </c>
      <c r="T393" s="1" t="s">
        <v>402</v>
      </c>
      <c r="U393" s="1">
        <v>3000</v>
      </c>
      <c r="V393" s="1" t="s">
        <v>520</v>
      </c>
      <c r="W393" s="1" t="s">
        <v>520</v>
      </c>
      <c r="X393" s="1">
        <v>3821</v>
      </c>
      <c r="Y393" s="1" t="s">
        <v>66</v>
      </c>
      <c r="Z393" s="1">
        <v>0</v>
      </c>
      <c r="AA393" s="1" t="s">
        <v>44</v>
      </c>
      <c r="AB393" s="6">
        <v>1246600</v>
      </c>
      <c r="AC393" s="6">
        <v>1171600</v>
      </c>
      <c r="AD393" s="8">
        <v>332000</v>
      </c>
      <c r="AE393" s="8">
        <v>400000</v>
      </c>
      <c r="AF393" s="8">
        <v>74611.199999999997</v>
      </c>
      <c r="AG393" s="8">
        <v>74611.199999999997</v>
      </c>
      <c r="AH393" s="8">
        <f t="shared" si="92"/>
        <v>0</v>
      </c>
      <c r="AI393" s="8">
        <v>74611.199999999997</v>
      </c>
      <c r="AJ393" s="8">
        <f t="shared" si="93"/>
        <v>0</v>
      </c>
      <c r="AK393" s="8">
        <v>74611.199999999997</v>
      </c>
      <c r="AL393" s="8">
        <v>332000</v>
      </c>
      <c r="AM393" s="11" t="s">
        <v>552</v>
      </c>
      <c r="AN393" s="11"/>
      <c r="AO393" s="11">
        <f t="shared" si="94"/>
        <v>0</v>
      </c>
      <c r="AP393" s="11">
        <v>74611.199999999997</v>
      </c>
      <c r="AQ393" s="11">
        <f t="shared" si="95"/>
        <v>257388.79999999999</v>
      </c>
      <c r="AR393" s="11">
        <v>0</v>
      </c>
      <c r="AS393" s="11">
        <v>0</v>
      </c>
      <c r="AT393" s="11">
        <v>0</v>
      </c>
      <c r="AU393" s="11">
        <v>68000</v>
      </c>
      <c r="AV393" s="3">
        <v>-68000</v>
      </c>
      <c r="AW393" s="4">
        <v>332000</v>
      </c>
      <c r="AX393" s="73">
        <f t="shared" si="87"/>
        <v>0</v>
      </c>
    </row>
    <row r="394" spans="1:50" x14ac:dyDescent="0.25">
      <c r="A394" s="1" t="s">
        <v>45</v>
      </c>
      <c r="B394" s="1" t="s">
        <v>400</v>
      </c>
      <c r="C394" s="1" t="s">
        <v>401</v>
      </c>
      <c r="D394" s="1" t="s">
        <v>282</v>
      </c>
      <c r="E394" s="1" t="s">
        <v>283</v>
      </c>
      <c r="F394" s="1" t="s">
        <v>196</v>
      </c>
      <c r="G394" s="1">
        <v>5</v>
      </c>
      <c r="H394" s="1" t="s">
        <v>198</v>
      </c>
      <c r="I394" s="1">
        <v>29</v>
      </c>
      <c r="J394" s="1" t="s">
        <v>42</v>
      </c>
      <c r="K394" s="16" t="s">
        <v>403</v>
      </c>
      <c r="L394" s="16" t="s">
        <v>574</v>
      </c>
      <c r="M394" s="1" t="s">
        <v>46</v>
      </c>
      <c r="N394" s="1" t="s">
        <v>197</v>
      </c>
      <c r="O394" s="40" t="s">
        <v>659</v>
      </c>
      <c r="P394" s="1" t="s">
        <v>404</v>
      </c>
      <c r="Q394" s="1" t="s">
        <v>771</v>
      </c>
      <c r="R394" s="1" t="s">
        <v>634</v>
      </c>
      <c r="S394" s="1" t="s">
        <v>737</v>
      </c>
      <c r="T394" s="1" t="s">
        <v>402</v>
      </c>
      <c r="U394" s="1">
        <v>3000</v>
      </c>
      <c r="V394" s="1" t="s">
        <v>520</v>
      </c>
      <c r="W394" s="1" t="s">
        <v>520</v>
      </c>
      <c r="X394" s="1">
        <v>3821</v>
      </c>
      <c r="Y394" s="1" t="s">
        <v>66</v>
      </c>
      <c r="Z394" s="1">
        <v>15</v>
      </c>
      <c r="AA394" s="1" t="s">
        <v>405</v>
      </c>
      <c r="AB394" s="6">
        <v>1996400</v>
      </c>
      <c r="AC394" s="6">
        <v>1496400</v>
      </c>
      <c r="AD394" s="8">
        <v>1500000</v>
      </c>
      <c r="AE394" s="8">
        <v>1500000</v>
      </c>
      <c r="AF394" s="8">
        <v>1492920</v>
      </c>
      <c r="AG394" s="8">
        <v>1492920</v>
      </c>
      <c r="AH394" s="8">
        <f t="shared" si="92"/>
        <v>0</v>
      </c>
      <c r="AI394" s="8">
        <v>1492920</v>
      </c>
      <c r="AJ394" s="8">
        <f t="shared" si="93"/>
        <v>0</v>
      </c>
      <c r="AK394" s="8">
        <v>1492920</v>
      </c>
      <c r="AL394" s="8">
        <v>1500000</v>
      </c>
      <c r="AM394" s="11" t="s">
        <v>551</v>
      </c>
      <c r="AN394" s="11"/>
      <c r="AO394" s="11">
        <f t="shared" si="94"/>
        <v>0</v>
      </c>
      <c r="AP394" s="11">
        <v>1492920</v>
      </c>
      <c r="AQ394" s="11">
        <f t="shared" si="95"/>
        <v>7080</v>
      </c>
      <c r="AR394" s="11">
        <v>0</v>
      </c>
      <c r="AS394" s="11">
        <v>0</v>
      </c>
      <c r="AT394" s="11">
        <v>0</v>
      </c>
      <c r="AU394" s="11">
        <v>0</v>
      </c>
      <c r="AV394" s="3">
        <v>0</v>
      </c>
      <c r="AW394" s="4">
        <v>1500000</v>
      </c>
      <c r="AX394" s="73">
        <f t="shared" si="87"/>
        <v>0</v>
      </c>
    </row>
    <row r="395" spans="1:50" x14ac:dyDescent="0.25">
      <c r="A395" s="1" t="s">
        <v>45</v>
      </c>
      <c r="B395" s="1" t="s">
        <v>400</v>
      </c>
      <c r="C395" s="1" t="s">
        <v>401</v>
      </c>
      <c r="D395" s="1" t="s">
        <v>282</v>
      </c>
      <c r="E395" s="1" t="s">
        <v>283</v>
      </c>
      <c r="F395" s="1" t="s">
        <v>196</v>
      </c>
      <c r="G395" s="1">
        <v>5</v>
      </c>
      <c r="H395" s="1" t="s">
        <v>198</v>
      </c>
      <c r="I395" s="1">
        <v>29</v>
      </c>
      <c r="J395" s="1" t="s">
        <v>42</v>
      </c>
      <c r="K395" s="16" t="s">
        <v>403</v>
      </c>
      <c r="L395" s="16" t="s">
        <v>574</v>
      </c>
      <c r="M395" s="1" t="s">
        <v>46</v>
      </c>
      <c r="N395" s="1" t="s">
        <v>197</v>
      </c>
      <c r="O395" s="40" t="s">
        <v>659</v>
      </c>
      <c r="P395" s="1" t="s">
        <v>404</v>
      </c>
      <c r="Q395" s="1" t="s">
        <v>771</v>
      </c>
      <c r="R395" s="1" t="s">
        <v>634</v>
      </c>
      <c r="S395" s="1" t="s">
        <v>737</v>
      </c>
      <c r="T395" s="1" t="s">
        <v>402</v>
      </c>
      <c r="U395" s="1">
        <v>3000</v>
      </c>
      <c r="V395" s="1" t="s">
        <v>520</v>
      </c>
      <c r="W395" s="1" t="s">
        <v>520</v>
      </c>
      <c r="X395" s="1">
        <v>3821</v>
      </c>
      <c r="Y395" s="1" t="s">
        <v>66</v>
      </c>
      <c r="Z395" s="1">
        <v>16</v>
      </c>
      <c r="AA395" s="1" t="s">
        <v>406</v>
      </c>
      <c r="AB395" s="6">
        <v>665928.16</v>
      </c>
      <c r="AC395" s="6">
        <v>665928.16</v>
      </c>
      <c r="AD395" s="8">
        <v>600000</v>
      </c>
      <c r="AE395" s="8">
        <v>600000</v>
      </c>
      <c r="AF395" s="8">
        <v>589860</v>
      </c>
      <c r="AG395" s="8">
        <v>589860</v>
      </c>
      <c r="AH395" s="8">
        <f t="shared" si="92"/>
        <v>0</v>
      </c>
      <c r="AI395" s="8">
        <v>589860</v>
      </c>
      <c r="AJ395" s="8">
        <f t="shared" si="93"/>
        <v>0</v>
      </c>
      <c r="AK395" s="8">
        <v>589860</v>
      </c>
      <c r="AL395" s="8">
        <v>600000</v>
      </c>
      <c r="AM395" s="11" t="s">
        <v>596</v>
      </c>
      <c r="AN395" s="11"/>
      <c r="AO395" s="11">
        <f t="shared" si="94"/>
        <v>0</v>
      </c>
      <c r="AP395" s="11">
        <v>589860</v>
      </c>
      <c r="AQ395" s="11">
        <f t="shared" si="95"/>
        <v>10140</v>
      </c>
      <c r="AR395" s="11">
        <v>0</v>
      </c>
      <c r="AS395" s="11">
        <v>0</v>
      </c>
      <c r="AT395" s="11">
        <v>0</v>
      </c>
      <c r="AU395" s="11">
        <v>0</v>
      </c>
      <c r="AV395" s="3">
        <v>0</v>
      </c>
      <c r="AW395" s="4">
        <v>600000</v>
      </c>
      <c r="AX395" s="73">
        <f t="shared" si="87"/>
        <v>0</v>
      </c>
    </row>
    <row r="396" spans="1:50" x14ac:dyDescent="0.25">
      <c r="A396" s="1" t="s">
        <v>45</v>
      </c>
      <c r="B396" s="1" t="s">
        <v>414</v>
      </c>
      <c r="C396" s="1" t="s">
        <v>415</v>
      </c>
      <c r="D396" s="1" t="s">
        <v>100</v>
      </c>
      <c r="E396" s="1" t="s">
        <v>101</v>
      </c>
      <c r="F396" s="1" t="s">
        <v>350</v>
      </c>
      <c r="G396" s="1">
        <v>8</v>
      </c>
      <c r="H396" s="1" t="s">
        <v>376</v>
      </c>
      <c r="I396" s="1">
        <v>47</v>
      </c>
      <c r="J396" s="1" t="s">
        <v>42</v>
      </c>
      <c r="K396" s="16" t="s">
        <v>417</v>
      </c>
      <c r="L396" s="16" t="s">
        <v>574</v>
      </c>
      <c r="M396" s="1" t="s">
        <v>46</v>
      </c>
      <c r="N396" s="1" t="s">
        <v>351</v>
      </c>
      <c r="O396" s="40" t="s">
        <v>651</v>
      </c>
      <c r="P396" s="1" t="s">
        <v>418</v>
      </c>
      <c r="Q396" s="1" t="s">
        <v>773</v>
      </c>
      <c r="R396" s="1" t="s">
        <v>608</v>
      </c>
      <c r="S396" s="1" t="s">
        <v>609</v>
      </c>
      <c r="T396" s="1" t="s">
        <v>416</v>
      </c>
      <c r="U396" s="1">
        <v>3000</v>
      </c>
      <c r="V396" s="1" t="s">
        <v>520</v>
      </c>
      <c r="W396" s="1" t="s">
        <v>520</v>
      </c>
      <c r="X396" s="1">
        <v>3821</v>
      </c>
      <c r="Y396" s="1" t="s">
        <v>66</v>
      </c>
      <c r="Z396" s="1">
        <v>22</v>
      </c>
      <c r="AA396" s="1" t="s">
        <v>419</v>
      </c>
      <c r="AB396" s="6">
        <v>591600</v>
      </c>
      <c r="AC396" s="6">
        <v>591600</v>
      </c>
      <c r="AD396" s="8">
        <v>0</v>
      </c>
      <c r="AE396" s="8">
        <v>700000</v>
      </c>
      <c r="AF396" s="8">
        <v>0</v>
      </c>
      <c r="AG396" s="8">
        <v>0</v>
      </c>
      <c r="AH396" s="8">
        <f t="shared" si="92"/>
        <v>0</v>
      </c>
      <c r="AI396" s="8">
        <v>0</v>
      </c>
      <c r="AJ396" s="8">
        <f t="shared" si="93"/>
        <v>0</v>
      </c>
      <c r="AK396" s="8">
        <v>0</v>
      </c>
      <c r="AL396" s="8">
        <v>0</v>
      </c>
      <c r="AM396" s="11"/>
      <c r="AN396" s="11"/>
      <c r="AO396" s="11">
        <f t="shared" si="94"/>
        <v>0</v>
      </c>
      <c r="AP396" s="11">
        <v>0</v>
      </c>
      <c r="AQ396" s="11">
        <f t="shared" si="95"/>
        <v>0</v>
      </c>
      <c r="AR396" s="11">
        <v>0</v>
      </c>
      <c r="AS396" s="11">
        <v>0</v>
      </c>
      <c r="AT396" s="11">
        <v>0</v>
      </c>
      <c r="AU396" s="11">
        <v>700000</v>
      </c>
      <c r="AV396" s="3">
        <v>-700000</v>
      </c>
      <c r="AW396" s="4">
        <v>0</v>
      </c>
      <c r="AX396" s="73">
        <f t="shared" si="87"/>
        <v>0</v>
      </c>
    </row>
    <row r="397" spans="1:50" x14ac:dyDescent="0.25">
      <c r="A397" s="1" t="s">
        <v>45</v>
      </c>
      <c r="B397" s="1" t="s">
        <v>219</v>
      </c>
      <c r="C397" s="1" t="s">
        <v>220</v>
      </c>
      <c r="D397" s="1" t="s">
        <v>49</v>
      </c>
      <c r="E397" s="1" t="s">
        <v>50</v>
      </c>
      <c r="F397" s="1" t="s">
        <v>221</v>
      </c>
      <c r="G397" s="1">
        <v>7</v>
      </c>
      <c r="H397" s="1" t="s">
        <v>223</v>
      </c>
      <c r="I397" s="1">
        <v>41</v>
      </c>
      <c r="J397" s="1" t="s">
        <v>42</v>
      </c>
      <c r="K397" s="16" t="s">
        <v>225</v>
      </c>
      <c r="L397" s="16" t="s">
        <v>574</v>
      </c>
      <c r="M397" s="1" t="s">
        <v>46</v>
      </c>
      <c r="N397" s="1" t="s">
        <v>222</v>
      </c>
      <c r="O397" s="40" t="s">
        <v>663</v>
      </c>
      <c r="P397" s="1" t="s">
        <v>226</v>
      </c>
      <c r="Q397" s="1" t="s">
        <v>769</v>
      </c>
      <c r="R397" s="1" t="s">
        <v>622</v>
      </c>
      <c r="S397" s="1" t="s">
        <v>599</v>
      </c>
      <c r="T397" s="1" t="s">
        <v>229</v>
      </c>
      <c r="U397" s="1">
        <v>3000</v>
      </c>
      <c r="V397" s="1" t="s">
        <v>520</v>
      </c>
      <c r="W397" s="1" t="s">
        <v>520</v>
      </c>
      <c r="X397" s="1">
        <v>3831</v>
      </c>
      <c r="Y397" s="1" t="s">
        <v>235</v>
      </c>
      <c r="Z397" s="1">
        <v>0</v>
      </c>
      <c r="AA397" s="1" t="s">
        <v>44</v>
      </c>
      <c r="AB397" s="8">
        <v>0</v>
      </c>
      <c r="AC397" s="8">
        <v>0</v>
      </c>
      <c r="AD397" s="8">
        <v>25100</v>
      </c>
      <c r="AE397" s="8">
        <v>0</v>
      </c>
      <c r="AF397" s="8">
        <v>0</v>
      </c>
      <c r="AG397" s="8">
        <v>0</v>
      </c>
      <c r="AH397" s="8">
        <f t="shared" si="92"/>
        <v>0</v>
      </c>
      <c r="AI397" s="8">
        <v>0</v>
      </c>
      <c r="AJ397" s="8">
        <f t="shared" si="93"/>
        <v>0</v>
      </c>
      <c r="AK397" s="8">
        <v>0</v>
      </c>
      <c r="AL397" s="8">
        <v>0</v>
      </c>
      <c r="AM397" s="11"/>
      <c r="AN397" s="11"/>
      <c r="AO397" s="11">
        <f t="shared" si="94"/>
        <v>0</v>
      </c>
      <c r="AP397" s="11">
        <v>0</v>
      </c>
      <c r="AQ397" s="11">
        <f t="shared" si="95"/>
        <v>25100</v>
      </c>
      <c r="AR397" s="11">
        <v>0</v>
      </c>
      <c r="AS397" s="11">
        <v>25100</v>
      </c>
      <c r="AT397" s="11">
        <v>0</v>
      </c>
      <c r="AU397" s="11">
        <v>0</v>
      </c>
      <c r="AV397" s="3">
        <v>25100</v>
      </c>
      <c r="AW397" s="4">
        <v>0</v>
      </c>
      <c r="AX397" s="73">
        <f t="shared" si="87"/>
        <v>0</v>
      </c>
    </row>
    <row r="398" spans="1:50" x14ac:dyDescent="0.25">
      <c r="A398" s="1" t="s">
        <v>45</v>
      </c>
      <c r="B398" s="1" t="s">
        <v>400</v>
      </c>
      <c r="C398" s="1" t="s">
        <v>401</v>
      </c>
      <c r="D398" s="1" t="s">
        <v>282</v>
      </c>
      <c r="E398" s="1" t="s">
        <v>283</v>
      </c>
      <c r="F398" s="1" t="s">
        <v>196</v>
      </c>
      <c r="G398" s="1">
        <v>5</v>
      </c>
      <c r="H398" s="1" t="s">
        <v>198</v>
      </c>
      <c r="I398" s="1">
        <v>29</v>
      </c>
      <c r="J398" s="1" t="s">
        <v>42</v>
      </c>
      <c r="K398" s="16" t="s">
        <v>403</v>
      </c>
      <c r="L398" s="16" t="s">
        <v>574</v>
      </c>
      <c r="M398" s="1" t="s">
        <v>46</v>
      </c>
      <c r="N398" s="1" t="s">
        <v>197</v>
      </c>
      <c r="O398" s="40" t="s">
        <v>659</v>
      </c>
      <c r="P398" s="1" t="s">
        <v>404</v>
      </c>
      <c r="Q398" s="1" t="s">
        <v>771</v>
      </c>
      <c r="R398" s="1" t="s">
        <v>634</v>
      </c>
      <c r="S398" s="1" t="s">
        <v>737</v>
      </c>
      <c r="T398" s="1" t="s">
        <v>402</v>
      </c>
      <c r="U398" s="1">
        <v>3000</v>
      </c>
      <c r="V398" s="1" t="s">
        <v>520</v>
      </c>
      <c r="W398" s="1" t="s">
        <v>520</v>
      </c>
      <c r="X398" s="1">
        <v>3841</v>
      </c>
      <c r="Y398" t="s">
        <v>511</v>
      </c>
      <c r="Z398" s="1">
        <v>0</v>
      </c>
      <c r="AA398" s="1" t="s">
        <v>44</v>
      </c>
      <c r="AB398" s="6">
        <v>570000</v>
      </c>
      <c r="AC398" s="6">
        <v>570000</v>
      </c>
      <c r="AD398" s="8">
        <v>0</v>
      </c>
      <c r="AE398" s="8">
        <v>0</v>
      </c>
      <c r="AF398" s="8">
        <v>0</v>
      </c>
      <c r="AG398" s="8">
        <v>0</v>
      </c>
      <c r="AH398" s="8">
        <v>0</v>
      </c>
      <c r="AI398" s="8">
        <v>0</v>
      </c>
      <c r="AJ398" s="8">
        <v>0</v>
      </c>
      <c r="AK398" s="8">
        <v>0</v>
      </c>
      <c r="AL398" s="8">
        <v>566000</v>
      </c>
      <c r="AM398" s="11" t="s">
        <v>741</v>
      </c>
      <c r="AN398" s="11"/>
      <c r="AO398" s="11">
        <v>0</v>
      </c>
      <c r="AP398" s="11">
        <v>0</v>
      </c>
      <c r="AQ398" s="11">
        <v>0</v>
      </c>
      <c r="AR398" s="11">
        <v>0</v>
      </c>
      <c r="AS398" s="11">
        <v>0</v>
      </c>
      <c r="AT398" s="11">
        <v>0</v>
      </c>
      <c r="AU398" s="11">
        <v>0</v>
      </c>
      <c r="AV398" s="11">
        <v>0</v>
      </c>
      <c r="AW398" s="4">
        <v>566000</v>
      </c>
      <c r="AX398" s="73">
        <f t="shared" si="87"/>
        <v>0</v>
      </c>
    </row>
    <row r="399" spans="1:50" x14ac:dyDescent="0.25">
      <c r="A399" s="1" t="s">
        <v>45</v>
      </c>
      <c r="B399" s="1" t="s">
        <v>32</v>
      </c>
      <c r="C399" s="1" t="s">
        <v>33</v>
      </c>
      <c r="D399" s="1" t="s">
        <v>100</v>
      </c>
      <c r="E399" s="1" t="s">
        <v>101</v>
      </c>
      <c r="F399" s="1" t="s">
        <v>136</v>
      </c>
      <c r="G399" s="1">
        <v>6</v>
      </c>
      <c r="H399" s="1" t="s">
        <v>38</v>
      </c>
      <c r="I399" s="1">
        <v>21</v>
      </c>
      <c r="J399" s="1" t="s">
        <v>42</v>
      </c>
      <c r="K399" s="16" t="s">
        <v>139</v>
      </c>
      <c r="L399" s="16" t="s">
        <v>574</v>
      </c>
      <c r="M399" s="1" t="s">
        <v>46</v>
      </c>
      <c r="N399" s="1" t="s">
        <v>137</v>
      </c>
      <c r="O399" s="40" t="s">
        <v>656</v>
      </c>
      <c r="P399" s="1" t="s">
        <v>140</v>
      </c>
      <c r="Q399" s="1" t="s">
        <v>765</v>
      </c>
      <c r="R399" s="1" t="s">
        <v>137</v>
      </c>
      <c r="S399" s="1" t="s">
        <v>623</v>
      </c>
      <c r="T399" s="1" t="s">
        <v>315</v>
      </c>
      <c r="U399" s="1">
        <v>3000</v>
      </c>
      <c r="V399" s="1" t="s">
        <v>520</v>
      </c>
      <c r="W399" s="1" t="s">
        <v>520</v>
      </c>
      <c r="X399" s="1">
        <v>3911</v>
      </c>
      <c r="Y399" s="1" t="s">
        <v>324</v>
      </c>
      <c r="Z399" s="1">
        <v>0</v>
      </c>
      <c r="AA399" s="1" t="s">
        <v>44</v>
      </c>
      <c r="AB399" s="6">
        <v>769294.64</v>
      </c>
      <c r="AC399" s="6">
        <v>528693.30000000005</v>
      </c>
      <c r="AD399" s="8">
        <v>700000</v>
      </c>
      <c r="AE399" s="8">
        <v>700000</v>
      </c>
      <c r="AF399" s="8">
        <v>445766.8</v>
      </c>
      <c r="AG399" s="8">
        <v>445766.8</v>
      </c>
      <c r="AH399" s="8">
        <f t="shared" ref="AH399:AH412" si="96">AG399-AI399</f>
        <v>0</v>
      </c>
      <c r="AI399" s="8">
        <v>445766.8</v>
      </c>
      <c r="AJ399" s="8">
        <f t="shared" ref="AJ399:AJ412" si="97">AI399-AK399</f>
        <v>0</v>
      </c>
      <c r="AK399" s="8">
        <v>445766.8</v>
      </c>
      <c r="AL399" s="8">
        <v>500000</v>
      </c>
      <c r="AM399" s="11"/>
      <c r="AN399" s="11"/>
      <c r="AO399" s="11">
        <f t="shared" ref="AO399:AO412" si="98">AK399-AP399</f>
        <v>0</v>
      </c>
      <c r="AP399" s="11">
        <v>445766.8</v>
      </c>
      <c r="AQ399" s="11">
        <f t="shared" ref="AQ399:AQ412" si="99">AD399-AF399</f>
        <v>254233.2</v>
      </c>
      <c r="AR399" s="11">
        <v>0</v>
      </c>
      <c r="AS399" s="11">
        <v>0</v>
      </c>
      <c r="AT399" s="11">
        <v>0</v>
      </c>
      <c r="AU399" s="11">
        <v>0</v>
      </c>
      <c r="AV399" s="3">
        <v>0</v>
      </c>
      <c r="AW399" s="4">
        <v>500000</v>
      </c>
      <c r="AX399" s="73">
        <f t="shared" si="87"/>
        <v>0</v>
      </c>
    </row>
    <row r="400" spans="1:50" x14ac:dyDescent="0.25">
      <c r="A400" s="1" t="s">
        <v>30</v>
      </c>
      <c r="B400" s="1" t="s">
        <v>32</v>
      </c>
      <c r="C400" s="1" t="s">
        <v>33</v>
      </c>
      <c r="D400" s="1" t="s">
        <v>34</v>
      </c>
      <c r="E400" s="1" t="s">
        <v>35</v>
      </c>
      <c r="F400" s="1" t="s">
        <v>36</v>
      </c>
      <c r="G400" s="1">
        <v>6</v>
      </c>
      <c r="H400" s="1" t="s">
        <v>38</v>
      </c>
      <c r="I400" s="1">
        <v>19</v>
      </c>
      <c r="J400" s="1" t="s">
        <v>42</v>
      </c>
      <c r="K400" s="1" t="s">
        <v>40</v>
      </c>
      <c r="L400" s="1"/>
      <c r="M400" s="1" t="s">
        <v>31</v>
      </c>
      <c r="N400" s="1" t="s">
        <v>37</v>
      </c>
      <c r="O400" s="40" t="s">
        <v>584</v>
      </c>
      <c r="P400" s="1" t="s">
        <v>41</v>
      </c>
      <c r="Q400" s="1" t="s">
        <v>764</v>
      </c>
      <c r="R400" s="1" t="s">
        <v>631</v>
      </c>
      <c r="S400" s="1" t="s">
        <v>632</v>
      </c>
      <c r="T400" s="1" t="s">
        <v>39</v>
      </c>
      <c r="U400" s="1">
        <v>3000</v>
      </c>
      <c r="V400" s="1" t="s">
        <v>520</v>
      </c>
      <c r="W400" s="1" t="s">
        <v>520</v>
      </c>
      <c r="X400" s="1">
        <v>3921</v>
      </c>
      <c r="Y400" s="1" t="s">
        <v>43</v>
      </c>
      <c r="Z400" s="1">
        <v>0</v>
      </c>
      <c r="AA400" s="1" t="s">
        <v>44</v>
      </c>
      <c r="AB400" s="7">
        <v>0</v>
      </c>
      <c r="AC400" s="7">
        <v>0</v>
      </c>
      <c r="AD400" s="8">
        <v>38913</v>
      </c>
      <c r="AE400" s="8">
        <v>0</v>
      </c>
      <c r="AF400" s="8">
        <v>38913</v>
      </c>
      <c r="AG400" s="8">
        <v>38913</v>
      </c>
      <c r="AH400" s="8">
        <f t="shared" si="96"/>
        <v>0</v>
      </c>
      <c r="AI400" s="8">
        <v>38913</v>
      </c>
      <c r="AJ400" s="8">
        <f t="shared" si="97"/>
        <v>0</v>
      </c>
      <c r="AK400" s="8">
        <v>38913</v>
      </c>
      <c r="AL400" s="8">
        <v>0</v>
      </c>
      <c r="AM400" s="11"/>
      <c r="AN400" s="11"/>
      <c r="AO400" s="11">
        <f t="shared" si="98"/>
        <v>0</v>
      </c>
      <c r="AP400" s="11">
        <v>38913</v>
      </c>
      <c r="AQ400" s="11">
        <f t="shared" si="99"/>
        <v>0</v>
      </c>
      <c r="AR400" s="11">
        <v>38913</v>
      </c>
      <c r="AS400" s="11">
        <v>0</v>
      </c>
      <c r="AT400" s="11">
        <v>0</v>
      </c>
      <c r="AU400" s="11">
        <v>0</v>
      </c>
      <c r="AV400" s="3">
        <v>38913</v>
      </c>
      <c r="AW400" s="4">
        <v>0</v>
      </c>
      <c r="AX400" s="73">
        <f t="shared" si="87"/>
        <v>0</v>
      </c>
    </row>
    <row r="401" spans="1:50" x14ac:dyDescent="0.25">
      <c r="A401" s="1" t="s">
        <v>457</v>
      </c>
      <c r="B401" s="1" t="s">
        <v>32</v>
      </c>
      <c r="C401" s="1" t="s">
        <v>33</v>
      </c>
      <c r="D401" s="1" t="s">
        <v>34</v>
      </c>
      <c r="E401" s="1" t="s">
        <v>35</v>
      </c>
      <c r="F401" s="1" t="s">
        <v>36</v>
      </c>
      <c r="G401" s="1">
        <v>6</v>
      </c>
      <c r="H401" s="1" t="s">
        <v>38</v>
      </c>
      <c r="I401" s="1">
        <v>19</v>
      </c>
      <c r="J401" s="1" t="s">
        <v>42</v>
      </c>
      <c r="K401" s="1" t="s">
        <v>40</v>
      </c>
      <c r="L401" s="1"/>
      <c r="M401" s="1" t="s">
        <v>458</v>
      </c>
      <c r="N401" s="1" t="s">
        <v>37</v>
      </c>
      <c r="O401" s="40" t="s">
        <v>584</v>
      </c>
      <c r="P401" s="1" t="s">
        <v>41</v>
      </c>
      <c r="Q401" s="1" t="s">
        <v>764</v>
      </c>
      <c r="R401" s="1" t="s">
        <v>631</v>
      </c>
      <c r="S401" s="1" t="s">
        <v>632</v>
      </c>
      <c r="T401" s="1" t="s">
        <v>39</v>
      </c>
      <c r="U401" s="1">
        <v>3000</v>
      </c>
      <c r="V401" s="1" t="s">
        <v>520</v>
      </c>
      <c r="W401" s="1" t="s">
        <v>520</v>
      </c>
      <c r="X401" s="1">
        <v>3921</v>
      </c>
      <c r="Y401" s="1" t="s">
        <v>43</v>
      </c>
      <c r="Z401" s="1">
        <v>0</v>
      </c>
      <c r="AA401" s="1" t="s">
        <v>44</v>
      </c>
      <c r="AB401" s="7">
        <v>0</v>
      </c>
      <c r="AC401" s="7">
        <v>0</v>
      </c>
      <c r="AD401" s="8">
        <v>0</v>
      </c>
      <c r="AE401" s="8">
        <v>0</v>
      </c>
      <c r="AF401" s="8">
        <v>29337.03</v>
      </c>
      <c r="AG401" s="8">
        <v>29337.03</v>
      </c>
      <c r="AH401" s="8">
        <f t="shared" si="96"/>
        <v>0</v>
      </c>
      <c r="AI401" s="8">
        <v>29337.03</v>
      </c>
      <c r="AJ401" s="8">
        <f t="shared" si="97"/>
        <v>0</v>
      </c>
      <c r="AK401" s="8">
        <v>29337.03</v>
      </c>
      <c r="AL401" s="8">
        <v>0</v>
      </c>
      <c r="AM401" s="11"/>
      <c r="AN401" s="11"/>
      <c r="AO401" s="11">
        <f t="shared" si="98"/>
        <v>0</v>
      </c>
      <c r="AP401" s="11">
        <v>29337.03</v>
      </c>
      <c r="AQ401" s="11">
        <f t="shared" si="99"/>
        <v>-29337.03</v>
      </c>
      <c r="AR401" s="11">
        <v>0</v>
      </c>
      <c r="AS401" s="11">
        <v>0</v>
      </c>
      <c r="AT401" s="11">
        <v>0</v>
      </c>
      <c r="AU401" s="11">
        <v>0</v>
      </c>
      <c r="AV401" s="3">
        <v>0</v>
      </c>
      <c r="AW401" s="4">
        <v>0</v>
      </c>
      <c r="AX401" s="73">
        <f t="shared" si="87"/>
        <v>0</v>
      </c>
    </row>
    <row r="402" spans="1:50" x14ac:dyDescent="0.25">
      <c r="A402" s="1" t="s">
        <v>459</v>
      </c>
      <c r="B402" s="1" t="s">
        <v>32</v>
      </c>
      <c r="C402" s="1" t="s">
        <v>33</v>
      </c>
      <c r="D402" s="1" t="s">
        <v>34</v>
      </c>
      <c r="E402" s="1" t="s">
        <v>35</v>
      </c>
      <c r="F402" s="1" t="s">
        <v>36</v>
      </c>
      <c r="G402" s="1">
        <v>6</v>
      </c>
      <c r="H402" s="1" t="s">
        <v>38</v>
      </c>
      <c r="I402" s="1">
        <v>19</v>
      </c>
      <c r="J402" s="1" t="s">
        <v>42</v>
      </c>
      <c r="K402" s="1" t="s">
        <v>40</v>
      </c>
      <c r="L402" s="1"/>
      <c r="M402" s="1" t="s">
        <v>460</v>
      </c>
      <c r="N402" s="1" t="s">
        <v>37</v>
      </c>
      <c r="O402" s="40" t="s">
        <v>584</v>
      </c>
      <c r="P402" s="1" t="s">
        <v>41</v>
      </c>
      <c r="Q402" s="1" t="s">
        <v>764</v>
      </c>
      <c r="R402" s="1" t="s">
        <v>631</v>
      </c>
      <c r="S402" s="1" t="s">
        <v>632</v>
      </c>
      <c r="T402" s="1" t="s">
        <v>39</v>
      </c>
      <c r="U402" s="1">
        <v>3000</v>
      </c>
      <c r="V402" s="1" t="s">
        <v>520</v>
      </c>
      <c r="W402" s="1" t="s">
        <v>520</v>
      </c>
      <c r="X402" s="1">
        <v>3921</v>
      </c>
      <c r="Y402" s="1" t="s">
        <v>43</v>
      </c>
      <c r="Z402" s="1">
        <v>0</v>
      </c>
      <c r="AA402" s="1" t="s">
        <v>44</v>
      </c>
      <c r="AB402" s="7">
        <v>0</v>
      </c>
      <c r="AC402" s="7">
        <v>0</v>
      </c>
      <c r="AD402" s="8">
        <v>7445.91</v>
      </c>
      <c r="AE402" s="8">
        <v>0</v>
      </c>
      <c r="AF402" s="8">
        <v>7445.91</v>
      </c>
      <c r="AG402" s="8">
        <v>7445.91</v>
      </c>
      <c r="AH402" s="8">
        <f t="shared" si="96"/>
        <v>0</v>
      </c>
      <c r="AI402" s="8">
        <v>7445.91</v>
      </c>
      <c r="AJ402" s="8">
        <f t="shared" si="97"/>
        <v>0</v>
      </c>
      <c r="AK402" s="8">
        <v>7445.91</v>
      </c>
      <c r="AL402" s="8">
        <v>0</v>
      </c>
      <c r="AM402" s="11"/>
      <c r="AN402" s="11"/>
      <c r="AO402" s="11">
        <f t="shared" si="98"/>
        <v>0</v>
      </c>
      <c r="AP402" s="11">
        <v>7445.91</v>
      </c>
      <c r="AQ402" s="11">
        <f t="shared" si="99"/>
        <v>0</v>
      </c>
      <c r="AR402" s="11">
        <v>7445.91</v>
      </c>
      <c r="AS402" s="11">
        <v>0</v>
      </c>
      <c r="AT402" s="11">
        <v>0</v>
      </c>
      <c r="AU402" s="11">
        <v>0</v>
      </c>
      <c r="AV402" s="3">
        <v>7445.91</v>
      </c>
      <c r="AW402" s="4">
        <v>0</v>
      </c>
      <c r="AX402" s="73">
        <f t="shared" si="87"/>
        <v>0</v>
      </c>
    </row>
    <row r="403" spans="1:50" x14ac:dyDescent="0.25">
      <c r="A403" s="1" t="s">
        <v>461</v>
      </c>
      <c r="B403" s="1" t="s">
        <v>32</v>
      </c>
      <c r="C403" s="1" t="s">
        <v>33</v>
      </c>
      <c r="D403" s="1" t="s">
        <v>34</v>
      </c>
      <c r="E403" s="1" t="s">
        <v>35</v>
      </c>
      <c r="F403" s="1" t="s">
        <v>36</v>
      </c>
      <c r="G403" s="1">
        <v>6</v>
      </c>
      <c r="H403" s="1" t="s">
        <v>38</v>
      </c>
      <c r="I403" s="1">
        <v>19</v>
      </c>
      <c r="J403" s="1" t="s">
        <v>42</v>
      </c>
      <c r="K403" s="1" t="s">
        <v>40</v>
      </c>
      <c r="L403" s="1"/>
      <c r="M403" s="1" t="s">
        <v>462</v>
      </c>
      <c r="N403" s="1" t="s">
        <v>37</v>
      </c>
      <c r="O403" s="40" t="s">
        <v>584</v>
      </c>
      <c r="P403" s="1" t="s">
        <v>41</v>
      </c>
      <c r="Q403" s="1" t="s">
        <v>764</v>
      </c>
      <c r="R403" s="1" t="s">
        <v>631</v>
      </c>
      <c r="S403" s="1" t="s">
        <v>632</v>
      </c>
      <c r="T403" s="1" t="s">
        <v>39</v>
      </c>
      <c r="U403" s="1">
        <v>3000</v>
      </c>
      <c r="V403" s="1" t="s">
        <v>520</v>
      </c>
      <c r="W403" s="1" t="s">
        <v>520</v>
      </c>
      <c r="X403" s="1">
        <v>3921</v>
      </c>
      <c r="Y403" s="1" t="s">
        <v>43</v>
      </c>
      <c r="Z403" s="1">
        <v>0</v>
      </c>
      <c r="AA403" s="1" t="s">
        <v>44</v>
      </c>
      <c r="AB403" s="7">
        <v>0</v>
      </c>
      <c r="AC403" s="7">
        <v>0</v>
      </c>
      <c r="AD403" s="8">
        <v>167669.15</v>
      </c>
      <c r="AE403" s="8">
        <v>0</v>
      </c>
      <c r="AF403" s="8">
        <v>167669.15</v>
      </c>
      <c r="AG403" s="8">
        <v>167669.15</v>
      </c>
      <c r="AH403" s="8">
        <f t="shared" si="96"/>
        <v>0</v>
      </c>
      <c r="AI403" s="8">
        <v>167669.15</v>
      </c>
      <c r="AJ403" s="8">
        <f t="shared" si="97"/>
        <v>0</v>
      </c>
      <c r="AK403" s="8">
        <v>167669.15</v>
      </c>
      <c r="AL403" s="8">
        <v>0</v>
      </c>
      <c r="AM403" s="11"/>
      <c r="AN403" s="11"/>
      <c r="AO403" s="11">
        <f t="shared" si="98"/>
        <v>0</v>
      </c>
      <c r="AP403" s="11">
        <v>167669.15</v>
      </c>
      <c r="AQ403" s="11">
        <f t="shared" si="99"/>
        <v>0</v>
      </c>
      <c r="AR403" s="11">
        <v>167669.15</v>
      </c>
      <c r="AS403" s="11">
        <v>0</v>
      </c>
      <c r="AT403" s="11">
        <v>0</v>
      </c>
      <c r="AU403" s="11">
        <v>0</v>
      </c>
      <c r="AV403" s="3">
        <v>167669.15</v>
      </c>
      <c r="AW403" s="4">
        <v>0</v>
      </c>
      <c r="AX403" s="73">
        <f t="shared" si="87"/>
        <v>0</v>
      </c>
    </row>
    <row r="404" spans="1:50" x14ac:dyDescent="0.25">
      <c r="A404" s="1" t="s">
        <v>463</v>
      </c>
      <c r="B404" s="1" t="s">
        <v>32</v>
      </c>
      <c r="C404" s="1" t="s">
        <v>33</v>
      </c>
      <c r="D404" s="1" t="s">
        <v>34</v>
      </c>
      <c r="E404" s="1" t="s">
        <v>35</v>
      </c>
      <c r="F404" s="1" t="s">
        <v>36</v>
      </c>
      <c r="G404" s="1">
        <v>6</v>
      </c>
      <c r="H404" s="1" t="s">
        <v>38</v>
      </c>
      <c r="I404" s="1">
        <v>19</v>
      </c>
      <c r="J404" s="1" t="s">
        <v>42</v>
      </c>
      <c r="K404" s="1" t="s">
        <v>40</v>
      </c>
      <c r="L404" s="1"/>
      <c r="M404" s="1" t="s">
        <v>464</v>
      </c>
      <c r="N404" s="1" t="s">
        <v>37</v>
      </c>
      <c r="O404" s="40" t="s">
        <v>584</v>
      </c>
      <c r="P404" s="1" t="s">
        <v>41</v>
      </c>
      <c r="Q404" s="1" t="s">
        <v>764</v>
      </c>
      <c r="R404" s="1" t="s">
        <v>631</v>
      </c>
      <c r="S404" s="1" t="s">
        <v>632</v>
      </c>
      <c r="T404" s="1" t="s">
        <v>39</v>
      </c>
      <c r="U404" s="1">
        <v>3000</v>
      </c>
      <c r="V404" s="1" t="s">
        <v>520</v>
      </c>
      <c r="W404" s="1" t="s">
        <v>520</v>
      </c>
      <c r="X404" s="1">
        <v>3921</v>
      </c>
      <c r="Y404" s="1" t="s">
        <v>43</v>
      </c>
      <c r="Z404" s="1">
        <v>0</v>
      </c>
      <c r="AA404" s="1" t="s">
        <v>44</v>
      </c>
      <c r="AB404" s="7">
        <v>0</v>
      </c>
      <c r="AC404" s="7">
        <v>0</v>
      </c>
      <c r="AD404" s="8">
        <v>2224784.9500000002</v>
      </c>
      <c r="AE404" s="8">
        <v>0</v>
      </c>
      <c r="AF404" s="8">
        <v>2224784.9500000002</v>
      </c>
      <c r="AG404" s="8">
        <v>2224784.9500000002</v>
      </c>
      <c r="AH404" s="8">
        <f t="shared" si="96"/>
        <v>0</v>
      </c>
      <c r="AI404" s="8">
        <v>2224784.9500000002</v>
      </c>
      <c r="AJ404" s="8">
        <f t="shared" si="97"/>
        <v>0</v>
      </c>
      <c r="AK404" s="8">
        <v>2224784.9500000002</v>
      </c>
      <c r="AL404" s="8">
        <v>0</v>
      </c>
      <c r="AM404" s="11"/>
      <c r="AN404" s="11"/>
      <c r="AO404" s="11">
        <f t="shared" si="98"/>
        <v>0</v>
      </c>
      <c r="AP404" s="11">
        <v>2224784.9500000002</v>
      </c>
      <c r="AQ404" s="11">
        <f t="shared" si="99"/>
        <v>0</v>
      </c>
      <c r="AR404" s="11">
        <v>2224784.9500000002</v>
      </c>
      <c r="AS404" s="11">
        <v>0</v>
      </c>
      <c r="AT404" s="11">
        <v>0</v>
      </c>
      <c r="AU404" s="11">
        <v>0</v>
      </c>
      <c r="AV404" s="3">
        <v>2224784.9500000002</v>
      </c>
      <c r="AW404" s="4">
        <v>0</v>
      </c>
      <c r="AX404" s="73">
        <f t="shared" si="87"/>
        <v>0</v>
      </c>
    </row>
    <row r="405" spans="1:50" x14ac:dyDescent="0.25">
      <c r="A405" s="1" t="s">
        <v>465</v>
      </c>
      <c r="B405" s="1" t="s">
        <v>32</v>
      </c>
      <c r="C405" s="1" t="s">
        <v>33</v>
      </c>
      <c r="D405" s="1" t="s">
        <v>34</v>
      </c>
      <c r="E405" s="1" t="s">
        <v>35</v>
      </c>
      <c r="F405" s="1" t="s">
        <v>36</v>
      </c>
      <c r="G405" s="1">
        <v>6</v>
      </c>
      <c r="H405" s="1" t="s">
        <v>38</v>
      </c>
      <c r="I405" s="1">
        <v>19</v>
      </c>
      <c r="J405" s="1" t="s">
        <v>42</v>
      </c>
      <c r="K405" s="1" t="s">
        <v>40</v>
      </c>
      <c r="L405" s="1"/>
      <c r="M405" s="1" t="s">
        <v>466</v>
      </c>
      <c r="N405" s="1" t="s">
        <v>37</v>
      </c>
      <c r="O405" s="40" t="s">
        <v>584</v>
      </c>
      <c r="P405" s="1" t="s">
        <v>41</v>
      </c>
      <c r="Q405" s="1" t="s">
        <v>764</v>
      </c>
      <c r="R405" s="1" t="s">
        <v>631</v>
      </c>
      <c r="S405" s="1" t="s">
        <v>632</v>
      </c>
      <c r="T405" s="1" t="s">
        <v>39</v>
      </c>
      <c r="U405" s="1">
        <v>3000</v>
      </c>
      <c r="V405" s="1" t="s">
        <v>520</v>
      </c>
      <c r="W405" s="1" t="s">
        <v>520</v>
      </c>
      <c r="X405" s="1">
        <v>3921</v>
      </c>
      <c r="Y405" s="1" t="s">
        <v>43</v>
      </c>
      <c r="Z405" s="1">
        <v>0</v>
      </c>
      <c r="AA405" s="1" t="s">
        <v>44</v>
      </c>
      <c r="AB405" s="7">
        <v>0</v>
      </c>
      <c r="AC405" s="7">
        <v>0</v>
      </c>
      <c r="AD405" s="8">
        <v>2676.88</v>
      </c>
      <c r="AE405" s="8">
        <v>0</v>
      </c>
      <c r="AF405" s="8">
        <v>2676.88</v>
      </c>
      <c r="AG405" s="8">
        <v>2676.88</v>
      </c>
      <c r="AH405" s="8">
        <f t="shared" si="96"/>
        <v>0</v>
      </c>
      <c r="AI405" s="8">
        <v>2676.88</v>
      </c>
      <c r="AJ405" s="8">
        <f t="shared" si="97"/>
        <v>0</v>
      </c>
      <c r="AK405" s="8">
        <v>2676.88</v>
      </c>
      <c r="AL405" s="8">
        <v>0</v>
      </c>
      <c r="AM405" s="11"/>
      <c r="AN405" s="11"/>
      <c r="AO405" s="11">
        <f t="shared" si="98"/>
        <v>0</v>
      </c>
      <c r="AP405" s="11">
        <v>2676.88</v>
      </c>
      <c r="AQ405" s="11">
        <f t="shared" si="99"/>
        <v>0</v>
      </c>
      <c r="AR405" s="11">
        <v>2676.88</v>
      </c>
      <c r="AS405" s="11">
        <v>0</v>
      </c>
      <c r="AT405" s="11">
        <v>0</v>
      </c>
      <c r="AU405" s="11">
        <v>0</v>
      </c>
      <c r="AV405" s="3">
        <v>2676.88</v>
      </c>
      <c r="AW405" s="4">
        <v>0</v>
      </c>
      <c r="AX405" s="73">
        <f t="shared" si="87"/>
        <v>0</v>
      </c>
    </row>
    <row r="406" spans="1:50" x14ac:dyDescent="0.25">
      <c r="A406" s="1" t="s">
        <v>467</v>
      </c>
      <c r="B406" s="1" t="s">
        <v>32</v>
      </c>
      <c r="C406" s="1" t="s">
        <v>33</v>
      </c>
      <c r="D406" s="1" t="s">
        <v>34</v>
      </c>
      <c r="E406" s="1" t="s">
        <v>35</v>
      </c>
      <c r="F406" s="1" t="s">
        <v>36</v>
      </c>
      <c r="G406" s="1">
        <v>6</v>
      </c>
      <c r="H406" s="1" t="s">
        <v>38</v>
      </c>
      <c r="I406" s="1">
        <v>19</v>
      </c>
      <c r="J406" s="1" t="s">
        <v>42</v>
      </c>
      <c r="K406" s="1" t="s">
        <v>40</v>
      </c>
      <c r="L406" s="1"/>
      <c r="M406" s="1" t="s">
        <v>468</v>
      </c>
      <c r="N406" s="1" t="s">
        <v>37</v>
      </c>
      <c r="O406" s="40" t="s">
        <v>584</v>
      </c>
      <c r="P406" s="1" t="s">
        <v>41</v>
      </c>
      <c r="Q406" s="1" t="s">
        <v>764</v>
      </c>
      <c r="R406" s="1" t="s">
        <v>631</v>
      </c>
      <c r="S406" s="1" t="s">
        <v>632</v>
      </c>
      <c r="T406" s="1" t="s">
        <v>39</v>
      </c>
      <c r="U406" s="1">
        <v>3000</v>
      </c>
      <c r="V406" s="1" t="s">
        <v>520</v>
      </c>
      <c r="W406" s="1" t="s">
        <v>520</v>
      </c>
      <c r="X406" s="1">
        <v>3921</v>
      </c>
      <c r="Y406" s="1" t="s">
        <v>43</v>
      </c>
      <c r="Z406" s="1">
        <v>0</v>
      </c>
      <c r="AA406" s="1" t="s">
        <v>44</v>
      </c>
      <c r="AB406" s="7">
        <v>0</v>
      </c>
      <c r="AC406" s="7">
        <v>0</v>
      </c>
      <c r="AD406" s="8">
        <v>921278.58</v>
      </c>
      <c r="AE406" s="8">
        <v>0</v>
      </c>
      <c r="AF406" s="8">
        <v>921278.58</v>
      </c>
      <c r="AG406" s="8">
        <v>921278.58</v>
      </c>
      <c r="AH406" s="8">
        <f t="shared" si="96"/>
        <v>0</v>
      </c>
      <c r="AI406" s="8">
        <v>921278.58</v>
      </c>
      <c r="AJ406" s="8">
        <f t="shared" si="97"/>
        <v>0</v>
      </c>
      <c r="AK406" s="8">
        <v>921278.58</v>
      </c>
      <c r="AL406" s="8">
        <v>0</v>
      </c>
      <c r="AM406" s="11"/>
      <c r="AN406" s="11"/>
      <c r="AO406" s="11">
        <f t="shared" si="98"/>
        <v>0</v>
      </c>
      <c r="AP406" s="11">
        <v>921278.58</v>
      </c>
      <c r="AQ406" s="11">
        <f t="shared" si="99"/>
        <v>0</v>
      </c>
      <c r="AR406" s="11">
        <v>921278.58</v>
      </c>
      <c r="AS406" s="11">
        <v>0</v>
      </c>
      <c r="AT406" s="11">
        <v>0</v>
      </c>
      <c r="AU406" s="11">
        <v>0</v>
      </c>
      <c r="AV406" s="3">
        <v>921278.58</v>
      </c>
      <c r="AW406" s="4">
        <v>0</v>
      </c>
      <c r="AX406" s="73">
        <f t="shared" si="87"/>
        <v>0</v>
      </c>
    </row>
    <row r="407" spans="1:50" x14ac:dyDescent="0.25">
      <c r="A407" s="1" t="s">
        <v>469</v>
      </c>
      <c r="B407" s="1" t="s">
        <v>32</v>
      </c>
      <c r="C407" s="1" t="s">
        <v>33</v>
      </c>
      <c r="D407" s="1" t="s">
        <v>34</v>
      </c>
      <c r="E407" s="1" t="s">
        <v>35</v>
      </c>
      <c r="F407" s="1" t="s">
        <v>36</v>
      </c>
      <c r="G407" s="1">
        <v>6</v>
      </c>
      <c r="H407" s="1" t="s">
        <v>38</v>
      </c>
      <c r="I407" s="1">
        <v>19</v>
      </c>
      <c r="J407" s="1" t="s">
        <v>42</v>
      </c>
      <c r="K407" s="1" t="s">
        <v>40</v>
      </c>
      <c r="L407" s="1"/>
      <c r="M407" s="1" t="s">
        <v>470</v>
      </c>
      <c r="N407" s="1" t="s">
        <v>37</v>
      </c>
      <c r="O407" s="40" t="s">
        <v>584</v>
      </c>
      <c r="P407" s="1" t="s">
        <v>41</v>
      </c>
      <c r="Q407" s="1" t="s">
        <v>764</v>
      </c>
      <c r="R407" s="1" t="s">
        <v>631</v>
      </c>
      <c r="S407" s="1" t="s">
        <v>632</v>
      </c>
      <c r="T407" s="1" t="s">
        <v>39</v>
      </c>
      <c r="U407" s="1">
        <v>3000</v>
      </c>
      <c r="V407" s="1" t="s">
        <v>520</v>
      </c>
      <c r="W407" s="1" t="s">
        <v>520</v>
      </c>
      <c r="X407" s="1">
        <v>3921</v>
      </c>
      <c r="Y407" s="1" t="s">
        <v>43</v>
      </c>
      <c r="Z407" s="1">
        <v>0</v>
      </c>
      <c r="AA407" s="1" t="s">
        <v>44</v>
      </c>
      <c r="AB407" s="7">
        <v>0</v>
      </c>
      <c r="AC407" s="7">
        <v>0</v>
      </c>
      <c r="AD407" s="8">
        <v>0</v>
      </c>
      <c r="AE407" s="8">
        <v>0</v>
      </c>
      <c r="AF407" s="8">
        <v>0</v>
      </c>
      <c r="AG407" s="8">
        <v>0</v>
      </c>
      <c r="AH407" s="8">
        <f t="shared" si="96"/>
        <v>0</v>
      </c>
      <c r="AI407" s="8">
        <v>0</v>
      </c>
      <c r="AJ407" s="8">
        <f t="shared" si="97"/>
        <v>0</v>
      </c>
      <c r="AK407" s="8">
        <v>0</v>
      </c>
      <c r="AL407" s="8">
        <v>0</v>
      </c>
      <c r="AM407" s="11"/>
      <c r="AN407" s="11"/>
      <c r="AO407" s="11">
        <f t="shared" si="98"/>
        <v>0</v>
      </c>
      <c r="AP407" s="11">
        <v>0</v>
      </c>
      <c r="AQ407" s="11">
        <f t="shared" si="99"/>
        <v>0</v>
      </c>
      <c r="AR407" s="11">
        <v>0</v>
      </c>
      <c r="AS407" s="11">
        <v>0</v>
      </c>
      <c r="AT407" s="11">
        <v>0</v>
      </c>
      <c r="AU407" s="11">
        <v>0</v>
      </c>
      <c r="AV407" s="3">
        <v>0</v>
      </c>
      <c r="AW407" s="4">
        <v>0</v>
      </c>
      <c r="AX407" s="73">
        <f t="shared" si="87"/>
        <v>0</v>
      </c>
    </row>
    <row r="408" spans="1:50" x14ac:dyDescent="0.25">
      <c r="A408" s="1" t="s">
        <v>473</v>
      </c>
      <c r="B408" s="1" t="s">
        <v>32</v>
      </c>
      <c r="C408" s="1" t="s">
        <v>33</v>
      </c>
      <c r="D408" s="1" t="s">
        <v>34</v>
      </c>
      <c r="E408" s="1" t="s">
        <v>35</v>
      </c>
      <c r="F408" s="1" t="s">
        <v>36</v>
      </c>
      <c r="G408" s="1">
        <v>6</v>
      </c>
      <c r="H408" s="1" t="s">
        <v>38</v>
      </c>
      <c r="I408" s="1">
        <v>19</v>
      </c>
      <c r="J408" s="1" t="s">
        <v>42</v>
      </c>
      <c r="K408" s="1" t="s">
        <v>40</v>
      </c>
      <c r="L408" s="1"/>
      <c r="M408" s="1" t="s">
        <v>474</v>
      </c>
      <c r="N408" s="1" t="s">
        <v>37</v>
      </c>
      <c r="O408" s="40" t="s">
        <v>584</v>
      </c>
      <c r="P408" s="1" t="s">
        <v>41</v>
      </c>
      <c r="Q408" s="1" t="s">
        <v>764</v>
      </c>
      <c r="R408" s="1" t="s">
        <v>631</v>
      </c>
      <c r="S408" s="1" t="s">
        <v>632</v>
      </c>
      <c r="T408" s="1" t="s">
        <v>39</v>
      </c>
      <c r="U408" s="1">
        <v>3000</v>
      </c>
      <c r="V408" s="1" t="s">
        <v>520</v>
      </c>
      <c r="W408" s="1" t="s">
        <v>520</v>
      </c>
      <c r="X408" s="1">
        <v>3921</v>
      </c>
      <c r="Y408" s="1" t="s">
        <v>43</v>
      </c>
      <c r="Z408" s="1">
        <v>0</v>
      </c>
      <c r="AA408" s="1" t="s">
        <v>44</v>
      </c>
      <c r="AB408" s="7">
        <v>0</v>
      </c>
      <c r="AC408" s="7">
        <v>0</v>
      </c>
      <c r="AD408" s="8">
        <v>1770.05</v>
      </c>
      <c r="AE408" s="8">
        <v>0</v>
      </c>
      <c r="AF408" s="8">
        <v>1770.05</v>
      </c>
      <c r="AG408" s="8">
        <v>1770.05</v>
      </c>
      <c r="AH408" s="8">
        <f t="shared" si="96"/>
        <v>0</v>
      </c>
      <c r="AI408" s="8">
        <v>1770.05</v>
      </c>
      <c r="AJ408" s="8">
        <f t="shared" si="97"/>
        <v>0</v>
      </c>
      <c r="AK408" s="8">
        <v>1770.05</v>
      </c>
      <c r="AL408" s="8">
        <v>0</v>
      </c>
      <c r="AM408" s="11"/>
      <c r="AN408" s="11"/>
      <c r="AO408" s="11">
        <f t="shared" si="98"/>
        <v>0</v>
      </c>
      <c r="AP408" s="11">
        <v>1770.05</v>
      </c>
      <c r="AQ408" s="11">
        <f t="shared" si="99"/>
        <v>0</v>
      </c>
      <c r="AR408" s="11">
        <v>1770.05</v>
      </c>
      <c r="AS408" s="11">
        <v>0</v>
      </c>
      <c r="AT408" s="11">
        <v>0</v>
      </c>
      <c r="AU408" s="11">
        <v>0</v>
      </c>
      <c r="AV408" s="3">
        <v>1770.05</v>
      </c>
      <c r="AW408" s="4">
        <v>0</v>
      </c>
      <c r="AX408" s="73">
        <f t="shared" si="87"/>
        <v>0</v>
      </c>
    </row>
    <row r="409" spans="1:50" x14ac:dyDescent="0.25">
      <c r="A409" s="1" t="s">
        <v>475</v>
      </c>
      <c r="B409" s="1" t="s">
        <v>32</v>
      </c>
      <c r="C409" s="1" t="s">
        <v>33</v>
      </c>
      <c r="D409" s="1" t="s">
        <v>34</v>
      </c>
      <c r="E409" s="1" t="s">
        <v>35</v>
      </c>
      <c r="F409" s="1" t="s">
        <v>36</v>
      </c>
      <c r="G409" s="1">
        <v>6</v>
      </c>
      <c r="H409" s="1" t="s">
        <v>38</v>
      </c>
      <c r="I409" s="1">
        <v>19</v>
      </c>
      <c r="J409" s="1" t="s">
        <v>42</v>
      </c>
      <c r="K409" s="1" t="s">
        <v>40</v>
      </c>
      <c r="L409" s="1"/>
      <c r="M409" s="1" t="s">
        <v>476</v>
      </c>
      <c r="N409" s="1" t="s">
        <v>37</v>
      </c>
      <c r="O409" s="40" t="s">
        <v>584</v>
      </c>
      <c r="P409" s="1" t="s">
        <v>41</v>
      </c>
      <c r="Q409" s="1" t="s">
        <v>764</v>
      </c>
      <c r="R409" s="1" t="s">
        <v>631</v>
      </c>
      <c r="S409" s="1" t="s">
        <v>632</v>
      </c>
      <c r="T409" s="1" t="s">
        <v>39</v>
      </c>
      <c r="U409" s="1">
        <v>3000</v>
      </c>
      <c r="V409" s="1" t="s">
        <v>520</v>
      </c>
      <c r="W409" s="1" t="s">
        <v>520</v>
      </c>
      <c r="X409" s="1">
        <v>3921</v>
      </c>
      <c r="Y409" s="1" t="s">
        <v>43</v>
      </c>
      <c r="Z409" s="1">
        <v>0</v>
      </c>
      <c r="AA409" s="1" t="s">
        <v>44</v>
      </c>
      <c r="AB409" s="7">
        <v>0</v>
      </c>
      <c r="AC409" s="7">
        <v>0</v>
      </c>
      <c r="AD409" s="8">
        <v>981350</v>
      </c>
      <c r="AE409" s="8">
        <v>0</v>
      </c>
      <c r="AF409" s="8">
        <v>981335.69</v>
      </c>
      <c r="AG409" s="8">
        <v>981335.69</v>
      </c>
      <c r="AH409" s="8">
        <f t="shared" si="96"/>
        <v>0</v>
      </c>
      <c r="AI409" s="8">
        <v>981335.69</v>
      </c>
      <c r="AJ409" s="8">
        <f t="shared" si="97"/>
        <v>0</v>
      </c>
      <c r="AK409" s="8">
        <v>981335.69</v>
      </c>
      <c r="AL409" s="8">
        <v>0</v>
      </c>
      <c r="AM409" s="11"/>
      <c r="AN409" s="11"/>
      <c r="AO409" s="11">
        <f t="shared" si="98"/>
        <v>364</v>
      </c>
      <c r="AP409" s="11">
        <v>980971.69</v>
      </c>
      <c r="AQ409" s="11">
        <f t="shared" si="99"/>
        <v>14.310000000055879</v>
      </c>
      <c r="AR409" s="11">
        <v>981350</v>
      </c>
      <c r="AS409" s="11">
        <v>0</v>
      </c>
      <c r="AT409" s="11">
        <v>0</v>
      </c>
      <c r="AU409" s="11">
        <v>0</v>
      </c>
      <c r="AV409" s="3">
        <v>981350</v>
      </c>
      <c r="AW409" s="4">
        <v>0</v>
      </c>
      <c r="AX409" s="73">
        <f t="shared" si="87"/>
        <v>0</v>
      </c>
    </row>
    <row r="410" spans="1:50" x14ac:dyDescent="0.25">
      <c r="A410" s="1" t="s">
        <v>477</v>
      </c>
      <c r="B410" s="1" t="s">
        <v>32</v>
      </c>
      <c r="C410" s="1" t="s">
        <v>33</v>
      </c>
      <c r="D410" s="1" t="s">
        <v>34</v>
      </c>
      <c r="E410" s="1" t="s">
        <v>35</v>
      </c>
      <c r="F410" s="1" t="s">
        <v>36</v>
      </c>
      <c r="G410" s="1">
        <v>6</v>
      </c>
      <c r="H410" s="1" t="s">
        <v>38</v>
      </c>
      <c r="I410" s="1">
        <v>19</v>
      </c>
      <c r="J410" s="1" t="s">
        <v>42</v>
      </c>
      <c r="K410" s="1" t="s">
        <v>40</v>
      </c>
      <c r="L410" s="1"/>
      <c r="M410" s="1" t="s">
        <v>478</v>
      </c>
      <c r="N410" s="1" t="s">
        <v>37</v>
      </c>
      <c r="O410" s="40" t="s">
        <v>584</v>
      </c>
      <c r="P410" s="1" t="s">
        <v>41</v>
      </c>
      <c r="Q410" s="1" t="s">
        <v>764</v>
      </c>
      <c r="R410" s="1" t="s">
        <v>631</v>
      </c>
      <c r="S410" s="1" t="s">
        <v>632</v>
      </c>
      <c r="T410" s="1" t="s">
        <v>39</v>
      </c>
      <c r="U410" s="1">
        <v>3000</v>
      </c>
      <c r="V410" s="1" t="s">
        <v>520</v>
      </c>
      <c r="W410" s="1" t="s">
        <v>520</v>
      </c>
      <c r="X410" s="1">
        <v>3921</v>
      </c>
      <c r="Y410" s="1" t="s">
        <v>43</v>
      </c>
      <c r="Z410" s="1">
        <v>0</v>
      </c>
      <c r="AA410" s="1" t="s">
        <v>44</v>
      </c>
      <c r="AB410" s="7">
        <v>0</v>
      </c>
      <c r="AC410" s="7">
        <v>0</v>
      </c>
      <c r="AD410" s="8">
        <v>1135715.3</v>
      </c>
      <c r="AE410" s="8">
        <v>0</v>
      </c>
      <c r="AF410" s="8">
        <v>1135715.3</v>
      </c>
      <c r="AG410" s="8">
        <v>1135715.3</v>
      </c>
      <c r="AH410" s="8">
        <f t="shared" si="96"/>
        <v>0</v>
      </c>
      <c r="AI410" s="8">
        <v>1135715.3</v>
      </c>
      <c r="AJ410" s="8">
        <f t="shared" si="97"/>
        <v>0</v>
      </c>
      <c r="AK410" s="8">
        <v>1135715.3</v>
      </c>
      <c r="AL410" s="8">
        <v>0</v>
      </c>
      <c r="AM410" s="11"/>
      <c r="AN410" s="11"/>
      <c r="AO410" s="11">
        <f t="shared" si="98"/>
        <v>0</v>
      </c>
      <c r="AP410" s="11">
        <v>1135715.3</v>
      </c>
      <c r="AQ410" s="11">
        <f t="shared" si="99"/>
        <v>0</v>
      </c>
      <c r="AR410" s="11">
        <v>1135715.3</v>
      </c>
      <c r="AS410" s="11">
        <v>0</v>
      </c>
      <c r="AT410" s="11">
        <v>0</v>
      </c>
      <c r="AU410" s="11">
        <v>0</v>
      </c>
      <c r="AV410" s="3">
        <v>1135715.3</v>
      </c>
      <c r="AW410" s="4">
        <v>0</v>
      </c>
      <c r="AX410" s="73">
        <f t="shared" ref="AX410:AX473" si="100">AW410-AL410</f>
        <v>0</v>
      </c>
    </row>
    <row r="411" spans="1:50" x14ac:dyDescent="0.25">
      <c r="A411" s="1" t="s">
        <v>479</v>
      </c>
      <c r="B411" s="1" t="s">
        <v>32</v>
      </c>
      <c r="C411" s="1" t="s">
        <v>33</v>
      </c>
      <c r="D411" s="1" t="s">
        <v>34</v>
      </c>
      <c r="E411" s="1" t="s">
        <v>35</v>
      </c>
      <c r="F411" s="1" t="s">
        <v>36</v>
      </c>
      <c r="G411" s="1">
        <v>6</v>
      </c>
      <c r="H411" s="1" t="s">
        <v>38</v>
      </c>
      <c r="I411" s="1">
        <v>19</v>
      </c>
      <c r="J411" s="1" t="s">
        <v>42</v>
      </c>
      <c r="K411" s="1" t="s">
        <v>40</v>
      </c>
      <c r="L411" s="1"/>
      <c r="M411" s="1" t="s">
        <v>480</v>
      </c>
      <c r="N411" s="1" t="s">
        <v>37</v>
      </c>
      <c r="O411" s="40" t="s">
        <v>584</v>
      </c>
      <c r="P411" s="1" t="s">
        <v>41</v>
      </c>
      <c r="Q411" s="1" t="s">
        <v>764</v>
      </c>
      <c r="R411" s="1" t="s">
        <v>631</v>
      </c>
      <c r="S411" s="1" t="s">
        <v>632</v>
      </c>
      <c r="T411" s="1" t="s">
        <v>39</v>
      </c>
      <c r="U411" s="1">
        <v>3000</v>
      </c>
      <c r="V411" s="1" t="s">
        <v>520</v>
      </c>
      <c r="W411" s="1" t="s">
        <v>520</v>
      </c>
      <c r="X411" s="1">
        <v>3921</v>
      </c>
      <c r="Y411" s="1" t="s">
        <v>43</v>
      </c>
      <c r="Z411" s="1">
        <v>0</v>
      </c>
      <c r="AA411" s="1" t="s">
        <v>44</v>
      </c>
      <c r="AB411" s="7">
        <v>0</v>
      </c>
      <c r="AC411" s="7">
        <v>0</v>
      </c>
      <c r="AD411" s="8">
        <v>1000247.19</v>
      </c>
      <c r="AE411" s="8">
        <v>0</v>
      </c>
      <c r="AF411" s="8">
        <v>1000247.19</v>
      </c>
      <c r="AG411" s="8">
        <v>1000247.19</v>
      </c>
      <c r="AH411" s="8">
        <f t="shared" si="96"/>
        <v>0</v>
      </c>
      <c r="AI411" s="8">
        <v>1000247.19</v>
      </c>
      <c r="AJ411" s="8">
        <f t="shared" si="97"/>
        <v>0</v>
      </c>
      <c r="AK411" s="8">
        <v>1000247.19</v>
      </c>
      <c r="AL411" s="8">
        <v>0</v>
      </c>
      <c r="AM411" s="11"/>
      <c r="AN411" s="11"/>
      <c r="AO411" s="11">
        <f t="shared" si="98"/>
        <v>0</v>
      </c>
      <c r="AP411" s="11">
        <v>1000247.19</v>
      </c>
      <c r="AQ411" s="11">
        <f t="shared" si="99"/>
        <v>0</v>
      </c>
      <c r="AR411" s="11">
        <v>1000247.19</v>
      </c>
      <c r="AS411" s="11">
        <v>0</v>
      </c>
      <c r="AT411" s="11">
        <v>0</v>
      </c>
      <c r="AU411" s="11">
        <v>0</v>
      </c>
      <c r="AV411" s="3">
        <v>1000247.19</v>
      </c>
      <c r="AW411" s="4">
        <v>0</v>
      </c>
      <c r="AX411" s="73">
        <f t="shared" si="100"/>
        <v>0</v>
      </c>
    </row>
    <row r="412" spans="1:50" x14ac:dyDescent="0.25">
      <c r="A412" s="1" t="s">
        <v>481</v>
      </c>
      <c r="B412" s="1" t="s">
        <v>32</v>
      </c>
      <c r="C412" s="1" t="s">
        <v>33</v>
      </c>
      <c r="D412" s="1" t="s">
        <v>34</v>
      </c>
      <c r="E412" s="1" t="s">
        <v>35</v>
      </c>
      <c r="F412" s="1" t="s">
        <v>36</v>
      </c>
      <c r="G412" s="1">
        <v>6</v>
      </c>
      <c r="H412" s="1" t="s">
        <v>38</v>
      </c>
      <c r="I412" s="1">
        <v>19</v>
      </c>
      <c r="J412" s="1" t="s">
        <v>42</v>
      </c>
      <c r="K412" s="1" t="s">
        <v>40</v>
      </c>
      <c r="L412" s="1"/>
      <c r="M412" s="1" t="s">
        <v>482</v>
      </c>
      <c r="N412" s="1" t="s">
        <v>37</v>
      </c>
      <c r="O412" s="40" t="s">
        <v>584</v>
      </c>
      <c r="P412" s="1" t="s">
        <v>41</v>
      </c>
      <c r="Q412" s="1" t="s">
        <v>764</v>
      </c>
      <c r="R412" s="1" t="s">
        <v>631</v>
      </c>
      <c r="S412" s="1" t="s">
        <v>632</v>
      </c>
      <c r="T412" s="1" t="s">
        <v>39</v>
      </c>
      <c r="U412" s="1">
        <v>3000</v>
      </c>
      <c r="V412" s="1" t="s">
        <v>520</v>
      </c>
      <c r="W412" s="1" t="s">
        <v>520</v>
      </c>
      <c r="X412" s="1">
        <v>3921</v>
      </c>
      <c r="Y412" s="1" t="s">
        <v>43</v>
      </c>
      <c r="Z412" s="1">
        <v>0</v>
      </c>
      <c r="AA412" s="1" t="s">
        <v>44</v>
      </c>
      <c r="AB412" s="7">
        <v>0</v>
      </c>
      <c r="AC412" s="7">
        <v>0</v>
      </c>
      <c r="AD412" s="8">
        <v>104076.75</v>
      </c>
      <c r="AE412" s="8">
        <v>0</v>
      </c>
      <c r="AF412" s="8">
        <v>104076.75</v>
      </c>
      <c r="AG412" s="8">
        <v>104076.75</v>
      </c>
      <c r="AH412" s="8">
        <f t="shared" si="96"/>
        <v>0</v>
      </c>
      <c r="AI412" s="8">
        <v>104076.75</v>
      </c>
      <c r="AJ412" s="8">
        <f t="shared" si="97"/>
        <v>0</v>
      </c>
      <c r="AK412" s="8">
        <v>104076.75</v>
      </c>
      <c r="AL412" s="8">
        <v>0</v>
      </c>
      <c r="AM412" s="11"/>
      <c r="AN412" s="11"/>
      <c r="AO412" s="11">
        <f t="shared" si="98"/>
        <v>0</v>
      </c>
      <c r="AP412" s="11">
        <v>104076.75</v>
      </c>
      <c r="AQ412" s="11">
        <f t="shared" si="99"/>
        <v>0</v>
      </c>
      <c r="AR412" s="11">
        <v>104076.75</v>
      </c>
      <c r="AS412" s="11">
        <v>0</v>
      </c>
      <c r="AT412" s="11">
        <v>0</v>
      </c>
      <c r="AU412" s="11">
        <v>0</v>
      </c>
      <c r="AV412" s="3">
        <v>104076.75</v>
      </c>
      <c r="AW412" s="4">
        <v>0</v>
      </c>
      <c r="AX412" s="73">
        <f t="shared" si="100"/>
        <v>0</v>
      </c>
    </row>
    <row r="413" spans="1:50" x14ac:dyDescent="0.25">
      <c r="A413" s="1" t="s">
        <v>45</v>
      </c>
      <c r="B413" s="1" t="s">
        <v>32</v>
      </c>
      <c r="C413" s="1" t="s">
        <v>33</v>
      </c>
      <c r="D413" s="1" t="s">
        <v>34</v>
      </c>
      <c r="E413" s="1" t="s">
        <v>35</v>
      </c>
      <c r="F413" s="1" t="s">
        <v>36</v>
      </c>
      <c r="G413" s="1">
        <v>6</v>
      </c>
      <c r="H413" s="1" t="s">
        <v>38</v>
      </c>
      <c r="I413" s="1">
        <v>19</v>
      </c>
      <c r="J413" s="1" t="s">
        <v>42</v>
      </c>
      <c r="K413" s="16" t="s">
        <v>40</v>
      </c>
      <c r="L413" s="16" t="s">
        <v>574</v>
      </c>
      <c r="M413" s="1" t="s">
        <v>46</v>
      </c>
      <c r="N413" s="1" t="s">
        <v>37</v>
      </c>
      <c r="O413" s="40" t="s">
        <v>584</v>
      </c>
      <c r="P413" s="1" t="s">
        <v>41</v>
      </c>
      <c r="Q413" s="1" t="s">
        <v>764</v>
      </c>
      <c r="R413" s="1" t="s">
        <v>631</v>
      </c>
      <c r="S413" s="1" t="s">
        <v>632</v>
      </c>
      <c r="T413" s="1" t="s">
        <v>39</v>
      </c>
      <c r="U413" s="1">
        <v>3000</v>
      </c>
      <c r="V413" s="1" t="s">
        <v>520</v>
      </c>
      <c r="W413" s="1" t="s">
        <v>520</v>
      </c>
      <c r="X413" s="1">
        <v>3921</v>
      </c>
      <c r="Y413" s="1" t="s">
        <v>43</v>
      </c>
      <c r="Z413" s="1">
        <v>0</v>
      </c>
      <c r="AA413" s="1" t="s">
        <v>506</v>
      </c>
      <c r="AB413" s="6">
        <v>2368336.42</v>
      </c>
      <c r="AC413" s="6">
        <v>2368336.42</v>
      </c>
      <c r="AD413" s="8">
        <v>0</v>
      </c>
      <c r="AE413" s="8">
        <v>0</v>
      </c>
      <c r="AF413" s="8">
        <v>0</v>
      </c>
      <c r="AG413" s="8">
        <v>0</v>
      </c>
      <c r="AH413" s="8">
        <v>0</v>
      </c>
      <c r="AI413" s="8">
        <v>0</v>
      </c>
      <c r="AJ413" s="8">
        <v>0</v>
      </c>
      <c r="AK413" s="8">
        <v>0</v>
      </c>
      <c r="AL413" s="8">
        <v>0</v>
      </c>
      <c r="AM413" s="11"/>
      <c r="AN413" s="11"/>
      <c r="AO413" s="11">
        <v>0</v>
      </c>
      <c r="AP413" s="11">
        <v>0</v>
      </c>
      <c r="AQ413" s="11">
        <v>0</v>
      </c>
      <c r="AR413" s="11">
        <v>0</v>
      </c>
      <c r="AS413" s="11">
        <v>0</v>
      </c>
      <c r="AT413" s="11">
        <v>0</v>
      </c>
      <c r="AU413" s="11">
        <v>0</v>
      </c>
      <c r="AV413" s="11">
        <v>0</v>
      </c>
      <c r="AW413" s="4">
        <v>0</v>
      </c>
      <c r="AX413" s="73">
        <f t="shared" si="100"/>
        <v>0</v>
      </c>
    </row>
    <row r="414" spans="1:50" x14ac:dyDescent="0.25">
      <c r="A414" s="1" t="s">
        <v>45</v>
      </c>
      <c r="B414" s="1" t="s">
        <v>32</v>
      </c>
      <c r="C414" s="1" t="s">
        <v>33</v>
      </c>
      <c r="D414" s="1" t="s">
        <v>100</v>
      </c>
      <c r="E414" s="1" t="s">
        <v>101</v>
      </c>
      <c r="F414" s="1" t="s">
        <v>136</v>
      </c>
      <c r="G414" s="1">
        <v>6</v>
      </c>
      <c r="H414" s="1" t="s">
        <v>38</v>
      </c>
      <c r="I414" s="1">
        <v>21</v>
      </c>
      <c r="J414" s="1" t="s">
        <v>42</v>
      </c>
      <c r="K414" s="16" t="s">
        <v>139</v>
      </c>
      <c r="L414" s="16" t="s">
        <v>574</v>
      </c>
      <c r="M414" s="1" t="s">
        <v>46</v>
      </c>
      <c r="N414" s="1" t="s">
        <v>137</v>
      </c>
      <c r="O414" s="40" t="s">
        <v>656</v>
      </c>
      <c r="P414" s="1" t="s">
        <v>140</v>
      </c>
      <c r="Q414" s="1" t="s">
        <v>765</v>
      </c>
      <c r="R414" s="1" t="s">
        <v>137</v>
      </c>
      <c r="S414" s="1" t="s">
        <v>623</v>
      </c>
      <c r="T414" s="1" t="s">
        <v>315</v>
      </c>
      <c r="U414" s="1">
        <v>3000</v>
      </c>
      <c r="V414" s="1" t="s">
        <v>520</v>
      </c>
      <c r="W414" s="1" t="s">
        <v>520</v>
      </c>
      <c r="X414" s="1">
        <v>3922</v>
      </c>
      <c r="Y414" s="1" t="s">
        <v>122</v>
      </c>
      <c r="Z414" s="1">
        <v>0</v>
      </c>
      <c r="AA414" s="1" t="s">
        <v>44</v>
      </c>
      <c r="AB414" s="6">
        <v>764694.38</v>
      </c>
      <c r="AC414" s="6">
        <v>733050.38</v>
      </c>
      <c r="AD414" s="8">
        <v>1300938.06</v>
      </c>
      <c r="AE414" s="8">
        <v>1000000</v>
      </c>
      <c r="AF414" s="8">
        <v>1115936.99</v>
      </c>
      <c r="AG414" s="8">
        <v>1115936.99</v>
      </c>
      <c r="AH414" s="8">
        <f>AG414-AI414</f>
        <v>570802.05999999994</v>
      </c>
      <c r="AI414" s="8">
        <v>545134.93000000005</v>
      </c>
      <c r="AJ414" s="8">
        <f>AI414-AK414</f>
        <v>0</v>
      </c>
      <c r="AK414" s="8">
        <v>545134.93000000005</v>
      </c>
      <c r="AL414" s="8">
        <v>1000000</v>
      </c>
      <c r="AM414" s="11"/>
      <c r="AN414" s="11"/>
      <c r="AO414" s="11">
        <f>AK414-AP414</f>
        <v>0</v>
      </c>
      <c r="AP414" s="11">
        <v>545134.93000000005</v>
      </c>
      <c r="AQ414" s="11">
        <f>AD414-AF414</f>
        <v>185001.07000000007</v>
      </c>
      <c r="AR414" s="11">
        <v>295238.06</v>
      </c>
      <c r="AS414" s="11">
        <v>5700</v>
      </c>
      <c r="AT414" s="11">
        <v>0</v>
      </c>
      <c r="AU414" s="11">
        <v>0</v>
      </c>
      <c r="AV414" s="3">
        <v>300938.06</v>
      </c>
      <c r="AW414" s="4">
        <v>1000000</v>
      </c>
      <c r="AX414" s="73">
        <f t="shared" si="100"/>
        <v>0</v>
      </c>
    </row>
    <row r="415" spans="1:50" x14ac:dyDescent="0.25">
      <c r="A415" s="1" t="s">
        <v>45</v>
      </c>
      <c r="B415" s="1" t="s">
        <v>32</v>
      </c>
      <c r="C415" s="1" t="s">
        <v>33</v>
      </c>
      <c r="D415" s="1" t="s">
        <v>240</v>
      </c>
      <c r="E415" s="1" t="s">
        <v>241</v>
      </c>
      <c r="F415" s="1" t="s">
        <v>78</v>
      </c>
      <c r="G415" s="1">
        <v>1</v>
      </c>
      <c r="H415" s="1" t="s">
        <v>80</v>
      </c>
      <c r="I415" s="1">
        <v>7</v>
      </c>
      <c r="J415" s="1" t="s">
        <v>42</v>
      </c>
      <c r="K415" s="16" t="s">
        <v>248</v>
      </c>
      <c r="L415" s="16" t="s">
        <v>574</v>
      </c>
      <c r="M415" s="1" t="s">
        <v>46</v>
      </c>
      <c r="N415" s="1" t="s">
        <v>79</v>
      </c>
      <c r="O415" s="40" t="s">
        <v>657</v>
      </c>
      <c r="P415" s="1" t="s">
        <v>249</v>
      </c>
      <c r="Q415" s="1" t="s">
        <v>762</v>
      </c>
      <c r="R415" s="1" t="s">
        <v>79</v>
      </c>
      <c r="S415" s="1" t="s">
        <v>628</v>
      </c>
      <c r="T415" s="1" t="s">
        <v>355</v>
      </c>
      <c r="U415" s="1">
        <v>3000</v>
      </c>
      <c r="V415" s="1" t="s">
        <v>520</v>
      </c>
      <c r="W415" s="1" t="s">
        <v>520</v>
      </c>
      <c r="X415" s="1">
        <v>3922</v>
      </c>
      <c r="Y415" s="1" t="s">
        <v>122</v>
      </c>
      <c r="Z415" s="1">
        <v>0</v>
      </c>
      <c r="AA415" s="1" t="s">
        <v>44</v>
      </c>
      <c r="AB415" s="6">
        <v>654168.37</v>
      </c>
      <c r="AC415" s="6">
        <v>327084.45</v>
      </c>
      <c r="AD415" s="8">
        <v>1594500</v>
      </c>
      <c r="AE415" s="8">
        <v>500000</v>
      </c>
      <c r="AF415" s="8">
        <v>1216175.0900000001</v>
      </c>
      <c r="AG415" s="8">
        <v>1216175.0900000001</v>
      </c>
      <c r="AH415" s="8">
        <f>AG415-AI415</f>
        <v>292327.65000000014</v>
      </c>
      <c r="AI415" s="8">
        <v>923847.44</v>
      </c>
      <c r="AJ415" s="8">
        <f>AI415-AK415</f>
        <v>262902.29999999993</v>
      </c>
      <c r="AK415" s="8">
        <v>660945.14</v>
      </c>
      <c r="AL415" s="8">
        <v>1000000</v>
      </c>
      <c r="AM415" s="11"/>
      <c r="AN415" s="11"/>
      <c r="AO415" s="11">
        <f>AK415-AP415</f>
        <v>365568.41000000003</v>
      </c>
      <c r="AP415" s="11">
        <v>295376.73</v>
      </c>
      <c r="AQ415" s="11">
        <f>AD415-AF415</f>
        <v>378324.90999999992</v>
      </c>
      <c r="AR415" s="11">
        <v>100000</v>
      </c>
      <c r="AS415" s="11">
        <v>1000000</v>
      </c>
      <c r="AT415" s="11">
        <v>0</v>
      </c>
      <c r="AU415" s="11">
        <v>5500</v>
      </c>
      <c r="AV415" s="3">
        <v>1094500</v>
      </c>
      <c r="AW415" s="4">
        <v>1000000</v>
      </c>
      <c r="AX415" s="73">
        <f t="shared" si="100"/>
        <v>0</v>
      </c>
    </row>
    <row r="416" spans="1:50" x14ac:dyDescent="0.25">
      <c r="A416" s="1" t="s">
        <v>45</v>
      </c>
      <c r="B416" s="1" t="s">
        <v>219</v>
      </c>
      <c r="C416" s="1" t="s">
        <v>220</v>
      </c>
      <c r="D416" s="1" t="s">
        <v>49</v>
      </c>
      <c r="E416" s="1" t="s">
        <v>50</v>
      </c>
      <c r="F416" s="1" t="s">
        <v>221</v>
      </c>
      <c r="G416" s="1">
        <v>7</v>
      </c>
      <c r="H416" s="1" t="s">
        <v>223</v>
      </c>
      <c r="I416" s="1">
        <v>40</v>
      </c>
      <c r="J416" s="1" t="s">
        <v>42</v>
      </c>
      <c r="K416" s="16" t="s">
        <v>225</v>
      </c>
      <c r="L416" s="16" t="s">
        <v>574</v>
      </c>
      <c r="M416" s="1" t="s">
        <v>46</v>
      </c>
      <c r="N416" s="1" t="s">
        <v>222</v>
      </c>
      <c r="O416" s="40" t="s">
        <v>663</v>
      </c>
      <c r="P416" s="1" t="s">
        <v>226</v>
      </c>
      <c r="Q416" s="1" t="s">
        <v>769</v>
      </c>
      <c r="R416" s="1" t="s">
        <v>622</v>
      </c>
      <c r="S416" s="1" t="s">
        <v>599</v>
      </c>
      <c r="T416" s="1" t="s">
        <v>224</v>
      </c>
      <c r="U416" s="1">
        <v>3000</v>
      </c>
      <c r="V416" s="1" t="s">
        <v>520</v>
      </c>
      <c r="W416" s="1" t="s">
        <v>520</v>
      </c>
      <c r="X416" s="1">
        <v>3922</v>
      </c>
      <c r="Y416" t="s">
        <v>122</v>
      </c>
      <c r="Z416" s="1">
        <v>0</v>
      </c>
      <c r="AA416" s="1" t="s">
        <v>44</v>
      </c>
      <c r="AB416" s="6">
        <v>25000</v>
      </c>
      <c r="AC416" s="6">
        <v>0</v>
      </c>
      <c r="AD416" s="8">
        <v>0</v>
      </c>
      <c r="AE416" s="8">
        <v>0</v>
      </c>
      <c r="AF416" s="8">
        <v>0</v>
      </c>
      <c r="AG416" s="8">
        <v>0</v>
      </c>
      <c r="AH416" s="8">
        <v>0</v>
      </c>
      <c r="AI416" s="8">
        <v>0</v>
      </c>
      <c r="AJ416" s="8">
        <v>0</v>
      </c>
      <c r="AK416" s="8">
        <v>0</v>
      </c>
      <c r="AL416" s="8">
        <v>0</v>
      </c>
      <c r="AM416" s="11"/>
      <c r="AN416" s="11"/>
      <c r="AO416" s="11">
        <v>0</v>
      </c>
      <c r="AP416" s="11">
        <v>0</v>
      </c>
      <c r="AQ416" s="11">
        <v>0</v>
      </c>
      <c r="AR416" s="11">
        <v>0</v>
      </c>
      <c r="AS416" s="11">
        <v>0</v>
      </c>
      <c r="AT416" s="11">
        <v>0</v>
      </c>
      <c r="AU416" s="11">
        <v>0</v>
      </c>
      <c r="AV416" s="11">
        <v>0</v>
      </c>
      <c r="AW416" s="4">
        <v>0</v>
      </c>
      <c r="AX416" s="73">
        <f t="shared" si="100"/>
        <v>0</v>
      </c>
    </row>
    <row r="417" spans="1:50" x14ac:dyDescent="0.25">
      <c r="A417" s="1" t="s">
        <v>45</v>
      </c>
      <c r="B417" s="1" t="s">
        <v>74</v>
      </c>
      <c r="C417" s="1" t="s">
        <v>75</v>
      </c>
      <c r="D417" s="1" t="s">
        <v>100</v>
      </c>
      <c r="E417" s="1" t="s">
        <v>101</v>
      </c>
      <c r="F417" s="1" t="s">
        <v>102</v>
      </c>
      <c r="G417" s="1">
        <v>2</v>
      </c>
      <c r="H417" s="1" t="s">
        <v>104</v>
      </c>
      <c r="I417" s="1">
        <v>36</v>
      </c>
      <c r="J417" s="1" t="s">
        <v>42</v>
      </c>
      <c r="K417" s="16" t="s">
        <v>106</v>
      </c>
      <c r="L417" s="16" t="s">
        <v>574</v>
      </c>
      <c r="M417" s="1" t="s">
        <v>46</v>
      </c>
      <c r="N417" s="1" t="s">
        <v>103</v>
      </c>
      <c r="O417" s="40" t="s">
        <v>660</v>
      </c>
      <c r="P417" s="1" t="s">
        <v>107</v>
      </c>
      <c r="Q417" s="1" t="s">
        <v>770</v>
      </c>
      <c r="R417" s="1" t="s">
        <v>611</v>
      </c>
      <c r="S417" s="1" t="s">
        <v>620</v>
      </c>
      <c r="T417" s="1" t="s">
        <v>105</v>
      </c>
      <c r="U417" s="1">
        <v>3000</v>
      </c>
      <c r="V417" s="1" t="s">
        <v>520</v>
      </c>
      <c r="W417" s="1" t="s">
        <v>520</v>
      </c>
      <c r="X417" s="1">
        <v>3922</v>
      </c>
      <c r="Y417" s="1" t="s">
        <v>122</v>
      </c>
      <c r="Z417" s="1">
        <v>0</v>
      </c>
      <c r="AA417" s="1" t="s">
        <v>44</v>
      </c>
      <c r="AB417" s="6">
        <v>9375698</v>
      </c>
      <c r="AC417" s="6">
        <v>9328218</v>
      </c>
      <c r="AD417" s="8">
        <v>9300000</v>
      </c>
      <c r="AE417" s="8">
        <v>7000000</v>
      </c>
      <c r="AF417" s="8">
        <v>7668267</v>
      </c>
      <c r="AG417" s="8">
        <v>7668267</v>
      </c>
      <c r="AH417" s="8">
        <f>AG417-AI417</f>
        <v>0</v>
      </c>
      <c r="AI417" s="8">
        <v>7668267</v>
      </c>
      <c r="AJ417" s="8">
        <f>AI417-AK417</f>
        <v>0</v>
      </c>
      <c r="AK417" s="8">
        <v>7668267</v>
      </c>
      <c r="AL417" s="8">
        <v>11000000</v>
      </c>
      <c r="AM417" s="11"/>
      <c r="AN417" s="11"/>
      <c r="AO417" s="11">
        <f>AK417-AP417</f>
        <v>0</v>
      </c>
      <c r="AP417" s="11">
        <v>7668267</v>
      </c>
      <c r="AQ417" s="11">
        <f>AD417-AF417</f>
        <v>1631733</v>
      </c>
      <c r="AR417" s="11">
        <v>0</v>
      </c>
      <c r="AS417" s="11">
        <v>2300000</v>
      </c>
      <c r="AT417" s="11">
        <v>0</v>
      </c>
      <c r="AU417" s="11">
        <v>0</v>
      </c>
      <c r="AV417" s="3">
        <v>2300000</v>
      </c>
      <c r="AW417" s="4">
        <v>9300000</v>
      </c>
      <c r="AX417" s="73">
        <f t="shared" si="100"/>
        <v>-1700000</v>
      </c>
    </row>
    <row r="418" spans="1:50" x14ac:dyDescent="0.25">
      <c r="A418" s="1" t="s">
        <v>45</v>
      </c>
      <c r="B418" s="1" t="s">
        <v>219</v>
      </c>
      <c r="C418" s="1" t="s">
        <v>220</v>
      </c>
      <c r="D418" s="1" t="s">
        <v>49</v>
      </c>
      <c r="E418" s="1" t="s">
        <v>50</v>
      </c>
      <c r="F418" s="1" t="s">
        <v>221</v>
      </c>
      <c r="G418" s="1">
        <v>7</v>
      </c>
      <c r="H418" s="1" t="s">
        <v>223</v>
      </c>
      <c r="I418" s="1">
        <v>40</v>
      </c>
      <c r="J418" s="1" t="s">
        <v>42</v>
      </c>
      <c r="K418" s="16" t="s">
        <v>225</v>
      </c>
      <c r="L418" s="16" t="s">
        <v>574</v>
      </c>
      <c r="M418" s="1" t="s">
        <v>46</v>
      </c>
      <c r="N418" s="1" t="s">
        <v>222</v>
      </c>
      <c r="O418" s="40" t="s">
        <v>663</v>
      </c>
      <c r="P418" s="1" t="s">
        <v>226</v>
      </c>
      <c r="Q418" s="1" t="s">
        <v>769</v>
      </c>
      <c r="R418" s="1" t="s">
        <v>622</v>
      </c>
      <c r="S418" s="1" t="s">
        <v>599</v>
      </c>
      <c r="T418" s="1" t="s">
        <v>224</v>
      </c>
      <c r="U418" s="1">
        <v>3000</v>
      </c>
      <c r="V418" s="1" t="s">
        <v>520</v>
      </c>
      <c r="W418" s="1" t="s">
        <v>520</v>
      </c>
      <c r="X418" s="1">
        <v>3941</v>
      </c>
      <c r="Y418" s="1" t="s">
        <v>228</v>
      </c>
      <c r="Z418" s="1">
        <v>0</v>
      </c>
      <c r="AA418" s="1" t="s">
        <v>44</v>
      </c>
      <c r="AB418" s="8">
        <v>0</v>
      </c>
      <c r="AC418" s="8">
        <v>0</v>
      </c>
      <c r="AD418" s="8">
        <v>70021</v>
      </c>
      <c r="AE418" s="8">
        <v>50000</v>
      </c>
      <c r="AF418" s="8">
        <v>0</v>
      </c>
      <c r="AG418" s="8">
        <v>0</v>
      </c>
      <c r="AH418" s="8">
        <f>AG418-AI418</f>
        <v>0</v>
      </c>
      <c r="AI418" s="8">
        <v>0</v>
      </c>
      <c r="AJ418" s="8">
        <f>AI418-AK418</f>
        <v>0</v>
      </c>
      <c r="AK418" s="8">
        <v>0</v>
      </c>
      <c r="AL418" s="8">
        <v>0</v>
      </c>
      <c r="AM418" s="11"/>
      <c r="AN418" s="11"/>
      <c r="AO418" s="11">
        <f>AK418-AP418</f>
        <v>0</v>
      </c>
      <c r="AP418" s="11">
        <v>0</v>
      </c>
      <c r="AQ418" s="11">
        <f>AD418-AF418</f>
        <v>70021</v>
      </c>
      <c r="AR418" s="11">
        <v>60121</v>
      </c>
      <c r="AS418" s="11">
        <v>0</v>
      </c>
      <c r="AT418" s="11">
        <v>0</v>
      </c>
      <c r="AU418" s="11">
        <v>40100</v>
      </c>
      <c r="AV418" s="3">
        <v>20021</v>
      </c>
      <c r="AW418" s="4">
        <v>0</v>
      </c>
      <c r="AX418" s="73">
        <f t="shared" si="100"/>
        <v>0</v>
      </c>
    </row>
    <row r="419" spans="1:50" x14ac:dyDescent="0.25">
      <c r="A419" s="1" t="s">
        <v>45</v>
      </c>
      <c r="B419" s="1" t="s">
        <v>32</v>
      </c>
      <c r="C419" s="1" t="s">
        <v>33</v>
      </c>
      <c r="D419" s="1" t="s">
        <v>34</v>
      </c>
      <c r="E419" s="1" t="s">
        <v>35</v>
      </c>
      <c r="F419" s="1" t="s">
        <v>36</v>
      </c>
      <c r="G419" s="1">
        <v>6</v>
      </c>
      <c r="H419" s="1" t="s">
        <v>38</v>
      </c>
      <c r="I419" s="1">
        <v>19</v>
      </c>
      <c r="J419" s="1" t="s">
        <v>42</v>
      </c>
      <c r="K419" s="16" t="s">
        <v>40</v>
      </c>
      <c r="L419" s="16" t="s">
        <v>574</v>
      </c>
      <c r="M419" s="1" t="s">
        <v>46</v>
      </c>
      <c r="N419" s="1" t="s">
        <v>37</v>
      </c>
      <c r="O419" s="40" t="s">
        <v>584</v>
      </c>
      <c r="P419" s="1" t="s">
        <v>41</v>
      </c>
      <c r="Q419" s="1" t="s">
        <v>764</v>
      </c>
      <c r="R419" s="1" t="s">
        <v>631</v>
      </c>
      <c r="S419" s="1" t="s">
        <v>636</v>
      </c>
      <c r="T419" s="1" t="s">
        <v>252</v>
      </c>
      <c r="U419" s="1">
        <v>3000</v>
      </c>
      <c r="V419" s="1" t="s">
        <v>520</v>
      </c>
      <c r="W419" s="1" t="s">
        <v>520</v>
      </c>
      <c r="X419" s="1">
        <v>3941</v>
      </c>
      <c r="Y419" s="1" t="s">
        <v>228</v>
      </c>
      <c r="Z419" s="1">
        <v>0</v>
      </c>
      <c r="AA419" s="1" t="s">
        <v>44</v>
      </c>
      <c r="AB419" s="6">
        <v>1661937.89</v>
      </c>
      <c r="AC419" s="6">
        <v>1661937.89</v>
      </c>
      <c r="AD419" s="8">
        <v>1661937.89</v>
      </c>
      <c r="AE419" s="8">
        <v>1661937.89</v>
      </c>
      <c r="AF419" s="8">
        <v>55672</v>
      </c>
      <c r="AG419" s="8">
        <v>55672</v>
      </c>
      <c r="AH419" s="8">
        <f>AG419-AI419</f>
        <v>0</v>
      </c>
      <c r="AI419" s="8">
        <v>55672</v>
      </c>
      <c r="AJ419" s="8">
        <f>AI419-AK419</f>
        <v>0</v>
      </c>
      <c r="AK419" s="8">
        <v>55672</v>
      </c>
      <c r="AL419" s="8">
        <v>1000000</v>
      </c>
      <c r="AM419" s="11"/>
      <c r="AN419" s="11"/>
      <c r="AO419" s="11">
        <f>AK419-AP419</f>
        <v>1</v>
      </c>
      <c r="AP419" s="11">
        <v>55671</v>
      </c>
      <c r="AQ419" s="11">
        <f>AD419-AF419</f>
        <v>1606265.89</v>
      </c>
      <c r="AR419" s="11">
        <v>0</v>
      </c>
      <c r="AS419" s="11">
        <v>0</v>
      </c>
      <c r="AT419" s="11">
        <v>0</v>
      </c>
      <c r="AU419" s="11">
        <v>0</v>
      </c>
      <c r="AV419" s="3">
        <v>0</v>
      </c>
      <c r="AW419" s="4">
        <v>1000000</v>
      </c>
      <c r="AX419" s="73">
        <f t="shared" si="100"/>
        <v>0</v>
      </c>
    </row>
    <row r="420" spans="1:50" x14ac:dyDescent="0.25">
      <c r="A420" s="1" t="s">
        <v>45</v>
      </c>
      <c r="B420" s="1" t="s">
        <v>32</v>
      </c>
      <c r="C420" s="1" t="s">
        <v>33</v>
      </c>
      <c r="D420" s="1" t="s">
        <v>100</v>
      </c>
      <c r="E420" s="1" t="s">
        <v>101</v>
      </c>
      <c r="F420" s="1" t="s">
        <v>136</v>
      </c>
      <c r="G420" s="1">
        <v>6</v>
      </c>
      <c r="H420" s="1" t="s">
        <v>38</v>
      </c>
      <c r="I420" s="1">
        <v>21</v>
      </c>
      <c r="J420" s="1" t="s">
        <v>42</v>
      </c>
      <c r="K420" s="16" t="s">
        <v>139</v>
      </c>
      <c r="L420" s="16" t="s">
        <v>574</v>
      </c>
      <c r="M420" s="1" t="s">
        <v>46</v>
      </c>
      <c r="N420" s="1" t="s">
        <v>137</v>
      </c>
      <c r="O420" s="40" t="s">
        <v>656</v>
      </c>
      <c r="P420" s="1" t="s">
        <v>140</v>
      </c>
      <c r="Q420" s="1" t="s">
        <v>765</v>
      </c>
      <c r="R420" s="1" t="s">
        <v>137</v>
      </c>
      <c r="S420" s="1" t="s">
        <v>623</v>
      </c>
      <c r="T420" s="1" t="s">
        <v>315</v>
      </c>
      <c r="U420" s="1">
        <v>3000</v>
      </c>
      <c r="V420" s="1" t="s">
        <v>520</v>
      </c>
      <c r="W420" s="1" t="s">
        <v>520</v>
      </c>
      <c r="X420" s="1">
        <v>3941</v>
      </c>
      <c r="Y420" s="1" t="s">
        <v>228</v>
      </c>
      <c r="Z420" s="1">
        <v>0</v>
      </c>
      <c r="AA420" s="1" t="s">
        <v>44</v>
      </c>
      <c r="AB420" s="6">
        <v>19109339.18</v>
      </c>
      <c r="AC420" s="6">
        <v>18119512.100000001</v>
      </c>
      <c r="AD420" s="8">
        <v>10270000</v>
      </c>
      <c r="AE420" s="8">
        <v>10000000</v>
      </c>
      <c r="AF420" s="8">
        <v>9572131.9800000004</v>
      </c>
      <c r="AG420" s="8">
        <v>9572131.9800000004</v>
      </c>
      <c r="AH420" s="8">
        <f>AG420-AI420</f>
        <v>0</v>
      </c>
      <c r="AI420" s="8">
        <v>9572131.9800000004</v>
      </c>
      <c r="AJ420" s="8">
        <f>AI420-AK420</f>
        <v>0</v>
      </c>
      <c r="AK420" s="8">
        <v>9572131.9800000004</v>
      </c>
      <c r="AL420" s="8">
        <v>15000000</v>
      </c>
      <c r="AM420" s="11"/>
      <c r="AN420" s="11"/>
      <c r="AO420" s="11">
        <f>AK420-AP420</f>
        <v>0</v>
      </c>
      <c r="AP420" s="11">
        <v>9572131.9800000004</v>
      </c>
      <c r="AQ420" s="11">
        <f>AD420-AF420</f>
        <v>697868.01999999955</v>
      </c>
      <c r="AR420" s="11">
        <v>0</v>
      </c>
      <c r="AS420" s="11">
        <v>270000</v>
      </c>
      <c r="AT420" s="11">
        <v>0</v>
      </c>
      <c r="AU420" s="11">
        <v>0</v>
      </c>
      <c r="AV420" s="3">
        <v>270000</v>
      </c>
      <c r="AW420" s="4">
        <v>20000000</v>
      </c>
      <c r="AX420" s="73">
        <f t="shared" si="100"/>
        <v>5000000</v>
      </c>
    </row>
    <row r="421" spans="1:50" x14ac:dyDescent="0.25">
      <c r="A421" s="1" t="s">
        <v>45</v>
      </c>
      <c r="B421" s="1" t="s">
        <v>219</v>
      </c>
      <c r="C421" s="1" t="s">
        <v>220</v>
      </c>
      <c r="D421" s="1" t="s">
        <v>49</v>
      </c>
      <c r="E421" s="1" t="s">
        <v>50</v>
      </c>
      <c r="F421" s="1" t="s">
        <v>221</v>
      </c>
      <c r="G421" s="1">
        <v>7</v>
      </c>
      <c r="H421" s="1" t="s">
        <v>223</v>
      </c>
      <c r="I421" s="1">
        <v>40</v>
      </c>
      <c r="J421" s="1" t="s">
        <v>42</v>
      </c>
      <c r="K421" s="16" t="s">
        <v>225</v>
      </c>
      <c r="L421" s="16" t="s">
        <v>574</v>
      </c>
      <c r="M421" s="1" t="s">
        <v>46</v>
      </c>
      <c r="N421" s="1" t="s">
        <v>222</v>
      </c>
      <c r="O421" s="40" t="s">
        <v>663</v>
      </c>
      <c r="P421" s="1" t="s">
        <v>226</v>
      </c>
      <c r="Q421" s="1" t="s">
        <v>769</v>
      </c>
      <c r="R421" s="1" t="s">
        <v>622</v>
      </c>
      <c r="S421" s="1" t="s">
        <v>599</v>
      </c>
      <c r="T421" s="1" t="s">
        <v>224</v>
      </c>
      <c r="U421" s="1">
        <v>3000</v>
      </c>
      <c r="V421" s="1" t="s">
        <v>520</v>
      </c>
      <c r="W421" s="1" t="s">
        <v>520</v>
      </c>
      <c r="X421" s="1">
        <v>3941</v>
      </c>
      <c r="Y421" t="s">
        <v>228</v>
      </c>
      <c r="Z421" s="1">
        <v>0</v>
      </c>
      <c r="AA421" s="1" t="s">
        <v>44</v>
      </c>
      <c r="AB421" s="6">
        <v>35121</v>
      </c>
      <c r="AC421" s="6">
        <v>0</v>
      </c>
      <c r="AD421" s="8">
        <v>0</v>
      </c>
      <c r="AE421" s="8">
        <v>0</v>
      </c>
      <c r="AF421" s="8">
        <v>0</v>
      </c>
      <c r="AG421" s="8">
        <v>0</v>
      </c>
      <c r="AH421" s="8">
        <v>0</v>
      </c>
      <c r="AI421" s="8">
        <v>0</v>
      </c>
      <c r="AJ421" s="8">
        <v>0</v>
      </c>
      <c r="AK421" s="8">
        <v>0</v>
      </c>
      <c r="AL421" s="8">
        <v>0</v>
      </c>
      <c r="AM421" s="11"/>
      <c r="AN421" s="11"/>
      <c r="AO421" s="11">
        <v>0</v>
      </c>
      <c r="AP421" s="11">
        <v>0</v>
      </c>
      <c r="AQ421" s="11">
        <v>0</v>
      </c>
      <c r="AR421" s="11">
        <v>0</v>
      </c>
      <c r="AS421" s="11">
        <v>0</v>
      </c>
      <c r="AT421" s="11">
        <v>0</v>
      </c>
      <c r="AU421" s="11">
        <v>0</v>
      </c>
      <c r="AV421" s="11">
        <v>0</v>
      </c>
      <c r="AW421" s="4">
        <v>0</v>
      </c>
      <c r="AX421" s="73">
        <f t="shared" si="100"/>
        <v>0</v>
      </c>
    </row>
    <row r="422" spans="1:50" x14ac:dyDescent="0.25">
      <c r="A422" s="1" t="s">
        <v>45</v>
      </c>
      <c r="B422" s="1" t="s">
        <v>32</v>
      </c>
      <c r="C422" s="1" t="s">
        <v>33</v>
      </c>
      <c r="D422" s="1" t="s">
        <v>34</v>
      </c>
      <c r="E422" s="1" t="s">
        <v>35</v>
      </c>
      <c r="F422" s="1" t="s">
        <v>36</v>
      </c>
      <c r="G422" s="1">
        <v>6</v>
      </c>
      <c r="H422" s="1" t="s">
        <v>38</v>
      </c>
      <c r="I422" s="1">
        <v>20</v>
      </c>
      <c r="J422" s="1" t="s">
        <v>42</v>
      </c>
      <c r="K422" s="16" t="s">
        <v>276</v>
      </c>
      <c r="L422" s="16" t="s">
        <v>574</v>
      </c>
      <c r="M422" s="1" t="s">
        <v>46</v>
      </c>
      <c r="N422" s="1" t="s">
        <v>37</v>
      </c>
      <c r="O422" s="40" t="s">
        <v>584</v>
      </c>
      <c r="P422" s="1" t="s">
        <v>277</v>
      </c>
      <c r="Q422" s="1" t="s">
        <v>764</v>
      </c>
      <c r="R422" s="1" t="s">
        <v>631</v>
      </c>
      <c r="S422" s="1" t="s">
        <v>633</v>
      </c>
      <c r="T422" s="1" t="s">
        <v>275</v>
      </c>
      <c r="U422" s="1">
        <v>3000</v>
      </c>
      <c r="V422" s="1" t="s">
        <v>520</v>
      </c>
      <c r="W422" s="1" t="s">
        <v>520</v>
      </c>
      <c r="X422" s="1">
        <v>3942</v>
      </c>
      <c r="Y422" s="1" t="s">
        <v>278</v>
      </c>
      <c r="Z422" s="1">
        <v>0</v>
      </c>
      <c r="AA422" s="1" t="s">
        <v>44</v>
      </c>
      <c r="AB422" s="6">
        <v>679879.74</v>
      </c>
      <c r="AC422" s="6">
        <v>679800.39</v>
      </c>
      <c r="AD422" s="8">
        <v>450000</v>
      </c>
      <c r="AE422" s="8">
        <v>450000</v>
      </c>
      <c r="AF422" s="8">
        <v>251899.07</v>
      </c>
      <c r="AG422" s="8">
        <v>251899.07</v>
      </c>
      <c r="AH422" s="8">
        <f t="shared" ref="AH422:AH467" si="101">AG422-AI422</f>
        <v>0</v>
      </c>
      <c r="AI422" s="8">
        <v>251899.07</v>
      </c>
      <c r="AJ422" s="8">
        <f t="shared" ref="AJ422:AJ467" si="102">AI422-AK422</f>
        <v>0</v>
      </c>
      <c r="AK422" s="8">
        <v>251899.07</v>
      </c>
      <c r="AL422" s="8">
        <v>700000</v>
      </c>
      <c r="AM422" s="11"/>
      <c r="AN422" s="11"/>
      <c r="AO422" s="11">
        <f t="shared" ref="AO422:AO467" si="103">AK422-AP422</f>
        <v>0</v>
      </c>
      <c r="AP422" s="11">
        <v>251899.07</v>
      </c>
      <c r="AQ422" s="11">
        <f t="shared" ref="AQ422:AQ467" si="104">AD422-AF422</f>
        <v>198100.93</v>
      </c>
      <c r="AR422" s="11">
        <v>0</v>
      </c>
      <c r="AS422" s="11">
        <v>0</v>
      </c>
      <c r="AT422" s="11">
        <v>0</v>
      </c>
      <c r="AU422" s="11">
        <v>0</v>
      </c>
      <c r="AV422" s="3">
        <v>0</v>
      </c>
      <c r="AW422" s="4">
        <v>500000</v>
      </c>
      <c r="AX422" s="73">
        <f t="shared" si="100"/>
        <v>-200000</v>
      </c>
    </row>
    <row r="423" spans="1:50" x14ac:dyDescent="0.25">
      <c r="A423" s="1" t="s">
        <v>45</v>
      </c>
      <c r="B423" s="1" t="s">
        <v>32</v>
      </c>
      <c r="C423" s="1" t="s">
        <v>33</v>
      </c>
      <c r="D423" s="1" t="s">
        <v>34</v>
      </c>
      <c r="E423" s="1" t="s">
        <v>35</v>
      </c>
      <c r="F423" s="1" t="s">
        <v>36</v>
      </c>
      <c r="G423" s="1">
        <v>6</v>
      </c>
      <c r="H423" s="1" t="s">
        <v>38</v>
      </c>
      <c r="I423" s="1">
        <v>20</v>
      </c>
      <c r="J423" s="1" t="s">
        <v>42</v>
      </c>
      <c r="K423" s="16" t="s">
        <v>276</v>
      </c>
      <c r="L423" s="16" t="s">
        <v>574</v>
      </c>
      <c r="M423" s="1" t="s">
        <v>46</v>
      </c>
      <c r="N423" s="1" t="s">
        <v>37</v>
      </c>
      <c r="O423" s="40" t="s">
        <v>584</v>
      </c>
      <c r="P423" s="1" t="s">
        <v>277</v>
      </c>
      <c r="Q423" s="1" t="s">
        <v>764</v>
      </c>
      <c r="R423" s="1" t="s">
        <v>631</v>
      </c>
      <c r="S423" s="1" t="s">
        <v>633</v>
      </c>
      <c r="T423" s="1" t="s">
        <v>275</v>
      </c>
      <c r="U423" s="1">
        <v>3000</v>
      </c>
      <c r="V423" s="1" t="s">
        <v>520</v>
      </c>
      <c r="W423" s="1" t="s">
        <v>520</v>
      </c>
      <c r="X423" s="1">
        <v>3951</v>
      </c>
      <c r="Y423" s="1" t="s">
        <v>279</v>
      </c>
      <c r="Z423" s="1">
        <v>0</v>
      </c>
      <c r="AA423" s="1" t="s">
        <v>44</v>
      </c>
      <c r="AB423" s="7">
        <v>0</v>
      </c>
      <c r="AC423" s="7">
        <v>0</v>
      </c>
      <c r="AD423" s="8">
        <v>300000</v>
      </c>
      <c r="AE423" s="8">
        <v>300000</v>
      </c>
      <c r="AF423" s="8">
        <v>0</v>
      </c>
      <c r="AG423" s="8">
        <v>0</v>
      </c>
      <c r="AH423" s="8">
        <f t="shared" si="101"/>
        <v>0</v>
      </c>
      <c r="AI423" s="8">
        <v>0</v>
      </c>
      <c r="AJ423" s="8">
        <f t="shared" si="102"/>
        <v>0</v>
      </c>
      <c r="AK423" s="8">
        <v>0</v>
      </c>
      <c r="AL423" s="8">
        <v>0</v>
      </c>
      <c r="AM423" s="11"/>
      <c r="AN423" s="11"/>
      <c r="AO423" s="11">
        <f t="shared" si="103"/>
        <v>0</v>
      </c>
      <c r="AP423" s="11">
        <v>0</v>
      </c>
      <c r="AQ423" s="11">
        <f t="shared" si="104"/>
        <v>300000</v>
      </c>
      <c r="AR423" s="11">
        <v>0</v>
      </c>
      <c r="AS423" s="11">
        <v>0</v>
      </c>
      <c r="AT423" s="11">
        <v>0</v>
      </c>
      <c r="AU423" s="11">
        <v>0</v>
      </c>
      <c r="AV423" s="3">
        <v>0</v>
      </c>
      <c r="AW423" s="4">
        <v>0</v>
      </c>
      <c r="AX423" s="73">
        <f t="shared" si="100"/>
        <v>0</v>
      </c>
    </row>
    <row r="424" spans="1:50" x14ac:dyDescent="0.25">
      <c r="A424" s="1" t="s">
        <v>45</v>
      </c>
      <c r="B424" s="1" t="s">
        <v>32</v>
      </c>
      <c r="C424" s="1" t="s">
        <v>33</v>
      </c>
      <c r="D424" s="1" t="s">
        <v>34</v>
      </c>
      <c r="E424" s="1" t="s">
        <v>35</v>
      </c>
      <c r="F424" s="1" t="s">
        <v>36</v>
      </c>
      <c r="G424" s="1">
        <v>6</v>
      </c>
      <c r="H424" s="1" t="s">
        <v>38</v>
      </c>
      <c r="I424" s="1">
        <v>18</v>
      </c>
      <c r="J424" s="1" t="s">
        <v>42</v>
      </c>
      <c r="K424" s="16" t="s">
        <v>253</v>
      </c>
      <c r="L424" s="16" t="s">
        <v>574</v>
      </c>
      <c r="M424" s="1" t="s">
        <v>46</v>
      </c>
      <c r="N424" s="1" t="s">
        <v>37</v>
      </c>
      <c r="O424" s="40" t="s">
        <v>584</v>
      </c>
      <c r="P424" s="1" t="s">
        <v>254</v>
      </c>
      <c r="Q424" s="1" t="s">
        <v>764</v>
      </c>
      <c r="R424" s="1" t="s">
        <v>631</v>
      </c>
      <c r="S424" s="1" t="s">
        <v>636</v>
      </c>
      <c r="T424" s="1" t="s">
        <v>252</v>
      </c>
      <c r="U424" s="1">
        <v>3000</v>
      </c>
      <c r="V424" s="1" t="s">
        <v>520</v>
      </c>
      <c r="W424" s="1" t="s">
        <v>520</v>
      </c>
      <c r="X424" s="1">
        <v>3961</v>
      </c>
      <c r="Y424" s="1" t="s">
        <v>266</v>
      </c>
      <c r="Z424" s="1">
        <v>0</v>
      </c>
      <c r="AA424" s="1" t="s">
        <v>44</v>
      </c>
      <c r="AB424" s="6">
        <v>15940</v>
      </c>
      <c r="AC424" s="6">
        <v>15940</v>
      </c>
      <c r="AD424" s="8">
        <v>69639</v>
      </c>
      <c r="AE424" s="8">
        <v>18000</v>
      </c>
      <c r="AF424" s="8">
        <v>69637.899999999994</v>
      </c>
      <c r="AG424" s="8">
        <v>69637.899999999994</v>
      </c>
      <c r="AH424" s="8">
        <f t="shared" si="101"/>
        <v>0</v>
      </c>
      <c r="AI424" s="8">
        <v>69637.899999999994</v>
      </c>
      <c r="AJ424" s="8">
        <f t="shared" si="102"/>
        <v>0</v>
      </c>
      <c r="AK424" s="8">
        <v>69637.899999999994</v>
      </c>
      <c r="AL424" s="8">
        <v>80000</v>
      </c>
      <c r="AM424" s="11"/>
      <c r="AN424" s="11"/>
      <c r="AO424" s="11">
        <f t="shared" si="103"/>
        <v>0</v>
      </c>
      <c r="AP424" s="11">
        <v>69637.899999999994</v>
      </c>
      <c r="AQ424" s="11">
        <f t="shared" si="104"/>
        <v>1.1000000000058208</v>
      </c>
      <c r="AR424" s="11">
        <v>0</v>
      </c>
      <c r="AS424" s="11">
        <v>51639</v>
      </c>
      <c r="AT424" s="11">
        <v>0</v>
      </c>
      <c r="AU424" s="11">
        <v>0</v>
      </c>
      <c r="AV424" s="3">
        <v>51639</v>
      </c>
      <c r="AW424" s="4">
        <v>80000</v>
      </c>
      <c r="AX424" s="73">
        <f t="shared" si="100"/>
        <v>0</v>
      </c>
    </row>
    <row r="425" spans="1:50" x14ac:dyDescent="0.25">
      <c r="A425" s="1" t="s">
        <v>45</v>
      </c>
      <c r="B425" s="1" t="s">
        <v>219</v>
      </c>
      <c r="C425" s="1" t="s">
        <v>220</v>
      </c>
      <c r="D425" s="1" t="s">
        <v>49</v>
      </c>
      <c r="E425" s="1" t="s">
        <v>50</v>
      </c>
      <c r="F425" s="1" t="s">
        <v>221</v>
      </c>
      <c r="G425" s="1">
        <v>7</v>
      </c>
      <c r="H425" s="1" t="s">
        <v>223</v>
      </c>
      <c r="I425" s="1">
        <v>41</v>
      </c>
      <c r="J425" s="1" t="s">
        <v>42</v>
      </c>
      <c r="K425" s="16" t="s">
        <v>225</v>
      </c>
      <c r="L425" s="16" t="s">
        <v>574</v>
      </c>
      <c r="M425" s="1" t="s">
        <v>46</v>
      </c>
      <c r="N425" s="1" t="s">
        <v>222</v>
      </c>
      <c r="O425" s="40" t="s">
        <v>663</v>
      </c>
      <c r="P425" s="1" t="s">
        <v>226</v>
      </c>
      <c r="Q425" s="1" t="s">
        <v>769</v>
      </c>
      <c r="R425" s="1" t="s">
        <v>622</v>
      </c>
      <c r="S425" s="1" t="s">
        <v>599</v>
      </c>
      <c r="T425" s="1" t="s">
        <v>229</v>
      </c>
      <c r="U425" s="1">
        <v>3000</v>
      </c>
      <c r="V425" s="1" t="s">
        <v>520</v>
      </c>
      <c r="W425" s="1" t="s">
        <v>520</v>
      </c>
      <c r="X425" s="1">
        <v>3962</v>
      </c>
      <c r="Y425" s="1" t="s">
        <v>236</v>
      </c>
      <c r="Z425" s="1">
        <v>0</v>
      </c>
      <c r="AA425" s="1" t="s">
        <v>44</v>
      </c>
      <c r="AB425" s="8">
        <v>86820</v>
      </c>
      <c r="AC425" s="8">
        <v>21243</v>
      </c>
      <c r="AD425" s="8">
        <v>118724</v>
      </c>
      <c r="AE425" s="8">
        <v>120000</v>
      </c>
      <c r="AF425" s="8">
        <v>70215.72</v>
      </c>
      <c r="AG425" s="8">
        <v>70215.72</v>
      </c>
      <c r="AH425" s="8">
        <f t="shared" si="101"/>
        <v>21513.360000000001</v>
      </c>
      <c r="AI425" s="8">
        <v>48702.36</v>
      </c>
      <c r="AJ425" s="8">
        <f t="shared" si="102"/>
        <v>0</v>
      </c>
      <c r="AK425" s="8">
        <v>48702.36</v>
      </c>
      <c r="AL425" s="8">
        <v>300000</v>
      </c>
      <c r="AM425" s="11" t="s">
        <v>546</v>
      </c>
      <c r="AN425" s="11"/>
      <c r="AO425" s="11">
        <f t="shared" si="103"/>
        <v>0</v>
      </c>
      <c r="AP425" s="11">
        <v>48702.36</v>
      </c>
      <c r="AQ425" s="11">
        <f t="shared" si="104"/>
        <v>48508.28</v>
      </c>
      <c r="AR425" s="11">
        <v>0</v>
      </c>
      <c r="AS425" s="11">
        <v>0</v>
      </c>
      <c r="AT425" s="11">
        <v>0</v>
      </c>
      <c r="AU425" s="11">
        <v>1276</v>
      </c>
      <c r="AV425" s="3">
        <v>-1276</v>
      </c>
      <c r="AW425" s="4">
        <v>300000</v>
      </c>
      <c r="AX425" s="73">
        <f t="shared" si="100"/>
        <v>0</v>
      </c>
    </row>
    <row r="426" spans="1:50" x14ac:dyDescent="0.25">
      <c r="A426" s="1" t="s">
        <v>45</v>
      </c>
      <c r="B426" s="1" t="s">
        <v>32</v>
      </c>
      <c r="C426" s="1" t="s">
        <v>33</v>
      </c>
      <c r="D426" s="1" t="s">
        <v>100</v>
      </c>
      <c r="E426" s="1" t="s">
        <v>101</v>
      </c>
      <c r="F426" s="1" t="s">
        <v>136</v>
      </c>
      <c r="G426" s="1">
        <v>6</v>
      </c>
      <c r="H426" s="1" t="s">
        <v>38</v>
      </c>
      <c r="I426" s="1">
        <v>21</v>
      </c>
      <c r="J426" s="1" t="s">
        <v>42</v>
      </c>
      <c r="K426" s="16" t="s">
        <v>139</v>
      </c>
      <c r="L426" s="16" t="s">
        <v>574</v>
      </c>
      <c r="M426" s="1" t="s">
        <v>46</v>
      </c>
      <c r="N426" s="1" t="s">
        <v>137</v>
      </c>
      <c r="O426" s="40" t="s">
        <v>656</v>
      </c>
      <c r="P426" s="1" t="s">
        <v>140</v>
      </c>
      <c r="Q426" s="1" t="s">
        <v>765</v>
      </c>
      <c r="R426" s="1" t="s">
        <v>137</v>
      </c>
      <c r="S426" s="1" t="s">
        <v>623</v>
      </c>
      <c r="T426" s="1" t="s">
        <v>315</v>
      </c>
      <c r="U426" s="1">
        <v>3000</v>
      </c>
      <c r="V426" s="1" t="s">
        <v>520</v>
      </c>
      <c r="W426" s="1" t="s">
        <v>520</v>
      </c>
      <c r="X426" s="1">
        <v>3962</v>
      </c>
      <c r="Y426" s="1" t="s">
        <v>236</v>
      </c>
      <c r="Z426" s="1">
        <v>0</v>
      </c>
      <c r="AA426" s="1" t="s">
        <v>44</v>
      </c>
      <c r="AB426" s="6">
        <v>11698</v>
      </c>
      <c r="AC426" s="6">
        <v>11697</v>
      </c>
      <c r="AD426" s="8">
        <v>100000</v>
      </c>
      <c r="AE426" s="8">
        <v>100000</v>
      </c>
      <c r="AF426" s="8">
        <v>83080.800000000003</v>
      </c>
      <c r="AG426" s="8">
        <v>83080.800000000003</v>
      </c>
      <c r="AH426" s="8">
        <f t="shared" si="101"/>
        <v>0</v>
      </c>
      <c r="AI426" s="8">
        <v>83080.800000000003</v>
      </c>
      <c r="AJ426" s="8">
        <f t="shared" si="102"/>
        <v>0</v>
      </c>
      <c r="AK426" s="8">
        <v>83080.800000000003</v>
      </c>
      <c r="AL426" s="8">
        <v>100000</v>
      </c>
      <c r="AM426" s="11"/>
      <c r="AN426" s="11"/>
      <c r="AO426" s="11">
        <f t="shared" si="103"/>
        <v>0</v>
      </c>
      <c r="AP426" s="11">
        <v>83080.800000000003</v>
      </c>
      <c r="AQ426" s="11">
        <f t="shared" si="104"/>
        <v>16919.199999999997</v>
      </c>
      <c r="AR426" s="11">
        <v>0</v>
      </c>
      <c r="AS426" s="11">
        <v>0</v>
      </c>
      <c r="AT426" s="11">
        <v>0</v>
      </c>
      <c r="AU426" s="11">
        <v>0</v>
      </c>
      <c r="AV426" s="3">
        <v>0</v>
      </c>
      <c r="AW426" s="4">
        <v>100000</v>
      </c>
      <c r="AX426" s="73">
        <f t="shared" si="100"/>
        <v>0</v>
      </c>
    </row>
    <row r="427" spans="1:50" x14ac:dyDescent="0.25">
      <c r="A427" s="1" t="s">
        <v>45</v>
      </c>
      <c r="B427" s="1" t="s">
        <v>188</v>
      </c>
      <c r="C427" s="1" t="s">
        <v>189</v>
      </c>
      <c r="D427" s="1" t="s">
        <v>49</v>
      </c>
      <c r="E427" s="1" t="s">
        <v>50</v>
      </c>
      <c r="F427" s="1" t="s">
        <v>190</v>
      </c>
      <c r="G427" s="1">
        <v>1</v>
      </c>
      <c r="H427" s="1" t="s">
        <v>80</v>
      </c>
      <c r="I427" s="1">
        <v>54</v>
      </c>
      <c r="J427" s="1" t="s">
        <v>85</v>
      </c>
      <c r="K427" s="16" t="s">
        <v>193</v>
      </c>
      <c r="L427" s="16" t="s">
        <v>574</v>
      </c>
      <c r="M427" s="1" t="s">
        <v>46</v>
      </c>
      <c r="N427" s="1" t="s">
        <v>191</v>
      </c>
      <c r="O427" s="40" t="s">
        <v>654</v>
      </c>
      <c r="P427" s="1" t="s">
        <v>194</v>
      </c>
      <c r="Q427" s="1" t="s">
        <v>780</v>
      </c>
      <c r="R427" s="1" t="s">
        <v>191</v>
      </c>
      <c r="S427" s="1" t="s">
        <v>191</v>
      </c>
      <c r="T427" s="1" t="s">
        <v>192</v>
      </c>
      <c r="U427" s="1">
        <v>4000</v>
      </c>
      <c r="V427" s="1" t="s">
        <v>520</v>
      </c>
      <c r="W427" s="1" t="s">
        <v>519</v>
      </c>
      <c r="X427" s="1">
        <v>4211</v>
      </c>
      <c r="Y427" s="1" t="s">
        <v>195</v>
      </c>
      <c r="Z427" s="1">
        <v>0</v>
      </c>
      <c r="AA427" s="1" t="s">
        <v>44</v>
      </c>
      <c r="AB427" s="6">
        <v>14625430</v>
      </c>
      <c r="AC427" s="6">
        <v>14625430</v>
      </c>
      <c r="AD427" s="8">
        <v>14778438.16</v>
      </c>
      <c r="AE427" s="8">
        <v>12778438.16</v>
      </c>
      <c r="AF427" s="8">
        <v>7111151.6500000004</v>
      </c>
      <c r="AG427" s="8">
        <v>7111151.6500000004</v>
      </c>
      <c r="AH427" s="8">
        <f t="shared" si="101"/>
        <v>0</v>
      </c>
      <c r="AI427" s="8">
        <v>7111151.6500000004</v>
      </c>
      <c r="AJ427" s="8">
        <f t="shared" si="102"/>
        <v>0</v>
      </c>
      <c r="AK427" s="8">
        <v>7111151.6500000004</v>
      </c>
      <c r="AL427" s="8">
        <f>9000000*1.04</f>
        <v>9360000</v>
      </c>
      <c r="AM427" s="11" t="s">
        <v>690</v>
      </c>
      <c r="AN427" s="11"/>
      <c r="AO427" s="11">
        <f t="shared" si="103"/>
        <v>0</v>
      </c>
      <c r="AP427" s="11">
        <v>7111151.6500000004</v>
      </c>
      <c r="AQ427" s="11">
        <f t="shared" si="104"/>
        <v>7667286.5099999998</v>
      </c>
      <c r="AR427" s="11">
        <v>2000000</v>
      </c>
      <c r="AS427" s="11">
        <v>0</v>
      </c>
      <c r="AT427" s="11">
        <v>0</v>
      </c>
      <c r="AU427" s="11">
        <v>0</v>
      </c>
      <c r="AV427" s="3">
        <v>2000000</v>
      </c>
      <c r="AW427" s="4">
        <v>9360000</v>
      </c>
      <c r="AX427" s="73">
        <f t="shared" si="100"/>
        <v>0</v>
      </c>
    </row>
    <row r="428" spans="1:50" x14ac:dyDescent="0.25">
      <c r="A428" s="1" t="s">
        <v>45</v>
      </c>
      <c r="B428" s="1" t="s">
        <v>188</v>
      </c>
      <c r="C428" s="1" t="s">
        <v>189</v>
      </c>
      <c r="D428" s="1" t="s">
        <v>100</v>
      </c>
      <c r="E428" s="1" t="s">
        <v>101</v>
      </c>
      <c r="F428" s="1" t="s">
        <v>210</v>
      </c>
      <c r="G428" s="1">
        <v>4</v>
      </c>
      <c r="H428" s="1" t="s">
        <v>53</v>
      </c>
      <c r="I428" s="1">
        <v>48</v>
      </c>
      <c r="J428" s="1" t="s">
        <v>85</v>
      </c>
      <c r="K428" s="16" t="s">
        <v>213</v>
      </c>
      <c r="L428" s="16" t="s">
        <v>574</v>
      </c>
      <c r="M428" s="1" t="s">
        <v>46</v>
      </c>
      <c r="N428" s="1" t="s">
        <v>211</v>
      </c>
      <c r="O428" s="40" t="s">
        <v>661</v>
      </c>
      <c r="P428" s="1" t="s">
        <v>214</v>
      </c>
      <c r="Q428" s="1" t="s">
        <v>772</v>
      </c>
      <c r="R428" s="1" t="s">
        <v>614</v>
      </c>
      <c r="S428" s="1" t="s">
        <v>615</v>
      </c>
      <c r="T428" s="1" t="s">
        <v>212</v>
      </c>
      <c r="U428" s="1">
        <v>4000</v>
      </c>
      <c r="V428" s="1" t="s">
        <v>520</v>
      </c>
      <c r="W428" s="1" t="s">
        <v>520</v>
      </c>
      <c r="X428" s="1">
        <v>4211</v>
      </c>
      <c r="Y428" s="1" t="s">
        <v>195</v>
      </c>
      <c r="Z428" s="1">
        <v>0</v>
      </c>
      <c r="AA428" s="1" t="s">
        <v>44</v>
      </c>
      <c r="AB428" s="6">
        <v>398400</v>
      </c>
      <c r="AC428" s="6">
        <v>398400</v>
      </c>
      <c r="AD428" s="8">
        <v>199200</v>
      </c>
      <c r="AE428" s="8">
        <v>199200</v>
      </c>
      <c r="AF428" s="8">
        <v>0</v>
      </c>
      <c r="AG428" s="8">
        <v>0</v>
      </c>
      <c r="AH428" s="8">
        <f t="shared" si="101"/>
        <v>0</v>
      </c>
      <c r="AI428" s="8">
        <v>0</v>
      </c>
      <c r="AJ428" s="8">
        <f t="shared" si="102"/>
        <v>0</v>
      </c>
      <c r="AK428" s="8">
        <v>0</v>
      </c>
      <c r="AL428" s="8">
        <v>200000</v>
      </c>
      <c r="AM428" s="11" t="s">
        <v>564</v>
      </c>
      <c r="AN428" s="11"/>
      <c r="AO428" s="11">
        <f t="shared" si="103"/>
        <v>0</v>
      </c>
      <c r="AP428" s="11">
        <v>0</v>
      </c>
      <c r="AQ428" s="11">
        <f t="shared" si="104"/>
        <v>199200</v>
      </c>
      <c r="AR428" s="11">
        <v>0</v>
      </c>
      <c r="AS428" s="11">
        <v>0</v>
      </c>
      <c r="AT428" s="11">
        <v>0</v>
      </c>
      <c r="AU428" s="11">
        <v>0</v>
      </c>
      <c r="AV428" s="3">
        <v>0</v>
      </c>
      <c r="AW428" s="4">
        <v>200000</v>
      </c>
      <c r="AX428" s="73">
        <f t="shared" si="100"/>
        <v>0</v>
      </c>
    </row>
    <row r="429" spans="1:50" x14ac:dyDescent="0.25">
      <c r="A429" s="1" t="s">
        <v>45</v>
      </c>
      <c r="B429" s="1" t="s">
        <v>32</v>
      </c>
      <c r="C429" s="1" t="s">
        <v>33</v>
      </c>
      <c r="D429" s="1" t="s">
        <v>34</v>
      </c>
      <c r="E429" s="1" t="s">
        <v>35</v>
      </c>
      <c r="F429" s="1" t="s">
        <v>36</v>
      </c>
      <c r="G429" s="1">
        <v>6</v>
      </c>
      <c r="H429" s="1" t="s">
        <v>38</v>
      </c>
      <c r="I429" s="1">
        <v>19</v>
      </c>
      <c r="J429" s="1" t="s">
        <v>85</v>
      </c>
      <c r="K429" s="16" t="s">
        <v>40</v>
      </c>
      <c r="L429" s="16" t="s">
        <v>574</v>
      </c>
      <c r="M429" s="1" t="s">
        <v>46</v>
      </c>
      <c r="N429" s="1" t="s">
        <v>37</v>
      </c>
      <c r="O429" s="40" t="s">
        <v>584</v>
      </c>
      <c r="P429" s="1" t="s">
        <v>41</v>
      </c>
      <c r="Q429" s="1" t="s">
        <v>764</v>
      </c>
      <c r="R429" s="1" t="s">
        <v>631</v>
      </c>
      <c r="S429" s="1" t="s">
        <v>632</v>
      </c>
      <c r="T429" s="1" t="s">
        <v>39</v>
      </c>
      <c r="U429" s="1">
        <v>4000</v>
      </c>
      <c r="V429" s="1" t="s">
        <v>520</v>
      </c>
      <c r="W429" s="1" t="s">
        <v>520</v>
      </c>
      <c r="X429" s="1">
        <v>4211</v>
      </c>
      <c r="Y429" s="1" t="s">
        <v>195</v>
      </c>
      <c r="Z429" s="1">
        <v>0</v>
      </c>
      <c r="AA429" s="1" t="s">
        <v>44</v>
      </c>
      <c r="AB429" s="6">
        <v>2105566.7599999998</v>
      </c>
      <c r="AC429" s="6">
        <v>2105566.7599999998</v>
      </c>
      <c r="AD429" s="8">
        <v>2200000</v>
      </c>
      <c r="AE429" s="8">
        <v>2200000</v>
      </c>
      <c r="AF429" s="8">
        <v>2105566.7599999998</v>
      </c>
      <c r="AG429" s="8">
        <v>2105566.7599999998</v>
      </c>
      <c r="AH429" s="8">
        <f t="shared" si="101"/>
        <v>0</v>
      </c>
      <c r="AI429" s="8">
        <v>2105566.7599999998</v>
      </c>
      <c r="AJ429" s="8">
        <f t="shared" si="102"/>
        <v>0</v>
      </c>
      <c r="AK429" s="8">
        <v>2105566.7599999998</v>
      </c>
      <c r="AL429" s="8">
        <v>2500000</v>
      </c>
      <c r="AM429" s="11"/>
      <c r="AN429" s="11"/>
      <c r="AO429" s="11">
        <f t="shared" si="103"/>
        <v>0</v>
      </c>
      <c r="AP429" s="11">
        <v>2105566.7599999998</v>
      </c>
      <c r="AQ429" s="11">
        <f t="shared" si="104"/>
        <v>94433.240000000224</v>
      </c>
      <c r="AR429" s="11">
        <v>0</v>
      </c>
      <c r="AS429" s="11">
        <v>0</v>
      </c>
      <c r="AT429" s="11">
        <v>0</v>
      </c>
      <c r="AU429" s="11">
        <v>0</v>
      </c>
      <c r="AV429" s="3">
        <v>0</v>
      </c>
      <c r="AW429" s="4">
        <v>2500000</v>
      </c>
      <c r="AX429" s="73">
        <f t="shared" si="100"/>
        <v>0</v>
      </c>
    </row>
    <row r="430" spans="1:50" x14ac:dyDescent="0.25">
      <c r="A430" s="1" t="s">
        <v>45</v>
      </c>
      <c r="B430" s="1" t="s">
        <v>420</v>
      </c>
      <c r="C430" s="1" t="s">
        <v>421</v>
      </c>
      <c r="D430" s="1" t="s">
        <v>49</v>
      </c>
      <c r="E430" s="1" t="s">
        <v>50</v>
      </c>
      <c r="F430" s="1" t="s">
        <v>422</v>
      </c>
      <c r="G430" s="1">
        <v>1</v>
      </c>
      <c r="H430" s="1" t="s">
        <v>80</v>
      </c>
      <c r="I430" s="1">
        <v>52</v>
      </c>
      <c r="J430" s="1" t="s">
        <v>85</v>
      </c>
      <c r="K430" s="16" t="s">
        <v>425</v>
      </c>
      <c r="L430" s="16" t="s">
        <v>574</v>
      </c>
      <c r="M430" s="1" t="s">
        <v>46</v>
      </c>
      <c r="N430" s="1" t="s">
        <v>423</v>
      </c>
      <c r="O430" s="40" t="s">
        <v>655</v>
      </c>
      <c r="P430" s="1" t="s">
        <v>426</v>
      </c>
      <c r="Q430" s="1" t="s">
        <v>779</v>
      </c>
      <c r="R430" s="1" t="s">
        <v>423</v>
      </c>
      <c r="S430" s="1" t="s">
        <v>423</v>
      </c>
      <c r="T430" s="1" t="s">
        <v>424</v>
      </c>
      <c r="U430" s="1">
        <v>4000</v>
      </c>
      <c r="V430" s="1" t="s">
        <v>520</v>
      </c>
      <c r="W430" s="1" t="s">
        <v>519</v>
      </c>
      <c r="X430" s="1">
        <v>4211</v>
      </c>
      <c r="Y430" s="1" t="s">
        <v>195</v>
      </c>
      <c r="Z430" s="1">
        <v>0</v>
      </c>
      <c r="AA430" s="1" t="s">
        <v>44</v>
      </c>
      <c r="AB430" s="6">
        <v>5910000</v>
      </c>
      <c r="AC430" s="6">
        <v>5910000</v>
      </c>
      <c r="AD430" s="8">
        <v>6135546.4699999997</v>
      </c>
      <c r="AE430" s="8">
        <v>6135546.4699999997</v>
      </c>
      <c r="AF430" s="8">
        <v>4309295.12</v>
      </c>
      <c r="AG430" s="8">
        <v>4309295.12</v>
      </c>
      <c r="AH430" s="8">
        <f t="shared" si="101"/>
        <v>0</v>
      </c>
      <c r="AI430" s="8">
        <v>4309295.12</v>
      </c>
      <c r="AJ430" s="8">
        <f t="shared" si="102"/>
        <v>0</v>
      </c>
      <c r="AK430" s="8">
        <v>4309295.12</v>
      </c>
      <c r="AL430" s="8">
        <f>AD430*1.04</f>
        <v>6380968.3288000003</v>
      </c>
      <c r="AM430" s="11" t="s">
        <v>583</v>
      </c>
      <c r="AN430" s="11"/>
      <c r="AO430" s="11">
        <f t="shared" si="103"/>
        <v>0</v>
      </c>
      <c r="AP430" s="11">
        <v>4309295.12</v>
      </c>
      <c r="AQ430" s="11">
        <f t="shared" si="104"/>
        <v>1826251.3499999996</v>
      </c>
      <c r="AR430" s="11">
        <v>0</v>
      </c>
      <c r="AS430" s="11">
        <v>0</v>
      </c>
      <c r="AT430" s="11">
        <v>0</v>
      </c>
      <c r="AU430" s="11">
        <v>0</v>
      </c>
      <c r="AV430" s="3">
        <v>0</v>
      </c>
      <c r="AW430" s="4">
        <v>6380968.3288000003</v>
      </c>
      <c r="AX430" s="73">
        <f t="shared" si="100"/>
        <v>0</v>
      </c>
    </row>
    <row r="431" spans="1:50" x14ac:dyDescent="0.25">
      <c r="A431" s="1" t="s">
        <v>45</v>
      </c>
      <c r="B431" s="1" t="s">
        <v>420</v>
      </c>
      <c r="C431" s="1" t="s">
        <v>421</v>
      </c>
      <c r="D431" s="1" t="s">
        <v>49</v>
      </c>
      <c r="E431" s="1" t="s">
        <v>50</v>
      </c>
      <c r="F431" s="1" t="s">
        <v>427</v>
      </c>
      <c r="G431" s="1">
        <v>1</v>
      </c>
      <c r="H431" s="1" t="s">
        <v>80</v>
      </c>
      <c r="I431" s="1">
        <v>53</v>
      </c>
      <c r="J431" s="1" t="s">
        <v>85</v>
      </c>
      <c r="K431" s="16" t="s">
        <v>430</v>
      </c>
      <c r="L431" s="16" t="s">
        <v>574</v>
      </c>
      <c r="M431" s="1" t="s">
        <v>46</v>
      </c>
      <c r="N431" s="1" t="s">
        <v>428</v>
      </c>
      <c r="O431" s="40" t="s">
        <v>652</v>
      </c>
      <c r="P431" s="1" t="s">
        <v>431</v>
      </c>
      <c r="Q431" s="1" t="s">
        <v>778</v>
      </c>
      <c r="R431" s="1" t="s">
        <v>428</v>
      </c>
      <c r="S431" s="1" t="s">
        <v>428</v>
      </c>
      <c r="T431" s="1" t="s">
        <v>429</v>
      </c>
      <c r="U431" s="1">
        <v>4000</v>
      </c>
      <c r="V431" s="1" t="s">
        <v>520</v>
      </c>
      <c r="W431" s="1" t="s">
        <v>519</v>
      </c>
      <c r="X431" s="1">
        <v>4211</v>
      </c>
      <c r="Y431" s="1" t="s">
        <v>195</v>
      </c>
      <c r="Z431" s="1">
        <v>0</v>
      </c>
      <c r="AA431" s="1" t="s">
        <v>44</v>
      </c>
      <c r="AB431" s="6">
        <v>10000000</v>
      </c>
      <c r="AC431" s="6">
        <v>10000000</v>
      </c>
      <c r="AD431" s="8">
        <v>13523208.92</v>
      </c>
      <c r="AE431" s="8">
        <v>10523208.92</v>
      </c>
      <c r="AF431" s="8">
        <v>6666666.6399999997</v>
      </c>
      <c r="AG431" s="8">
        <v>6666666.6399999997</v>
      </c>
      <c r="AH431" s="8">
        <f t="shared" si="101"/>
        <v>0</v>
      </c>
      <c r="AI431" s="8">
        <v>6666666.6399999997</v>
      </c>
      <c r="AJ431" s="8">
        <f t="shared" si="102"/>
        <v>0</v>
      </c>
      <c r="AK431" s="8">
        <v>6666666.6399999997</v>
      </c>
      <c r="AL431" s="8">
        <f>AD431*1.04</f>
        <v>14064137.276800001</v>
      </c>
      <c r="AM431" s="11" t="s">
        <v>583</v>
      </c>
      <c r="AN431" s="11"/>
      <c r="AO431" s="11">
        <f t="shared" si="103"/>
        <v>0</v>
      </c>
      <c r="AP431" s="11">
        <v>6666666.6399999997</v>
      </c>
      <c r="AQ431" s="11">
        <f t="shared" si="104"/>
        <v>6856542.2800000003</v>
      </c>
      <c r="AR431" s="11">
        <v>3000000</v>
      </c>
      <c r="AS431" s="11">
        <v>0</v>
      </c>
      <c r="AT431" s="11">
        <v>0</v>
      </c>
      <c r="AU431" s="11">
        <v>0</v>
      </c>
      <c r="AV431" s="3">
        <v>3000000</v>
      </c>
      <c r="AW431" s="4">
        <v>14064137.276800001</v>
      </c>
      <c r="AX431" s="73">
        <f t="shared" si="100"/>
        <v>0</v>
      </c>
    </row>
    <row r="432" spans="1:50" x14ac:dyDescent="0.25">
      <c r="A432" s="1" t="s">
        <v>45</v>
      </c>
      <c r="B432" s="1" t="s">
        <v>432</v>
      </c>
      <c r="C432" s="1" t="s">
        <v>433</v>
      </c>
      <c r="D432" s="1" t="s">
        <v>282</v>
      </c>
      <c r="E432" s="1" t="s">
        <v>283</v>
      </c>
      <c r="F432" s="1" t="s">
        <v>434</v>
      </c>
      <c r="G432" s="1">
        <v>5</v>
      </c>
      <c r="H432" s="1" t="s">
        <v>198</v>
      </c>
      <c r="I432" s="1">
        <v>55</v>
      </c>
      <c r="J432" s="1" t="s">
        <v>85</v>
      </c>
      <c r="K432" s="16" t="s">
        <v>437</v>
      </c>
      <c r="L432" s="16" t="s">
        <v>574</v>
      </c>
      <c r="M432" s="1" t="s">
        <v>46</v>
      </c>
      <c r="N432" s="1" t="s">
        <v>435</v>
      </c>
      <c r="O432" s="40" t="s">
        <v>653</v>
      </c>
      <c r="P432" s="1" t="s">
        <v>435</v>
      </c>
      <c r="Q432" s="1" t="s">
        <v>782</v>
      </c>
      <c r="R432" s="1" t="s">
        <v>435</v>
      </c>
      <c r="S432" s="1" t="s">
        <v>435</v>
      </c>
      <c r="T432" s="1" t="s">
        <v>436</v>
      </c>
      <c r="U432" s="1">
        <v>4000</v>
      </c>
      <c r="V432" s="1" t="s">
        <v>520</v>
      </c>
      <c r="W432" s="1" t="s">
        <v>519</v>
      </c>
      <c r="X432" s="1">
        <v>4211</v>
      </c>
      <c r="Y432" s="1" t="s">
        <v>195</v>
      </c>
      <c r="Z432" s="1">
        <v>0</v>
      </c>
      <c r="AA432" s="1" t="s">
        <v>44</v>
      </c>
      <c r="AB432" s="6">
        <v>16510000</v>
      </c>
      <c r="AC432" s="6">
        <v>16510000</v>
      </c>
      <c r="AD432" s="8">
        <v>17127649.879999999</v>
      </c>
      <c r="AE432" s="8">
        <v>17059649.879999999</v>
      </c>
      <c r="AF432" s="8">
        <v>14944832.48</v>
      </c>
      <c r="AG432" s="8">
        <v>14944832.48</v>
      </c>
      <c r="AH432" s="8">
        <f t="shared" si="101"/>
        <v>0</v>
      </c>
      <c r="AI432" s="8">
        <v>14944832.48</v>
      </c>
      <c r="AJ432" s="8">
        <f t="shared" si="102"/>
        <v>0</v>
      </c>
      <c r="AK432" s="8">
        <v>14944832.48</v>
      </c>
      <c r="AL432" s="8">
        <v>19813000</v>
      </c>
      <c r="AM432" s="11" t="s">
        <v>690</v>
      </c>
      <c r="AN432" s="11"/>
      <c r="AO432" s="11">
        <f t="shared" si="103"/>
        <v>0</v>
      </c>
      <c r="AP432" s="11">
        <v>14944832.48</v>
      </c>
      <c r="AQ432" s="11">
        <f t="shared" si="104"/>
        <v>2182817.3999999985</v>
      </c>
      <c r="AR432" s="11">
        <v>0</v>
      </c>
      <c r="AS432" s="11">
        <v>68000</v>
      </c>
      <c r="AT432" s="11">
        <v>0</v>
      </c>
      <c r="AU432" s="11">
        <v>0</v>
      </c>
      <c r="AV432" s="3">
        <v>68000</v>
      </c>
      <c r="AW432" s="4">
        <v>19813000</v>
      </c>
      <c r="AX432" s="73">
        <f t="shared" si="100"/>
        <v>0</v>
      </c>
    </row>
    <row r="433" spans="1:50" x14ac:dyDescent="0.25">
      <c r="A433" s="1" t="s">
        <v>45</v>
      </c>
      <c r="B433" s="1" t="s">
        <v>438</v>
      </c>
      <c r="C433" s="1" t="s">
        <v>439</v>
      </c>
      <c r="D433" s="1" t="s">
        <v>49</v>
      </c>
      <c r="E433" s="1" t="s">
        <v>50</v>
      </c>
      <c r="F433" s="1" t="s">
        <v>440</v>
      </c>
      <c r="G433" s="1">
        <v>1</v>
      </c>
      <c r="H433" s="1" t="s">
        <v>80</v>
      </c>
      <c r="I433" s="1">
        <v>51</v>
      </c>
      <c r="J433" s="1" t="s">
        <v>85</v>
      </c>
      <c r="K433" s="16" t="s">
        <v>443</v>
      </c>
      <c r="L433" s="16" t="s">
        <v>574</v>
      </c>
      <c r="M433" s="1" t="s">
        <v>46</v>
      </c>
      <c r="N433" s="1" t="s">
        <v>441</v>
      </c>
      <c r="O433" s="40" t="s">
        <v>658</v>
      </c>
      <c r="P433" s="1" t="s">
        <v>444</v>
      </c>
      <c r="Q433" s="1" t="s">
        <v>777</v>
      </c>
      <c r="R433" s="1" t="s">
        <v>441</v>
      </c>
      <c r="S433" s="1" t="s">
        <v>441</v>
      </c>
      <c r="T433" s="1" t="s">
        <v>442</v>
      </c>
      <c r="U433" s="1">
        <v>4000</v>
      </c>
      <c r="V433" s="1" t="s">
        <v>520</v>
      </c>
      <c r="W433" s="1" t="s">
        <v>519</v>
      </c>
      <c r="X433" s="1">
        <v>4211</v>
      </c>
      <c r="Y433" s="1" t="s">
        <v>195</v>
      </c>
      <c r="Z433" s="1">
        <v>0</v>
      </c>
      <c r="AA433" s="1" t="s">
        <v>44</v>
      </c>
      <c r="AB433" s="6">
        <v>66533232.560000002</v>
      </c>
      <c r="AC433" s="6">
        <v>66533232.560000002</v>
      </c>
      <c r="AD433" s="8">
        <v>68471532.379999995</v>
      </c>
      <c r="AE433" s="8">
        <v>68471532.379999995</v>
      </c>
      <c r="AF433" s="8">
        <v>56108616.799999997</v>
      </c>
      <c r="AG433" s="8">
        <v>56108616.799999997</v>
      </c>
      <c r="AH433" s="8">
        <f t="shared" si="101"/>
        <v>0</v>
      </c>
      <c r="AI433" s="8">
        <v>56108616.799999997</v>
      </c>
      <c r="AJ433" s="8">
        <f t="shared" si="102"/>
        <v>0</v>
      </c>
      <c r="AK433" s="8">
        <v>56108616.799999997</v>
      </c>
      <c r="AL433" s="8">
        <v>80000000</v>
      </c>
      <c r="AM433" s="11" t="s">
        <v>583</v>
      </c>
      <c r="AN433" s="11"/>
      <c r="AO433" s="11">
        <f t="shared" si="103"/>
        <v>0</v>
      </c>
      <c r="AP433" s="11">
        <v>56108616.799999997</v>
      </c>
      <c r="AQ433" s="11">
        <f t="shared" si="104"/>
        <v>12362915.579999998</v>
      </c>
      <c r="AR433" s="11">
        <v>0</v>
      </c>
      <c r="AS433" s="11">
        <v>0</v>
      </c>
      <c r="AT433" s="11">
        <v>0</v>
      </c>
      <c r="AU433" s="11">
        <v>0</v>
      </c>
      <c r="AV433" s="3">
        <v>0</v>
      </c>
      <c r="AW433" s="4">
        <v>80000000</v>
      </c>
      <c r="AX433" s="73">
        <f t="shared" si="100"/>
        <v>0</v>
      </c>
    </row>
    <row r="434" spans="1:50" x14ac:dyDescent="0.25">
      <c r="A434" s="1" t="s">
        <v>45</v>
      </c>
      <c r="B434" s="1" t="s">
        <v>32</v>
      </c>
      <c r="C434" s="1" t="s">
        <v>33</v>
      </c>
      <c r="D434" s="1" t="s">
        <v>34</v>
      </c>
      <c r="E434" s="1" t="s">
        <v>35</v>
      </c>
      <c r="F434" s="1" t="s">
        <v>36</v>
      </c>
      <c r="G434" s="1">
        <v>6</v>
      </c>
      <c r="H434" s="1" t="s">
        <v>38</v>
      </c>
      <c r="I434" s="1">
        <v>19</v>
      </c>
      <c r="J434" s="1" t="s">
        <v>85</v>
      </c>
      <c r="K434" s="16" t="s">
        <v>40</v>
      </c>
      <c r="L434" s="16" t="s">
        <v>574</v>
      </c>
      <c r="M434" s="1" t="s">
        <v>46</v>
      </c>
      <c r="N434" s="1" t="s">
        <v>37</v>
      </c>
      <c r="O434" s="40" t="s">
        <v>584</v>
      </c>
      <c r="P434" s="1" t="s">
        <v>41</v>
      </c>
      <c r="Q434" s="1" t="s">
        <v>764</v>
      </c>
      <c r="R434" s="1" t="s">
        <v>631</v>
      </c>
      <c r="S434" s="1" t="s">
        <v>632</v>
      </c>
      <c r="T434" s="1" t="s">
        <v>39</v>
      </c>
      <c r="U434" s="1">
        <v>4000</v>
      </c>
      <c r="V434" s="1" t="s">
        <v>520</v>
      </c>
      <c r="W434" s="1" t="s">
        <v>519</v>
      </c>
      <c r="X434" s="1">
        <v>4251</v>
      </c>
      <c r="Y434" s="1" t="s">
        <v>272</v>
      </c>
      <c r="Z434" s="1">
        <v>0</v>
      </c>
      <c r="AA434" s="1" t="s">
        <v>44</v>
      </c>
      <c r="AB434" s="6">
        <v>12473485.050000001</v>
      </c>
      <c r="AC434" s="6">
        <v>12473485.050000001</v>
      </c>
      <c r="AD434" s="8">
        <v>8888535.4499999993</v>
      </c>
      <c r="AE434" s="8">
        <v>5000000</v>
      </c>
      <c r="AF434" s="8">
        <v>2752974.18</v>
      </c>
      <c r="AG434" s="8">
        <v>2752974.18</v>
      </c>
      <c r="AH434" s="8">
        <f t="shared" si="101"/>
        <v>0</v>
      </c>
      <c r="AI434" s="8">
        <v>2752974.18</v>
      </c>
      <c r="AJ434" s="8">
        <f t="shared" si="102"/>
        <v>0</v>
      </c>
      <c r="AK434" s="8">
        <v>2752974.18</v>
      </c>
      <c r="AL434" s="8">
        <v>14000000</v>
      </c>
      <c r="AM434" s="11" t="s">
        <v>526</v>
      </c>
      <c r="AN434" s="11" t="s">
        <v>587</v>
      </c>
      <c r="AO434" s="11">
        <f t="shared" si="103"/>
        <v>0</v>
      </c>
      <c r="AP434" s="11">
        <v>2752974.18</v>
      </c>
      <c r="AQ434" s="11">
        <f t="shared" si="104"/>
        <v>6135561.2699999996</v>
      </c>
      <c r="AR434" s="11">
        <v>0</v>
      </c>
      <c r="AS434" s="11">
        <v>4158535.45</v>
      </c>
      <c r="AT434" s="11">
        <v>0</v>
      </c>
      <c r="AU434" s="11">
        <v>270000</v>
      </c>
      <c r="AV434" s="3">
        <v>3888535.45</v>
      </c>
      <c r="AW434" s="4">
        <v>14000000</v>
      </c>
      <c r="AX434" s="73">
        <f t="shared" si="100"/>
        <v>0</v>
      </c>
    </row>
    <row r="435" spans="1:50" x14ac:dyDescent="0.25">
      <c r="A435" s="1" t="s">
        <v>445</v>
      </c>
      <c r="B435" s="1" t="s">
        <v>32</v>
      </c>
      <c r="C435" s="1" t="s">
        <v>33</v>
      </c>
      <c r="D435" s="1" t="s">
        <v>34</v>
      </c>
      <c r="E435" s="1" t="s">
        <v>35</v>
      </c>
      <c r="F435" s="1" t="s">
        <v>36</v>
      </c>
      <c r="G435" s="1">
        <v>6</v>
      </c>
      <c r="H435" s="1" t="s">
        <v>38</v>
      </c>
      <c r="I435" s="1">
        <v>19</v>
      </c>
      <c r="J435" s="1" t="s">
        <v>85</v>
      </c>
      <c r="K435" s="16" t="s">
        <v>40</v>
      </c>
      <c r="L435" s="16" t="s">
        <v>574</v>
      </c>
      <c r="M435" s="1" t="s">
        <v>446</v>
      </c>
      <c r="N435" s="1" t="s">
        <v>37</v>
      </c>
      <c r="O435" s="40" t="s">
        <v>584</v>
      </c>
      <c r="P435" s="1" t="s">
        <v>41</v>
      </c>
      <c r="Q435" s="1" t="s">
        <v>764</v>
      </c>
      <c r="R435" s="1" t="s">
        <v>631</v>
      </c>
      <c r="S435" s="1" t="s">
        <v>632</v>
      </c>
      <c r="T435" s="1" t="s">
        <v>39</v>
      </c>
      <c r="U435" s="1">
        <v>4000</v>
      </c>
      <c r="V435" s="1" t="s">
        <v>520</v>
      </c>
      <c r="W435" s="1" t="s">
        <v>519</v>
      </c>
      <c r="X435" s="1">
        <v>4251</v>
      </c>
      <c r="Y435" s="1" t="s">
        <v>272</v>
      </c>
      <c r="Z435" s="1">
        <v>0</v>
      </c>
      <c r="AA435" s="1" t="s">
        <v>44</v>
      </c>
      <c r="AB435" s="7">
        <v>0</v>
      </c>
      <c r="AC435" s="7">
        <v>0</v>
      </c>
      <c r="AD435" s="8">
        <v>7000000</v>
      </c>
      <c r="AE435" s="8">
        <v>0</v>
      </c>
      <c r="AF435" s="8">
        <v>6229289.2599999998</v>
      </c>
      <c r="AG435" s="8">
        <v>6229289.2599999998</v>
      </c>
      <c r="AH435" s="8">
        <f t="shared" si="101"/>
        <v>0</v>
      </c>
      <c r="AI435" s="8">
        <v>6229289.2599999998</v>
      </c>
      <c r="AJ435" s="8">
        <f t="shared" si="102"/>
        <v>0</v>
      </c>
      <c r="AK435" s="8">
        <v>6229289.2599999998</v>
      </c>
      <c r="AL435" s="8">
        <v>0</v>
      </c>
      <c r="AM435" s="11" t="s">
        <v>526</v>
      </c>
      <c r="AN435" s="11"/>
      <c r="AO435" s="11">
        <f t="shared" si="103"/>
        <v>0</v>
      </c>
      <c r="AP435" s="11">
        <v>6229289.2599999998</v>
      </c>
      <c r="AQ435" s="11">
        <f t="shared" si="104"/>
        <v>770710.74000000022</v>
      </c>
      <c r="AR435" s="11">
        <v>0</v>
      </c>
      <c r="AS435" s="11">
        <v>7000000</v>
      </c>
      <c r="AT435" s="11">
        <v>0</v>
      </c>
      <c r="AU435" s="11">
        <v>0</v>
      </c>
      <c r="AV435" s="3">
        <v>7000000</v>
      </c>
      <c r="AW435" s="4">
        <v>0</v>
      </c>
      <c r="AX435" s="73">
        <f t="shared" si="100"/>
        <v>0</v>
      </c>
    </row>
    <row r="436" spans="1:50" x14ac:dyDescent="0.25">
      <c r="A436" s="1" t="s">
        <v>471</v>
      </c>
      <c r="B436" s="1" t="s">
        <v>32</v>
      </c>
      <c r="C436" s="1" t="s">
        <v>33</v>
      </c>
      <c r="D436" s="1" t="s">
        <v>34</v>
      </c>
      <c r="E436" s="1" t="s">
        <v>35</v>
      </c>
      <c r="F436" s="1" t="s">
        <v>36</v>
      </c>
      <c r="G436" s="1">
        <v>6</v>
      </c>
      <c r="H436" s="1" t="s">
        <v>38</v>
      </c>
      <c r="I436" s="1">
        <v>19</v>
      </c>
      <c r="J436" s="1" t="s">
        <v>85</v>
      </c>
      <c r="K436" s="16" t="s">
        <v>40</v>
      </c>
      <c r="L436" s="16" t="s">
        <v>574</v>
      </c>
      <c r="M436" s="1" t="s">
        <v>472</v>
      </c>
      <c r="N436" s="1" t="s">
        <v>37</v>
      </c>
      <c r="O436" s="40" t="s">
        <v>584</v>
      </c>
      <c r="P436" s="1" t="s">
        <v>41</v>
      </c>
      <c r="Q436" s="1" t="s">
        <v>764</v>
      </c>
      <c r="R436" s="1" t="s">
        <v>631</v>
      </c>
      <c r="S436" s="1" t="s">
        <v>632</v>
      </c>
      <c r="T436" s="1" t="s">
        <v>39</v>
      </c>
      <c r="U436" s="1">
        <v>4000</v>
      </c>
      <c r="V436" s="1" t="s">
        <v>520</v>
      </c>
      <c r="W436" s="1" t="s">
        <v>519</v>
      </c>
      <c r="X436" s="1">
        <v>4251</v>
      </c>
      <c r="Y436" s="1" t="s">
        <v>272</v>
      </c>
      <c r="Z436" s="1">
        <v>0</v>
      </c>
      <c r="AA436" s="1" t="s">
        <v>44</v>
      </c>
      <c r="AB436" s="7">
        <v>0</v>
      </c>
      <c r="AC436" s="7">
        <v>0</v>
      </c>
      <c r="AD436" s="8">
        <v>5000000</v>
      </c>
      <c r="AE436" s="8">
        <v>0</v>
      </c>
      <c r="AF436" s="8">
        <v>4112309.88</v>
      </c>
      <c r="AG436" s="8">
        <v>4112309.88</v>
      </c>
      <c r="AH436" s="8">
        <f t="shared" si="101"/>
        <v>0</v>
      </c>
      <c r="AI436" s="8">
        <v>4112309.88</v>
      </c>
      <c r="AJ436" s="8">
        <f t="shared" si="102"/>
        <v>0</v>
      </c>
      <c r="AK436" s="8">
        <v>4112309.88</v>
      </c>
      <c r="AL436" s="8">
        <v>0</v>
      </c>
      <c r="AM436" s="11" t="s">
        <v>526</v>
      </c>
      <c r="AN436" s="11"/>
      <c r="AO436" s="11">
        <f t="shared" si="103"/>
        <v>0</v>
      </c>
      <c r="AP436" s="11">
        <v>4112309.88</v>
      </c>
      <c r="AQ436" s="11">
        <f t="shared" si="104"/>
        <v>887690.12000000011</v>
      </c>
      <c r="AR436" s="11">
        <v>5000000</v>
      </c>
      <c r="AS436" s="11">
        <v>0</v>
      </c>
      <c r="AT436" s="11">
        <v>0</v>
      </c>
      <c r="AU436" s="11">
        <v>0</v>
      </c>
      <c r="AV436" s="3">
        <v>5000000</v>
      </c>
      <c r="AW436" s="4">
        <v>0</v>
      </c>
      <c r="AX436" s="73">
        <f t="shared" si="100"/>
        <v>0</v>
      </c>
    </row>
    <row r="437" spans="1:50" x14ac:dyDescent="0.25">
      <c r="A437" s="1" t="s">
        <v>45</v>
      </c>
      <c r="B437" s="1" t="s">
        <v>374</v>
      </c>
      <c r="C437" s="1" t="s">
        <v>375</v>
      </c>
      <c r="D437" s="1" t="s">
        <v>76</v>
      </c>
      <c r="E437" s="1" t="s">
        <v>77</v>
      </c>
      <c r="F437" s="1" t="s">
        <v>350</v>
      </c>
      <c r="G437" s="1">
        <v>8</v>
      </c>
      <c r="H437" s="1" t="s">
        <v>376</v>
      </c>
      <c r="I437" s="1">
        <v>45</v>
      </c>
      <c r="J437" s="1" t="s">
        <v>85</v>
      </c>
      <c r="K437" s="16" t="s">
        <v>378</v>
      </c>
      <c r="L437" s="16" t="s">
        <v>574</v>
      </c>
      <c r="M437" s="1" t="s">
        <v>46</v>
      </c>
      <c r="N437" s="1" t="s">
        <v>351</v>
      </c>
      <c r="O437" s="40" t="s">
        <v>651</v>
      </c>
      <c r="P437" s="1" t="s">
        <v>379</v>
      </c>
      <c r="Q437" s="1" t="s">
        <v>773</v>
      </c>
      <c r="R437" s="1" t="s">
        <v>608</v>
      </c>
      <c r="S437" s="1" t="s">
        <v>612</v>
      </c>
      <c r="T437" s="1" t="s">
        <v>377</v>
      </c>
      <c r="U437" s="1">
        <v>4000</v>
      </c>
      <c r="V437" s="1" t="s">
        <v>520</v>
      </c>
      <c r="W437" s="1" t="s">
        <v>519</v>
      </c>
      <c r="X437" s="1">
        <v>4311</v>
      </c>
      <c r="Y437" s="1" t="s">
        <v>380</v>
      </c>
      <c r="Z437" s="1">
        <v>0</v>
      </c>
      <c r="AA437" s="1" t="s">
        <v>44</v>
      </c>
      <c r="AB437" s="6">
        <v>1950000</v>
      </c>
      <c r="AC437" s="6">
        <v>1950000</v>
      </c>
      <c r="AD437" s="8">
        <v>3000000</v>
      </c>
      <c r="AE437" s="8">
        <v>3000000</v>
      </c>
      <c r="AF437" s="8">
        <v>2978400</v>
      </c>
      <c r="AG437" s="8">
        <v>2978400</v>
      </c>
      <c r="AH437" s="8">
        <f t="shared" si="101"/>
        <v>0</v>
      </c>
      <c r="AI437" s="8">
        <v>2978400</v>
      </c>
      <c r="AJ437" s="8">
        <f t="shared" si="102"/>
        <v>0</v>
      </c>
      <c r="AK437" s="8">
        <v>2978400</v>
      </c>
      <c r="AL437" s="8">
        <v>3200000</v>
      </c>
      <c r="AM437" s="11" t="s">
        <v>527</v>
      </c>
      <c r="AN437" s="11"/>
      <c r="AO437" s="11">
        <f t="shared" si="103"/>
        <v>0</v>
      </c>
      <c r="AP437" s="11">
        <v>2978400</v>
      </c>
      <c r="AQ437" s="11">
        <f t="shared" si="104"/>
        <v>21600</v>
      </c>
      <c r="AR437" s="11">
        <v>0</v>
      </c>
      <c r="AS437" s="11">
        <v>0</v>
      </c>
      <c r="AT437" s="11">
        <v>0</v>
      </c>
      <c r="AU437" s="11">
        <v>0</v>
      </c>
      <c r="AV437" s="3">
        <v>0</v>
      </c>
      <c r="AW437" s="4">
        <v>3200000</v>
      </c>
      <c r="AX437" s="73">
        <f t="shared" si="100"/>
        <v>0</v>
      </c>
    </row>
    <row r="438" spans="1:50" x14ac:dyDescent="0.25">
      <c r="A438" s="1" t="s">
        <v>45</v>
      </c>
      <c r="B438" s="1" t="s">
        <v>374</v>
      </c>
      <c r="C438" s="1" t="s">
        <v>375</v>
      </c>
      <c r="D438" s="1" t="s">
        <v>76</v>
      </c>
      <c r="E438" s="1" t="s">
        <v>77</v>
      </c>
      <c r="F438" s="1" t="s">
        <v>350</v>
      </c>
      <c r="G438" s="1">
        <v>8</v>
      </c>
      <c r="H438" s="1" t="s">
        <v>376</v>
      </c>
      <c r="I438" s="1">
        <v>46</v>
      </c>
      <c r="J438" s="1" t="s">
        <v>85</v>
      </c>
      <c r="K438" s="16" t="s">
        <v>378</v>
      </c>
      <c r="L438" s="16" t="s">
        <v>574</v>
      </c>
      <c r="M438" s="1" t="s">
        <v>46</v>
      </c>
      <c r="N438" s="1" t="s">
        <v>351</v>
      </c>
      <c r="O438" s="40" t="s">
        <v>651</v>
      </c>
      <c r="P438" s="1" t="s">
        <v>379</v>
      </c>
      <c r="Q438" s="1" t="s">
        <v>773</v>
      </c>
      <c r="R438" s="1" t="s">
        <v>608</v>
      </c>
      <c r="S438" s="1" t="s">
        <v>612</v>
      </c>
      <c r="T438" s="1" t="s">
        <v>381</v>
      </c>
      <c r="U438" s="1">
        <v>4000</v>
      </c>
      <c r="V438" s="1" t="s">
        <v>520</v>
      </c>
      <c r="W438" s="1" t="s">
        <v>520</v>
      </c>
      <c r="X438" s="1">
        <v>4311</v>
      </c>
      <c r="Y438" s="1" t="s">
        <v>380</v>
      </c>
      <c r="Z438" s="1">
        <v>0</v>
      </c>
      <c r="AA438" s="1" t="s">
        <v>44</v>
      </c>
      <c r="AB438" s="6">
        <v>300000</v>
      </c>
      <c r="AC438" s="6">
        <v>295000</v>
      </c>
      <c r="AD438" s="8">
        <v>400000</v>
      </c>
      <c r="AE438" s="8">
        <v>400000</v>
      </c>
      <c r="AF438" s="8">
        <v>345000</v>
      </c>
      <c r="AG438" s="8">
        <v>345000</v>
      </c>
      <c r="AH438" s="8">
        <f t="shared" si="101"/>
        <v>0</v>
      </c>
      <c r="AI438" s="8">
        <v>345000</v>
      </c>
      <c r="AJ438" s="8">
        <f t="shared" si="102"/>
        <v>0</v>
      </c>
      <c r="AK438" s="8">
        <v>345000</v>
      </c>
      <c r="AL438" s="8">
        <v>350000</v>
      </c>
      <c r="AM438" s="11" t="s">
        <v>561</v>
      </c>
      <c r="AN438" s="11"/>
      <c r="AO438" s="11">
        <f t="shared" si="103"/>
        <v>6000</v>
      </c>
      <c r="AP438" s="11">
        <v>339000</v>
      </c>
      <c r="AQ438" s="11">
        <f t="shared" si="104"/>
        <v>55000</v>
      </c>
      <c r="AR438" s="11">
        <v>0</v>
      </c>
      <c r="AS438" s="11">
        <v>0</v>
      </c>
      <c r="AT438" s="11">
        <v>0</v>
      </c>
      <c r="AU438" s="11">
        <v>0</v>
      </c>
      <c r="AV438" s="3">
        <v>0</v>
      </c>
      <c r="AW438" s="4">
        <v>350000</v>
      </c>
      <c r="AX438" s="73">
        <f t="shared" si="100"/>
        <v>0</v>
      </c>
    </row>
    <row r="439" spans="1:50" x14ac:dyDescent="0.25">
      <c r="A439" s="1" t="s">
        <v>45</v>
      </c>
      <c r="B439" s="1" t="s">
        <v>374</v>
      </c>
      <c r="C439" s="1" t="s">
        <v>375</v>
      </c>
      <c r="D439" s="1" t="s">
        <v>100</v>
      </c>
      <c r="E439" s="1" t="s">
        <v>101</v>
      </c>
      <c r="F439" s="1" t="s">
        <v>350</v>
      </c>
      <c r="G439" s="1">
        <v>8</v>
      </c>
      <c r="H439" s="1" t="s">
        <v>376</v>
      </c>
      <c r="I439" s="1">
        <v>44</v>
      </c>
      <c r="J439" s="1" t="s">
        <v>85</v>
      </c>
      <c r="K439" s="16" t="s">
        <v>378</v>
      </c>
      <c r="L439" s="16" t="s">
        <v>574</v>
      </c>
      <c r="M439" s="1" t="s">
        <v>46</v>
      </c>
      <c r="N439" s="1" t="s">
        <v>351</v>
      </c>
      <c r="O439" s="40" t="s">
        <v>651</v>
      </c>
      <c r="P439" s="1" t="s">
        <v>379</v>
      </c>
      <c r="Q439" s="1" t="s">
        <v>773</v>
      </c>
      <c r="R439" s="1" t="s">
        <v>608</v>
      </c>
      <c r="S439" s="1" t="s">
        <v>612</v>
      </c>
      <c r="T439" s="1" t="s">
        <v>394</v>
      </c>
      <c r="U439" s="1">
        <v>4000</v>
      </c>
      <c r="V439" s="1" t="s">
        <v>520</v>
      </c>
      <c r="W439" s="1" t="s">
        <v>520</v>
      </c>
      <c r="X439" s="1">
        <v>4311</v>
      </c>
      <c r="Y439" s="1" t="s">
        <v>380</v>
      </c>
      <c r="Z439" s="1">
        <v>0</v>
      </c>
      <c r="AA439" s="1" t="s">
        <v>44</v>
      </c>
      <c r="AB439" s="7">
        <v>0</v>
      </c>
      <c r="AC439" s="7">
        <v>0</v>
      </c>
      <c r="AD439" s="8">
        <v>0</v>
      </c>
      <c r="AE439" s="8">
        <v>0</v>
      </c>
      <c r="AF439" s="8">
        <v>0</v>
      </c>
      <c r="AG439" s="8">
        <v>0</v>
      </c>
      <c r="AH439" s="8">
        <f t="shared" si="101"/>
        <v>0</v>
      </c>
      <c r="AI439" s="8">
        <v>0</v>
      </c>
      <c r="AJ439" s="8">
        <f t="shared" si="102"/>
        <v>0</v>
      </c>
      <c r="AK439" s="8">
        <v>0</v>
      </c>
      <c r="AL439" s="8">
        <v>0</v>
      </c>
      <c r="AM439" s="11"/>
      <c r="AN439" s="11"/>
      <c r="AO439" s="11">
        <f t="shared" si="103"/>
        <v>0</v>
      </c>
      <c r="AP439" s="11">
        <v>0</v>
      </c>
      <c r="AQ439" s="11">
        <f t="shared" si="104"/>
        <v>0</v>
      </c>
      <c r="AR439" s="11">
        <v>0</v>
      </c>
      <c r="AS439" s="11">
        <v>500000</v>
      </c>
      <c r="AT439" s="11">
        <v>0</v>
      </c>
      <c r="AU439" s="11">
        <v>500000</v>
      </c>
      <c r="AV439" s="3">
        <v>0</v>
      </c>
      <c r="AW439" s="4">
        <v>0</v>
      </c>
      <c r="AX439" s="73">
        <f t="shared" si="100"/>
        <v>0</v>
      </c>
    </row>
    <row r="440" spans="1:50" x14ac:dyDescent="0.25">
      <c r="A440" s="1" t="s">
        <v>45</v>
      </c>
      <c r="B440" s="1" t="s">
        <v>374</v>
      </c>
      <c r="C440" s="1" t="s">
        <v>375</v>
      </c>
      <c r="D440" s="1" t="s">
        <v>100</v>
      </c>
      <c r="E440" s="1" t="s">
        <v>101</v>
      </c>
      <c r="F440" s="1" t="s">
        <v>350</v>
      </c>
      <c r="G440" s="1">
        <v>8</v>
      </c>
      <c r="H440" s="1" t="s">
        <v>376</v>
      </c>
      <c r="I440" s="1">
        <v>42</v>
      </c>
      <c r="J440" s="1" t="s">
        <v>67</v>
      </c>
      <c r="K440" s="16" t="s">
        <v>383</v>
      </c>
      <c r="L440" s="16" t="s">
        <v>574</v>
      </c>
      <c r="M440" s="1" t="s">
        <v>46</v>
      </c>
      <c r="N440" s="1" t="s">
        <v>351</v>
      </c>
      <c r="O440" s="40" t="s">
        <v>651</v>
      </c>
      <c r="P440" s="1" t="s">
        <v>384</v>
      </c>
      <c r="Q440" s="1" t="s">
        <v>773</v>
      </c>
      <c r="R440" s="1" t="s">
        <v>608</v>
      </c>
      <c r="S440" s="1" t="s">
        <v>612</v>
      </c>
      <c r="T440" s="1" t="s">
        <v>382</v>
      </c>
      <c r="U440" s="1">
        <v>4000</v>
      </c>
      <c r="V440" s="1" t="s">
        <v>520</v>
      </c>
      <c r="W440" s="1" t="s">
        <v>520</v>
      </c>
      <c r="X440" s="1">
        <v>4311</v>
      </c>
      <c r="Y440" s="1" t="s">
        <v>380</v>
      </c>
      <c r="Z440" s="1">
        <v>0</v>
      </c>
      <c r="AA440" s="1" t="s">
        <v>715</v>
      </c>
      <c r="AB440" s="6">
        <v>106000</v>
      </c>
      <c r="AC440" s="6">
        <v>106000</v>
      </c>
      <c r="AD440" s="8">
        <v>0</v>
      </c>
      <c r="AE440" s="8">
        <v>120000</v>
      </c>
      <c r="AF440" s="8">
        <v>0</v>
      </c>
      <c r="AG440" s="8">
        <v>0</v>
      </c>
      <c r="AH440" s="8">
        <f t="shared" si="101"/>
        <v>0</v>
      </c>
      <c r="AI440" s="8">
        <v>0</v>
      </c>
      <c r="AJ440" s="8">
        <f t="shared" si="102"/>
        <v>0</v>
      </c>
      <c r="AK440" s="8">
        <v>0</v>
      </c>
      <c r="AL440" s="8">
        <v>200000</v>
      </c>
      <c r="AM440" s="11" t="s">
        <v>715</v>
      </c>
      <c r="AN440" s="11"/>
      <c r="AO440" s="11">
        <f t="shared" si="103"/>
        <v>0</v>
      </c>
      <c r="AP440" s="11">
        <v>0</v>
      </c>
      <c r="AQ440" s="11">
        <f t="shared" si="104"/>
        <v>0</v>
      </c>
      <c r="AR440" s="11">
        <v>0</v>
      </c>
      <c r="AS440" s="11">
        <v>0</v>
      </c>
      <c r="AT440" s="11">
        <v>0</v>
      </c>
      <c r="AU440" s="11">
        <v>120000</v>
      </c>
      <c r="AV440" s="3">
        <v>-120000</v>
      </c>
      <c r="AW440" s="4">
        <v>200000</v>
      </c>
      <c r="AX440" s="73">
        <f t="shared" si="100"/>
        <v>0</v>
      </c>
    </row>
    <row r="441" spans="1:50" x14ac:dyDescent="0.25">
      <c r="A441" s="1" t="s">
        <v>45</v>
      </c>
      <c r="B441" s="1" t="s">
        <v>188</v>
      </c>
      <c r="C441" s="1" t="s">
        <v>189</v>
      </c>
      <c r="D441" s="1" t="s">
        <v>76</v>
      </c>
      <c r="E441" s="1" t="s">
        <v>77</v>
      </c>
      <c r="F441" s="1" t="s">
        <v>196</v>
      </c>
      <c r="G441" s="1">
        <v>5</v>
      </c>
      <c r="H441" s="1" t="s">
        <v>198</v>
      </c>
      <c r="I441" s="1">
        <v>31</v>
      </c>
      <c r="J441" s="1" t="s">
        <v>85</v>
      </c>
      <c r="K441" s="16" t="s">
        <v>205</v>
      </c>
      <c r="L441" s="16" t="s">
        <v>574</v>
      </c>
      <c r="M441" s="1" t="s">
        <v>46</v>
      </c>
      <c r="N441" s="1" t="s">
        <v>197</v>
      </c>
      <c r="O441" s="40" t="s">
        <v>659</v>
      </c>
      <c r="P441" s="1" t="s">
        <v>206</v>
      </c>
      <c r="Q441" s="1" t="s">
        <v>771</v>
      </c>
      <c r="R441" s="1" t="s">
        <v>634</v>
      </c>
      <c r="S441" s="1" t="s">
        <v>737</v>
      </c>
      <c r="T441" s="1" t="s">
        <v>208</v>
      </c>
      <c r="U441" s="1">
        <v>4000</v>
      </c>
      <c r="V441" s="1" t="s">
        <v>520</v>
      </c>
      <c r="W441" s="1" t="s">
        <v>519</v>
      </c>
      <c r="X441" s="1">
        <v>4411</v>
      </c>
      <c r="Y441" s="1" t="s">
        <v>86</v>
      </c>
      <c r="Z441" s="1">
        <v>0</v>
      </c>
      <c r="AA441" s="1" t="s">
        <v>44</v>
      </c>
      <c r="AB441" s="6">
        <v>55156794.43</v>
      </c>
      <c r="AC441" s="6">
        <v>55046596.689999998</v>
      </c>
      <c r="AD441" s="8">
        <v>72216447.640000001</v>
      </c>
      <c r="AE441" s="8">
        <v>54793475.799999997</v>
      </c>
      <c r="AF441" s="8">
        <v>52216447.640000001</v>
      </c>
      <c r="AG441" s="8">
        <v>52216447.640000001</v>
      </c>
      <c r="AH441" s="8">
        <f t="shared" si="101"/>
        <v>0</v>
      </c>
      <c r="AI441" s="8">
        <v>52216447.640000001</v>
      </c>
      <c r="AJ441" s="8">
        <f t="shared" si="102"/>
        <v>0</v>
      </c>
      <c r="AK441" s="8">
        <v>52216447.640000001</v>
      </c>
      <c r="AL441" s="8">
        <v>71000000</v>
      </c>
      <c r="AM441" s="11" t="s">
        <v>529</v>
      </c>
      <c r="AN441" s="11"/>
      <c r="AO441" s="11">
        <f t="shared" si="103"/>
        <v>0</v>
      </c>
      <c r="AP441" s="11">
        <v>52216447.640000001</v>
      </c>
      <c r="AQ441" s="11">
        <f t="shared" si="104"/>
        <v>20000000</v>
      </c>
      <c r="AR441" s="11">
        <v>20000000</v>
      </c>
      <c r="AS441" s="11">
        <v>0.04</v>
      </c>
      <c r="AT441" s="11">
        <v>0</v>
      </c>
      <c r="AU441" s="11">
        <v>2577028.2000000002</v>
      </c>
      <c r="AV441" s="3">
        <v>17422971.84</v>
      </c>
      <c r="AW441" s="4">
        <v>53000000</v>
      </c>
      <c r="AX441" s="73">
        <f t="shared" si="100"/>
        <v>-18000000</v>
      </c>
    </row>
    <row r="442" spans="1:50" x14ac:dyDescent="0.25">
      <c r="A442" s="1" t="s">
        <v>45</v>
      </c>
      <c r="B442" s="1" t="s">
        <v>374</v>
      </c>
      <c r="C442" s="1" t="s">
        <v>375</v>
      </c>
      <c r="D442" s="1" t="s">
        <v>100</v>
      </c>
      <c r="E442" s="1" t="s">
        <v>101</v>
      </c>
      <c r="F442" s="1" t="s">
        <v>350</v>
      </c>
      <c r="G442" s="1">
        <v>8</v>
      </c>
      <c r="H442" s="1" t="s">
        <v>376</v>
      </c>
      <c r="I442" s="1">
        <v>42</v>
      </c>
      <c r="J442" s="1" t="s">
        <v>57</v>
      </c>
      <c r="K442" s="16" t="s">
        <v>383</v>
      </c>
      <c r="L442" s="16" t="s">
        <v>574</v>
      </c>
      <c r="M442" s="1" t="s">
        <v>46</v>
      </c>
      <c r="N442" s="1" t="s">
        <v>351</v>
      </c>
      <c r="O442" s="40" t="s">
        <v>651</v>
      </c>
      <c r="P442" s="1" t="s">
        <v>384</v>
      </c>
      <c r="Q442" s="1" t="s">
        <v>773</v>
      </c>
      <c r="R442" s="1" t="s">
        <v>608</v>
      </c>
      <c r="S442" s="1" t="s">
        <v>712</v>
      </c>
      <c r="T442" s="1" t="s">
        <v>382</v>
      </c>
      <c r="U442" s="1">
        <v>2000</v>
      </c>
      <c r="V442" s="1" t="s">
        <v>520</v>
      </c>
      <c r="W442" s="1" t="s">
        <v>520</v>
      </c>
      <c r="X442" s="1">
        <v>4411</v>
      </c>
      <c r="Y442" s="1" t="s">
        <v>86</v>
      </c>
      <c r="Z442" s="1">
        <v>0</v>
      </c>
      <c r="AA442" s="1" t="s">
        <v>713</v>
      </c>
      <c r="AB442" s="6">
        <v>0</v>
      </c>
      <c r="AC442" s="6">
        <v>0</v>
      </c>
      <c r="AD442" s="8">
        <v>0</v>
      </c>
      <c r="AE442" s="8">
        <v>0</v>
      </c>
      <c r="AF442" s="8">
        <v>0</v>
      </c>
      <c r="AG442" s="8">
        <v>0</v>
      </c>
      <c r="AH442" s="8">
        <f t="shared" si="101"/>
        <v>0</v>
      </c>
      <c r="AI442" s="8">
        <v>0</v>
      </c>
      <c r="AJ442" s="8">
        <f t="shared" si="102"/>
        <v>0</v>
      </c>
      <c r="AK442" s="8">
        <v>0</v>
      </c>
      <c r="AL442" s="8">
        <v>500000</v>
      </c>
      <c r="AM442" s="11"/>
      <c r="AN442" s="11"/>
      <c r="AO442" s="11">
        <f t="shared" si="103"/>
        <v>0</v>
      </c>
      <c r="AP442" s="11">
        <v>0</v>
      </c>
      <c r="AQ442" s="11">
        <f t="shared" si="104"/>
        <v>0</v>
      </c>
      <c r="AR442" s="11">
        <v>0</v>
      </c>
      <c r="AS442" s="11">
        <v>0</v>
      </c>
      <c r="AT442" s="11">
        <v>0</v>
      </c>
      <c r="AU442" s="11">
        <v>50000</v>
      </c>
      <c r="AV442" s="3">
        <v>-50000</v>
      </c>
      <c r="AW442" s="4">
        <v>500000</v>
      </c>
      <c r="AX442" s="73">
        <f t="shared" si="100"/>
        <v>0</v>
      </c>
    </row>
    <row r="443" spans="1:50" x14ac:dyDescent="0.25">
      <c r="A443" s="1" t="s">
        <v>45</v>
      </c>
      <c r="B443" s="1" t="s">
        <v>188</v>
      </c>
      <c r="C443" s="1" t="s">
        <v>189</v>
      </c>
      <c r="D443" s="1" t="s">
        <v>76</v>
      </c>
      <c r="E443" s="1" t="s">
        <v>77</v>
      </c>
      <c r="F443" s="1" t="s">
        <v>196</v>
      </c>
      <c r="G443" s="1">
        <v>5</v>
      </c>
      <c r="H443" s="1" t="s">
        <v>198</v>
      </c>
      <c r="I443" s="1">
        <v>30</v>
      </c>
      <c r="J443" s="1" t="s">
        <v>42</v>
      </c>
      <c r="K443" s="16" t="s">
        <v>205</v>
      </c>
      <c r="L443" s="16" t="s">
        <v>574</v>
      </c>
      <c r="M443" s="1" t="s">
        <v>46</v>
      </c>
      <c r="N443" s="1" t="s">
        <v>197</v>
      </c>
      <c r="O443" s="40" t="s">
        <v>659</v>
      </c>
      <c r="P443" s="1" t="s">
        <v>206</v>
      </c>
      <c r="Q443" s="1" t="s">
        <v>771</v>
      </c>
      <c r="R443" s="1" t="s">
        <v>634</v>
      </c>
      <c r="S443" s="1" t="s">
        <v>737</v>
      </c>
      <c r="T443" s="1" t="s">
        <v>691</v>
      </c>
      <c r="U443" s="1">
        <v>3000</v>
      </c>
      <c r="V443" s="1" t="s">
        <v>520</v>
      </c>
      <c r="W443" s="1" t="s">
        <v>519</v>
      </c>
      <c r="X443" s="1">
        <v>4411</v>
      </c>
      <c r="Y443" s="1" t="s">
        <v>86</v>
      </c>
      <c r="Z443" s="1">
        <v>0</v>
      </c>
      <c r="AA443" s="1" t="s">
        <v>44</v>
      </c>
      <c r="AB443" s="6">
        <v>0</v>
      </c>
      <c r="AC443" s="6">
        <v>0</v>
      </c>
      <c r="AD443" s="8">
        <v>0</v>
      </c>
      <c r="AE443" s="8">
        <v>0</v>
      </c>
      <c r="AF443" s="8">
        <v>0</v>
      </c>
      <c r="AG443" s="8">
        <v>0</v>
      </c>
      <c r="AH443" s="8">
        <f t="shared" si="101"/>
        <v>0</v>
      </c>
      <c r="AI443" s="8">
        <v>0</v>
      </c>
      <c r="AJ443" s="8">
        <f t="shared" si="102"/>
        <v>0</v>
      </c>
      <c r="AK443" s="8">
        <v>0</v>
      </c>
      <c r="AL443" s="8"/>
      <c r="AM443" s="11" t="s">
        <v>711</v>
      </c>
      <c r="AN443" s="11"/>
      <c r="AO443" s="11">
        <f t="shared" si="103"/>
        <v>0</v>
      </c>
      <c r="AP443" s="11">
        <v>0</v>
      </c>
      <c r="AQ443" s="11">
        <f t="shared" si="104"/>
        <v>0</v>
      </c>
      <c r="AR443" s="11">
        <v>0</v>
      </c>
      <c r="AS443" s="11">
        <v>0</v>
      </c>
      <c r="AT443" s="11">
        <v>0</v>
      </c>
      <c r="AU443" s="11">
        <v>0</v>
      </c>
      <c r="AV443" s="3">
        <v>0</v>
      </c>
      <c r="AX443" s="73">
        <f t="shared" si="100"/>
        <v>0</v>
      </c>
    </row>
    <row r="444" spans="1:50" x14ac:dyDescent="0.25">
      <c r="A444" s="1" t="s">
        <v>45</v>
      </c>
      <c r="B444" s="1" t="s">
        <v>74</v>
      </c>
      <c r="C444" s="1" t="s">
        <v>75</v>
      </c>
      <c r="D444" s="1" t="s">
        <v>76</v>
      </c>
      <c r="E444" s="1" t="s">
        <v>77</v>
      </c>
      <c r="F444" s="1" t="s">
        <v>78</v>
      </c>
      <c r="G444" s="1">
        <v>1</v>
      </c>
      <c r="H444" s="1" t="s">
        <v>80</v>
      </c>
      <c r="I444" s="1">
        <v>10</v>
      </c>
      <c r="J444" s="1" t="s">
        <v>85</v>
      </c>
      <c r="K444" s="16" t="s">
        <v>82</v>
      </c>
      <c r="L444" s="16" t="s">
        <v>574</v>
      </c>
      <c r="M444" s="1" t="s">
        <v>46</v>
      </c>
      <c r="N444" s="1" t="s">
        <v>79</v>
      </c>
      <c r="O444" s="40" t="s">
        <v>659</v>
      </c>
      <c r="P444" s="1" t="s">
        <v>83</v>
      </c>
      <c r="Q444" s="1" t="s">
        <v>771</v>
      </c>
      <c r="R444" s="1" t="s">
        <v>634</v>
      </c>
      <c r="S444" s="1" t="s">
        <v>737</v>
      </c>
      <c r="T444" s="1" t="s">
        <v>81</v>
      </c>
      <c r="U444" s="1">
        <v>4000</v>
      </c>
      <c r="V444" s="1" t="s">
        <v>520</v>
      </c>
      <c r="W444" s="1" t="s">
        <v>520</v>
      </c>
      <c r="X444" s="1">
        <v>4411</v>
      </c>
      <c r="Y444" s="1" t="s">
        <v>86</v>
      </c>
      <c r="Z444" s="1">
        <v>7</v>
      </c>
      <c r="AA444" s="1" t="s">
        <v>87</v>
      </c>
      <c r="AB444" s="6">
        <v>3432000</v>
      </c>
      <c r="AC444" s="6">
        <v>2463946.11</v>
      </c>
      <c r="AD444" s="8">
        <v>3500000</v>
      </c>
      <c r="AE444" s="8">
        <v>3500000</v>
      </c>
      <c r="AF444" s="8">
        <v>1110651.25</v>
      </c>
      <c r="AG444" s="8">
        <v>1110651.25</v>
      </c>
      <c r="AH444" s="8">
        <f t="shared" si="101"/>
        <v>103201.48999999999</v>
      </c>
      <c r="AI444" s="8">
        <v>1007449.76</v>
      </c>
      <c r="AJ444" s="8">
        <f t="shared" si="102"/>
        <v>39000</v>
      </c>
      <c r="AK444" s="8">
        <v>968449.76</v>
      </c>
      <c r="AL444" s="8">
        <v>0</v>
      </c>
      <c r="AM444" s="11"/>
      <c r="AN444" s="11"/>
      <c r="AO444" s="11">
        <f t="shared" si="103"/>
        <v>5374.5100000000093</v>
      </c>
      <c r="AP444" s="11">
        <v>963075.25</v>
      </c>
      <c r="AQ444" s="11">
        <f t="shared" si="104"/>
        <v>2389348.75</v>
      </c>
      <c r="AR444" s="11">
        <v>0</v>
      </c>
      <c r="AS444" s="11">
        <v>0</v>
      </c>
      <c r="AT444" s="11">
        <v>0</v>
      </c>
      <c r="AU444" s="11">
        <v>0</v>
      </c>
      <c r="AV444" s="3">
        <v>0</v>
      </c>
      <c r="AW444" s="4">
        <v>0</v>
      </c>
      <c r="AX444" s="73">
        <f t="shared" si="100"/>
        <v>0</v>
      </c>
    </row>
    <row r="445" spans="1:50" x14ac:dyDescent="0.25">
      <c r="A445" s="1" t="s">
        <v>45</v>
      </c>
      <c r="B445" s="1" t="s">
        <v>74</v>
      </c>
      <c r="C445" s="1" t="s">
        <v>75</v>
      </c>
      <c r="D445" s="1" t="s">
        <v>76</v>
      </c>
      <c r="E445" s="1" t="s">
        <v>77</v>
      </c>
      <c r="F445" s="1" t="s">
        <v>78</v>
      </c>
      <c r="G445" s="1">
        <v>1</v>
      </c>
      <c r="H445" s="1" t="s">
        <v>80</v>
      </c>
      <c r="I445" s="1">
        <v>10</v>
      </c>
      <c r="J445" s="1" t="s">
        <v>85</v>
      </c>
      <c r="K445" s="16" t="s">
        <v>82</v>
      </c>
      <c r="L445" s="16" t="s">
        <v>574</v>
      </c>
      <c r="M445" s="1" t="s">
        <v>46</v>
      </c>
      <c r="N445" s="1" t="s">
        <v>79</v>
      </c>
      <c r="O445" s="40" t="s">
        <v>659</v>
      </c>
      <c r="P445" s="1" t="s">
        <v>83</v>
      </c>
      <c r="Q445" s="1" t="s">
        <v>771</v>
      </c>
      <c r="R445" s="1" t="s">
        <v>634</v>
      </c>
      <c r="S445" s="1" t="s">
        <v>737</v>
      </c>
      <c r="T445" s="1" t="s">
        <v>81</v>
      </c>
      <c r="U445" s="1">
        <v>4000</v>
      </c>
      <c r="V445" s="1" t="s">
        <v>520</v>
      </c>
      <c r="W445" s="1" t="s">
        <v>520</v>
      </c>
      <c r="X445" s="1">
        <v>4411</v>
      </c>
      <c r="Y445" s="1" t="s">
        <v>86</v>
      </c>
      <c r="Z445" s="1">
        <v>8</v>
      </c>
      <c r="AA445" s="1" t="s">
        <v>88</v>
      </c>
      <c r="AB445" s="6">
        <v>1000000</v>
      </c>
      <c r="AC445" s="6">
        <v>767572</v>
      </c>
      <c r="AD445" s="8">
        <v>1000000</v>
      </c>
      <c r="AE445" s="8">
        <v>1000000</v>
      </c>
      <c r="AF445" s="8">
        <v>225649</v>
      </c>
      <c r="AG445" s="8">
        <v>225649</v>
      </c>
      <c r="AH445" s="8">
        <f t="shared" si="101"/>
        <v>38008.910000000003</v>
      </c>
      <c r="AI445" s="8">
        <v>187640.09</v>
      </c>
      <c r="AJ445" s="8">
        <f t="shared" si="102"/>
        <v>0</v>
      </c>
      <c r="AK445" s="8">
        <v>187640.09</v>
      </c>
      <c r="AL445" s="8">
        <v>0</v>
      </c>
      <c r="AM445" s="11"/>
      <c r="AN445" s="11"/>
      <c r="AO445" s="11">
        <f t="shared" si="103"/>
        <v>42640.09</v>
      </c>
      <c r="AP445" s="11">
        <v>145000</v>
      </c>
      <c r="AQ445" s="11">
        <f t="shared" si="104"/>
        <v>774351</v>
      </c>
      <c r="AR445" s="11">
        <v>0</v>
      </c>
      <c r="AS445" s="11">
        <v>0</v>
      </c>
      <c r="AT445" s="11">
        <v>0</v>
      </c>
      <c r="AU445" s="11">
        <v>0</v>
      </c>
      <c r="AV445" s="3">
        <v>0</v>
      </c>
      <c r="AW445" s="4">
        <v>0</v>
      </c>
      <c r="AX445" s="73">
        <f t="shared" si="100"/>
        <v>0</v>
      </c>
    </row>
    <row r="446" spans="1:50" x14ac:dyDescent="0.25">
      <c r="A446" s="1" t="s">
        <v>45</v>
      </c>
      <c r="B446" s="1" t="s">
        <v>74</v>
      </c>
      <c r="C446" s="1" t="s">
        <v>75</v>
      </c>
      <c r="D446" s="1" t="s">
        <v>76</v>
      </c>
      <c r="E446" s="1" t="s">
        <v>77</v>
      </c>
      <c r="F446" s="1" t="s">
        <v>78</v>
      </c>
      <c r="G446" s="1">
        <v>1</v>
      </c>
      <c r="H446" s="1" t="s">
        <v>80</v>
      </c>
      <c r="I446" s="1">
        <v>57</v>
      </c>
      <c r="J446" s="1" t="s">
        <v>85</v>
      </c>
      <c r="K446" s="16" t="s">
        <v>90</v>
      </c>
      <c r="L446" s="16" t="s">
        <v>574</v>
      </c>
      <c r="M446" s="1" t="s">
        <v>46</v>
      </c>
      <c r="N446" s="1" t="s">
        <v>79</v>
      </c>
      <c r="O446" s="16" t="s">
        <v>659</v>
      </c>
      <c r="P446" s="1" t="s">
        <v>91</v>
      </c>
      <c r="Q446" s="1" t="s">
        <v>771</v>
      </c>
      <c r="R446" s="1" t="s">
        <v>634</v>
      </c>
      <c r="S446" s="1" t="s">
        <v>635</v>
      </c>
      <c r="T446" s="1" t="s">
        <v>99</v>
      </c>
      <c r="U446" s="1">
        <v>4000</v>
      </c>
      <c r="V446" s="1" t="s">
        <v>520</v>
      </c>
      <c r="W446" s="1" t="s">
        <v>520</v>
      </c>
      <c r="X446" s="1">
        <v>4411</v>
      </c>
      <c r="Y446" s="1" t="s">
        <v>86</v>
      </c>
      <c r="Z446" s="1">
        <v>0</v>
      </c>
      <c r="AA446" s="1" t="s">
        <v>44</v>
      </c>
      <c r="AB446" s="6">
        <v>200000</v>
      </c>
      <c r="AC446" s="6">
        <v>200000</v>
      </c>
      <c r="AD446" s="8">
        <v>1200000</v>
      </c>
      <c r="AE446" s="8">
        <v>1200000</v>
      </c>
      <c r="AF446" s="8">
        <v>1200000</v>
      </c>
      <c r="AG446" s="8">
        <v>1200000</v>
      </c>
      <c r="AH446" s="8">
        <f t="shared" si="101"/>
        <v>0</v>
      </c>
      <c r="AI446" s="8">
        <v>1200000</v>
      </c>
      <c r="AJ446" s="8">
        <f t="shared" si="102"/>
        <v>0</v>
      </c>
      <c r="AK446" s="8">
        <v>1200000</v>
      </c>
      <c r="AL446" s="8">
        <v>0</v>
      </c>
      <c r="AM446" s="11" t="s">
        <v>736</v>
      </c>
      <c r="AN446" s="11"/>
      <c r="AO446" s="11">
        <f t="shared" si="103"/>
        <v>2000</v>
      </c>
      <c r="AP446" s="11">
        <v>1198000</v>
      </c>
      <c r="AQ446" s="11">
        <f t="shared" si="104"/>
        <v>0</v>
      </c>
      <c r="AR446" s="11">
        <v>0</v>
      </c>
      <c r="AS446" s="11">
        <v>0</v>
      </c>
      <c r="AT446" s="11">
        <v>0</v>
      </c>
      <c r="AU446" s="11">
        <v>0</v>
      </c>
      <c r="AV446" s="3">
        <v>0</v>
      </c>
      <c r="AW446" s="4">
        <v>0</v>
      </c>
      <c r="AX446" s="73">
        <f t="shared" si="100"/>
        <v>0</v>
      </c>
    </row>
    <row r="447" spans="1:50" x14ac:dyDescent="0.25">
      <c r="A447" s="1" t="s">
        <v>45</v>
      </c>
      <c r="B447" s="1" t="s">
        <v>188</v>
      </c>
      <c r="C447" s="1" t="s">
        <v>189</v>
      </c>
      <c r="D447" s="1" t="s">
        <v>76</v>
      </c>
      <c r="E447" s="1" t="s">
        <v>77</v>
      </c>
      <c r="F447" s="1" t="s">
        <v>196</v>
      </c>
      <c r="G447" s="1">
        <v>5</v>
      </c>
      <c r="H447" s="1" t="s">
        <v>198</v>
      </c>
      <c r="I447" s="1">
        <v>27</v>
      </c>
      <c r="J447" s="1" t="s">
        <v>85</v>
      </c>
      <c r="K447" s="16" t="s">
        <v>200</v>
      </c>
      <c r="L447" s="16" t="s">
        <v>574</v>
      </c>
      <c r="M447" s="1" t="s">
        <v>46</v>
      </c>
      <c r="N447" s="1" t="s">
        <v>197</v>
      </c>
      <c r="O447" s="40" t="s">
        <v>659</v>
      </c>
      <c r="P447" s="1" t="s">
        <v>201</v>
      </c>
      <c r="Q447" s="1" t="s">
        <v>771</v>
      </c>
      <c r="R447" s="1" t="s">
        <v>634</v>
      </c>
      <c r="S447" s="1" t="s">
        <v>737</v>
      </c>
      <c r="T447" s="1" t="s">
        <v>204</v>
      </c>
      <c r="U447" s="1">
        <v>4000</v>
      </c>
      <c r="V447" s="1" t="s">
        <v>520</v>
      </c>
      <c r="W447" s="1" t="s">
        <v>519</v>
      </c>
      <c r="X447" s="1">
        <v>4411</v>
      </c>
      <c r="Y447" s="1" t="s">
        <v>86</v>
      </c>
      <c r="Z447" s="1">
        <v>0</v>
      </c>
      <c r="AA447" s="1" t="s">
        <v>44</v>
      </c>
      <c r="AB447" s="6">
        <v>1000000</v>
      </c>
      <c r="AC447" s="6">
        <v>974380.22</v>
      </c>
      <c r="AD447" s="8">
        <v>1000000</v>
      </c>
      <c r="AE447" s="8">
        <v>1000000</v>
      </c>
      <c r="AF447" s="8">
        <v>544966.42000000004</v>
      </c>
      <c r="AG447" s="8">
        <v>544966.42000000004</v>
      </c>
      <c r="AH447" s="8">
        <f t="shared" si="101"/>
        <v>0</v>
      </c>
      <c r="AI447" s="8">
        <v>544966.42000000004</v>
      </c>
      <c r="AJ447" s="8">
        <f t="shared" si="102"/>
        <v>27500.000000000058</v>
      </c>
      <c r="AK447" s="8">
        <v>517466.42</v>
      </c>
      <c r="AL447" s="8">
        <v>0</v>
      </c>
      <c r="AM447" s="11" t="s">
        <v>534</v>
      </c>
      <c r="AN447" s="11"/>
      <c r="AO447" s="11">
        <f t="shared" si="103"/>
        <v>0</v>
      </c>
      <c r="AP447" s="11">
        <v>517466.42</v>
      </c>
      <c r="AQ447" s="11">
        <f t="shared" si="104"/>
        <v>455033.57999999996</v>
      </c>
      <c r="AR447" s="11">
        <v>0</v>
      </c>
      <c r="AS447" s="11">
        <v>0</v>
      </c>
      <c r="AT447" s="11">
        <v>0</v>
      </c>
      <c r="AU447" s="11">
        <v>0</v>
      </c>
      <c r="AV447" s="3">
        <v>0</v>
      </c>
      <c r="AW447" s="4">
        <v>0</v>
      </c>
      <c r="AX447" s="73">
        <f t="shared" si="100"/>
        <v>0</v>
      </c>
    </row>
    <row r="448" spans="1:50" x14ac:dyDescent="0.25">
      <c r="A448" s="1" t="s">
        <v>45</v>
      </c>
      <c r="B448" s="1" t="s">
        <v>188</v>
      </c>
      <c r="C448" s="1" t="s">
        <v>189</v>
      </c>
      <c r="D448" s="1" t="s">
        <v>76</v>
      </c>
      <c r="E448" s="1" t="s">
        <v>77</v>
      </c>
      <c r="F448" s="1" t="s">
        <v>196</v>
      </c>
      <c r="G448" s="1">
        <v>5</v>
      </c>
      <c r="H448" s="1" t="s">
        <v>198</v>
      </c>
      <c r="I448" s="1">
        <v>30</v>
      </c>
      <c r="J448" s="1" t="s">
        <v>85</v>
      </c>
      <c r="K448" s="16" t="s">
        <v>205</v>
      </c>
      <c r="L448" s="16" t="s">
        <v>574</v>
      </c>
      <c r="M448" s="1" t="s">
        <v>46</v>
      </c>
      <c r="N448" s="1" t="s">
        <v>197</v>
      </c>
      <c r="O448" s="40" t="s">
        <v>692</v>
      </c>
      <c r="P448" s="1" t="s">
        <v>206</v>
      </c>
      <c r="Q448" s="1" t="s">
        <v>771</v>
      </c>
      <c r="R448" s="1" t="s">
        <v>634</v>
      </c>
      <c r="S448" s="1" t="s">
        <v>601</v>
      </c>
      <c r="T448" s="1" t="s">
        <v>691</v>
      </c>
      <c r="U448" s="1">
        <v>4000</v>
      </c>
      <c r="V448" s="1" t="s">
        <v>520</v>
      </c>
      <c r="W448" s="1" t="s">
        <v>519</v>
      </c>
      <c r="X448" s="1">
        <v>4411</v>
      </c>
      <c r="Y448" s="1" t="s">
        <v>86</v>
      </c>
      <c r="Z448" s="1">
        <v>0</v>
      </c>
      <c r="AA448" s="1" t="s">
        <v>44</v>
      </c>
      <c r="AB448" s="6">
        <v>10164530</v>
      </c>
      <c r="AC448" s="6">
        <v>10164530</v>
      </c>
      <c r="AD448" s="8">
        <v>12074530</v>
      </c>
      <c r="AE448" s="8">
        <v>12074530</v>
      </c>
      <c r="AF448" s="8">
        <v>11964000</v>
      </c>
      <c r="AG448" s="8">
        <v>11964000</v>
      </c>
      <c r="AH448" s="8">
        <f t="shared" si="101"/>
        <v>0</v>
      </c>
      <c r="AI448" s="8">
        <v>11964000</v>
      </c>
      <c r="AJ448" s="8">
        <f t="shared" si="102"/>
        <v>0</v>
      </c>
      <c r="AK448" s="8">
        <v>11964000</v>
      </c>
      <c r="AL448" s="8">
        <v>20000000</v>
      </c>
      <c r="AM448" s="11" t="s">
        <v>528</v>
      </c>
      <c r="AN448" s="11"/>
      <c r="AO448" s="11">
        <f t="shared" si="103"/>
        <v>0</v>
      </c>
      <c r="AP448" s="11">
        <v>11964000</v>
      </c>
      <c r="AQ448" s="11">
        <f t="shared" si="104"/>
        <v>110530</v>
      </c>
      <c r="AR448" s="11">
        <v>0</v>
      </c>
      <c r="AS448" s="11">
        <v>0</v>
      </c>
      <c r="AT448" s="11">
        <v>0</v>
      </c>
      <c r="AU448" s="11">
        <v>0</v>
      </c>
      <c r="AV448" s="3">
        <v>0</v>
      </c>
      <c r="AW448" s="4">
        <v>20000000</v>
      </c>
      <c r="AX448" s="73">
        <f t="shared" si="100"/>
        <v>0</v>
      </c>
    </row>
    <row r="449" spans="1:50" x14ac:dyDescent="0.25">
      <c r="A449" s="1" t="s">
        <v>45</v>
      </c>
      <c r="B449" s="1" t="s">
        <v>188</v>
      </c>
      <c r="C449" s="1" t="s">
        <v>189</v>
      </c>
      <c r="D449" s="1" t="s">
        <v>100</v>
      </c>
      <c r="E449" s="1" t="s">
        <v>101</v>
      </c>
      <c r="F449" s="1" t="s">
        <v>210</v>
      </c>
      <c r="G449" s="1">
        <v>4</v>
      </c>
      <c r="H449" s="1" t="s">
        <v>53</v>
      </c>
      <c r="I449" s="1">
        <v>48</v>
      </c>
      <c r="J449" s="1" t="s">
        <v>85</v>
      </c>
      <c r="K449" s="16" t="s">
        <v>213</v>
      </c>
      <c r="L449" s="16" t="s">
        <v>574</v>
      </c>
      <c r="M449" s="1" t="s">
        <v>46</v>
      </c>
      <c r="N449" s="1" t="s">
        <v>211</v>
      </c>
      <c r="O449" s="40" t="s">
        <v>661</v>
      </c>
      <c r="P449" s="1" t="s">
        <v>214</v>
      </c>
      <c r="Q449" s="1" t="s">
        <v>772</v>
      </c>
      <c r="R449" s="1" t="s">
        <v>614</v>
      </c>
      <c r="S449" s="1" t="s">
        <v>615</v>
      </c>
      <c r="T449" s="1" t="s">
        <v>212</v>
      </c>
      <c r="U449" s="1">
        <v>4000</v>
      </c>
      <c r="V449" s="1" t="s">
        <v>520</v>
      </c>
      <c r="W449" s="1" t="s">
        <v>520</v>
      </c>
      <c r="X449" s="1">
        <v>4411</v>
      </c>
      <c r="Y449" s="1" t="s">
        <v>86</v>
      </c>
      <c r="Z449" s="1">
        <v>30</v>
      </c>
      <c r="AA449" s="1" t="s">
        <v>217</v>
      </c>
      <c r="AB449" s="6">
        <v>361439.79</v>
      </c>
      <c r="AC449" s="6">
        <v>166298.76</v>
      </c>
      <c r="AD449" s="8">
        <v>450000</v>
      </c>
      <c r="AE449" s="8">
        <v>450000</v>
      </c>
      <c r="AF449" s="8">
        <v>287797.15999999997</v>
      </c>
      <c r="AG449" s="8">
        <v>287797.15999999997</v>
      </c>
      <c r="AH449" s="8">
        <f t="shared" si="101"/>
        <v>0</v>
      </c>
      <c r="AI449" s="8">
        <v>287797.15999999997</v>
      </c>
      <c r="AJ449" s="8">
        <f t="shared" si="102"/>
        <v>0</v>
      </c>
      <c r="AK449" s="8">
        <v>287797.15999999997</v>
      </c>
      <c r="AL449" s="8">
        <v>300000</v>
      </c>
      <c r="AM449" s="11" t="s">
        <v>563</v>
      </c>
      <c r="AN449" s="11"/>
      <c r="AO449" s="11">
        <f t="shared" si="103"/>
        <v>0</v>
      </c>
      <c r="AP449" s="11">
        <v>287797.15999999997</v>
      </c>
      <c r="AQ449" s="11">
        <f t="shared" si="104"/>
        <v>162202.84000000003</v>
      </c>
      <c r="AR449" s="11">
        <v>0</v>
      </c>
      <c r="AS449" s="11">
        <v>0</v>
      </c>
      <c r="AT449" s="11">
        <v>0</v>
      </c>
      <c r="AU449" s="11">
        <v>0</v>
      </c>
      <c r="AV449" s="3">
        <v>0</v>
      </c>
      <c r="AW449" s="4">
        <v>300000</v>
      </c>
      <c r="AX449" s="73">
        <f t="shared" si="100"/>
        <v>0</v>
      </c>
    </row>
    <row r="450" spans="1:50" x14ac:dyDescent="0.25">
      <c r="A450" s="1" t="s">
        <v>45</v>
      </c>
      <c r="B450" s="1" t="s">
        <v>32</v>
      </c>
      <c r="C450" s="1" t="s">
        <v>33</v>
      </c>
      <c r="D450" s="1" t="s">
        <v>100</v>
      </c>
      <c r="E450" s="1" t="s">
        <v>101</v>
      </c>
      <c r="F450" s="1" t="s">
        <v>286</v>
      </c>
      <c r="G450" s="1">
        <v>1</v>
      </c>
      <c r="H450" s="1" t="s">
        <v>80</v>
      </c>
      <c r="I450" s="1">
        <v>1</v>
      </c>
      <c r="J450" s="1" t="s">
        <v>85</v>
      </c>
      <c r="K450" s="16" t="s">
        <v>289</v>
      </c>
      <c r="L450" s="16" t="s">
        <v>574</v>
      </c>
      <c r="M450" s="1" t="s">
        <v>46</v>
      </c>
      <c r="N450" s="1" t="s">
        <v>287</v>
      </c>
      <c r="O450" s="40" t="s">
        <v>287</v>
      </c>
      <c r="P450" s="1" t="s">
        <v>290</v>
      </c>
      <c r="Q450" s="1" t="s">
        <v>761</v>
      </c>
      <c r="R450" s="1" t="s">
        <v>287</v>
      </c>
      <c r="S450" s="1" t="s">
        <v>290</v>
      </c>
      <c r="T450" s="1" t="s">
        <v>288</v>
      </c>
      <c r="U450" s="1">
        <v>4000</v>
      </c>
      <c r="V450" s="1" t="s">
        <v>520</v>
      </c>
      <c r="W450" s="1" t="s">
        <v>519</v>
      </c>
      <c r="X450" s="1">
        <v>4411</v>
      </c>
      <c r="Y450" s="1" t="s">
        <v>86</v>
      </c>
      <c r="Z450" s="1">
        <v>0</v>
      </c>
      <c r="AA450" s="1" t="s">
        <v>44</v>
      </c>
      <c r="AB450" s="6">
        <v>3405746</v>
      </c>
      <c r="AC450" s="6">
        <v>3227209</v>
      </c>
      <c r="AD450" s="8">
        <v>2163246</v>
      </c>
      <c r="AE450" s="8">
        <v>2163246</v>
      </c>
      <c r="AF450" s="8">
        <v>1724091.89</v>
      </c>
      <c r="AG450" s="8">
        <v>1724091.89</v>
      </c>
      <c r="AH450" s="8">
        <f t="shared" si="101"/>
        <v>0</v>
      </c>
      <c r="AI450" s="8">
        <v>1724091.89</v>
      </c>
      <c r="AJ450" s="8">
        <f t="shared" si="102"/>
        <v>90000</v>
      </c>
      <c r="AK450" s="8">
        <v>1634091.89</v>
      </c>
      <c r="AL450" s="8">
        <v>2799000</v>
      </c>
      <c r="AM450" s="11" t="s">
        <v>530</v>
      </c>
      <c r="AN450" s="11"/>
      <c r="AO450" s="11">
        <f t="shared" si="103"/>
        <v>51500</v>
      </c>
      <c r="AP450" s="11">
        <v>1582591.89</v>
      </c>
      <c r="AQ450" s="11">
        <f t="shared" si="104"/>
        <v>439154.1100000001</v>
      </c>
      <c r="AR450" s="11">
        <v>0</v>
      </c>
      <c r="AS450" s="11">
        <v>0</v>
      </c>
      <c r="AT450" s="11">
        <v>0</v>
      </c>
      <c r="AU450" s="11">
        <v>0</v>
      </c>
      <c r="AV450" s="3">
        <v>0</v>
      </c>
      <c r="AW450" s="4">
        <v>2799000</v>
      </c>
      <c r="AX450" s="73">
        <f t="shared" si="100"/>
        <v>0</v>
      </c>
    </row>
    <row r="451" spans="1:50" x14ac:dyDescent="0.25">
      <c r="A451" s="1" t="s">
        <v>45</v>
      </c>
      <c r="B451" s="1" t="s">
        <v>32</v>
      </c>
      <c r="C451" s="1" t="s">
        <v>33</v>
      </c>
      <c r="D451" s="1" t="s">
        <v>100</v>
      </c>
      <c r="E451" s="1" t="s">
        <v>101</v>
      </c>
      <c r="F451" s="1" t="s">
        <v>286</v>
      </c>
      <c r="G451" s="1">
        <v>1</v>
      </c>
      <c r="H451" s="1" t="s">
        <v>80</v>
      </c>
      <c r="I451" s="1">
        <v>1</v>
      </c>
      <c r="J451" s="1" t="s">
        <v>85</v>
      </c>
      <c r="K451" s="16" t="s">
        <v>289</v>
      </c>
      <c r="L451" s="16" t="s">
        <v>574</v>
      </c>
      <c r="M451" s="1" t="s">
        <v>46</v>
      </c>
      <c r="N451" s="1" t="s">
        <v>287</v>
      </c>
      <c r="O451" s="40" t="s">
        <v>287</v>
      </c>
      <c r="P451" s="1" t="s">
        <v>290</v>
      </c>
      <c r="Q451" s="1" t="s">
        <v>761</v>
      </c>
      <c r="R451" s="1" t="s">
        <v>287</v>
      </c>
      <c r="S451" s="1" t="s">
        <v>290</v>
      </c>
      <c r="T451" s="1" t="s">
        <v>288</v>
      </c>
      <c r="U451" s="1">
        <v>4000</v>
      </c>
      <c r="V451" s="1" t="s">
        <v>520</v>
      </c>
      <c r="W451" s="1" t="s">
        <v>520</v>
      </c>
      <c r="X451" s="1">
        <v>4411</v>
      </c>
      <c r="Y451" s="1" t="s">
        <v>86</v>
      </c>
      <c r="Z451" s="1">
        <v>2</v>
      </c>
      <c r="AA451" s="1" t="s">
        <v>291</v>
      </c>
      <c r="AB451" s="6">
        <v>211500</v>
      </c>
      <c r="AC451" s="6">
        <v>186000</v>
      </c>
      <c r="AD451" s="8">
        <v>324000</v>
      </c>
      <c r="AE451" s="8">
        <v>324000</v>
      </c>
      <c r="AF451" s="8">
        <v>165000</v>
      </c>
      <c r="AG451" s="8">
        <v>165000</v>
      </c>
      <c r="AH451" s="8">
        <f t="shared" si="101"/>
        <v>0</v>
      </c>
      <c r="AI451" s="8">
        <v>165000</v>
      </c>
      <c r="AJ451" s="8">
        <f t="shared" si="102"/>
        <v>4500</v>
      </c>
      <c r="AK451" s="8">
        <v>160500</v>
      </c>
      <c r="AL451" s="8">
        <v>0</v>
      </c>
      <c r="AM451" s="1" t="s">
        <v>291</v>
      </c>
      <c r="AN451" s="1"/>
      <c r="AO451" s="11">
        <f t="shared" si="103"/>
        <v>16500</v>
      </c>
      <c r="AP451" s="11">
        <v>144000</v>
      </c>
      <c r="AQ451" s="11">
        <f t="shared" si="104"/>
        <v>159000</v>
      </c>
      <c r="AR451" s="11">
        <v>0</v>
      </c>
      <c r="AS451" s="11">
        <v>0</v>
      </c>
      <c r="AT451" s="11">
        <v>0</v>
      </c>
      <c r="AU451" s="11">
        <v>0</v>
      </c>
      <c r="AV451" s="3">
        <v>0</v>
      </c>
      <c r="AW451" s="4">
        <v>0</v>
      </c>
      <c r="AX451" s="73">
        <f t="shared" si="100"/>
        <v>0</v>
      </c>
    </row>
    <row r="452" spans="1:50" x14ac:dyDescent="0.25">
      <c r="A452" s="1" t="s">
        <v>45</v>
      </c>
      <c r="B452" s="1" t="s">
        <v>32</v>
      </c>
      <c r="C452" s="1" t="s">
        <v>33</v>
      </c>
      <c r="D452" s="1" t="s">
        <v>100</v>
      </c>
      <c r="E452" s="1" t="s">
        <v>101</v>
      </c>
      <c r="F452" s="1" t="s">
        <v>286</v>
      </c>
      <c r="G452" s="1">
        <v>1</v>
      </c>
      <c r="H452" s="1" t="s">
        <v>80</v>
      </c>
      <c r="I452" s="1">
        <v>1</v>
      </c>
      <c r="J452" s="1" t="s">
        <v>85</v>
      </c>
      <c r="K452" s="16" t="s">
        <v>289</v>
      </c>
      <c r="L452" s="16" t="s">
        <v>574</v>
      </c>
      <c r="M452" s="1" t="s">
        <v>46</v>
      </c>
      <c r="N452" s="1" t="s">
        <v>287</v>
      </c>
      <c r="O452" s="40" t="s">
        <v>287</v>
      </c>
      <c r="P452" s="1" t="s">
        <v>290</v>
      </c>
      <c r="Q452" s="1" t="s">
        <v>761</v>
      </c>
      <c r="R452" s="1" t="s">
        <v>287</v>
      </c>
      <c r="S452" s="1" t="s">
        <v>290</v>
      </c>
      <c r="T452" s="1" t="s">
        <v>288</v>
      </c>
      <c r="U452" s="1">
        <v>4000</v>
      </c>
      <c r="V452" s="1" t="s">
        <v>520</v>
      </c>
      <c r="W452" s="1" t="s">
        <v>520</v>
      </c>
      <c r="X452" s="1">
        <v>4411</v>
      </c>
      <c r="Y452" s="1" t="s">
        <v>86</v>
      </c>
      <c r="Z452" s="1">
        <v>37</v>
      </c>
      <c r="AA452" s="1" t="s">
        <v>292</v>
      </c>
      <c r="AB452" s="7">
        <v>0</v>
      </c>
      <c r="AC452" s="7">
        <v>0</v>
      </c>
      <c r="AD452" s="8">
        <v>205000</v>
      </c>
      <c r="AE452" s="8">
        <v>0</v>
      </c>
      <c r="AF452" s="8">
        <v>0</v>
      </c>
      <c r="AG452" s="8">
        <v>0</v>
      </c>
      <c r="AH452" s="8">
        <f t="shared" si="101"/>
        <v>0</v>
      </c>
      <c r="AI452" s="8">
        <v>0</v>
      </c>
      <c r="AJ452" s="8">
        <f t="shared" si="102"/>
        <v>0</v>
      </c>
      <c r="AK452" s="8">
        <v>0</v>
      </c>
      <c r="AL452" s="8">
        <v>0</v>
      </c>
      <c r="AN452" s="1"/>
      <c r="AO452" s="11">
        <f t="shared" si="103"/>
        <v>0</v>
      </c>
      <c r="AP452" s="11">
        <v>0</v>
      </c>
      <c r="AQ452" s="11">
        <f t="shared" si="104"/>
        <v>205000</v>
      </c>
      <c r="AR452" s="11">
        <v>205000</v>
      </c>
      <c r="AS452" s="11">
        <v>0</v>
      </c>
      <c r="AT452" s="11">
        <v>0</v>
      </c>
      <c r="AU452" s="11">
        <v>0</v>
      </c>
      <c r="AV452" s="3">
        <v>205000</v>
      </c>
      <c r="AW452" s="4">
        <v>0</v>
      </c>
      <c r="AX452" s="73">
        <f t="shared" si="100"/>
        <v>0</v>
      </c>
    </row>
    <row r="453" spans="1:50" x14ac:dyDescent="0.25">
      <c r="A453" s="1" t="s">
        <v>45</v>
      </c>
      <c r="B453" s="1" t="s">
        <v>407</v>
      </c>
      <c r="C453" s="1" t="s">
        <v>408</v>
      </c>
      <c r="D453" s="1" t="s">
        <v>76</v>
      </c>
      <c r="E453" s="1" t="s">
        <v>77</v>
      </c>
      <c r="F453" s="1" t="s">
        <v>196</v>
      </c>
      <c r="G453" s="1">
        <v>5</v>
      </c>
      <c r="H453" s="1" t="s">
        <v>198</v>
      </c>
      <c r="I453" s="1">
        <v>25</v>
      </c>
      <c r="J453" s="1" t="s">
        <v>85</v>
      </c>
      <c r="K453" s="16" t="s">
        <v>200</v>
      </c>
      <c r="L453" s="16" t="s">
        <v>574</v>
      </c>
      <c r="M453" s="1" t="s">
        <v>46</v>
      </c>
      <c r="N453" s="1" t="s">
        <v>197</v>
      </c>
      <c r="O453" s="40" t="s">
        <v>659</v>
      </c>
      <c r="P453" s="1" t="s">
        <v>201</v>
      </c>
      <c r="Q453" s="1" t="s">
        <v>771</v>
      </c>
      <c r="R453" s="1" t="s">
        <v>634</v>
      </c>
      <c r="S453" s="1" t="s">
        <v>737</v>
      </c>
      <c r="T453" s="1" t="s">
        <v>409</v>
      </c>
      <c r="U453" s="1">
        <v>4000</v>
      </c>
      <c r="V453" s="1" t="s">
        <v>520</v>
      </c>
      <c r="W453" s="1" t="s">
        <v>519</v>
      </c>
      <c r="X453" s="1">
        <v>4411</v>
      </c>
      <c r="Y453" s="1" t="s">
        <v>86</v>
      </c>
      <c r="Z453" s="1">
        <v>0</v>
      </c>
      <c r="AA453" s="1" t="s">
        <v>44</v>
      </c>
      <c r="AB453" s="7">
        <v>0</v>
      </c>
      <c r="AC453" s="7">
        <v>0</v>
      </c>
      <c r="AD453" s="8">
        <v>100000</v>
      </c>
      <c r="AE453" s="8">
        <v>100000</v>
      </c>
      <c r="AF453" s="8">
        <v>100000</v>
      </c>
      <c r="AG453" s="8">
        <v>100000</v>
      </c>
      <c r="AH453" s="8">
        <f t="shared" si="101"/>
        <v>0</v>
      </c>
      <c r="AI453" s="8">
        <v>100000</v>
      </c>
      <c r="AJ453" s="8">
        <f t="shared" si="102"/>
        <v>0</v>
      </c>
      <c r="AK453" s="8">
        <v>100000</v>
      </c>
      <c r="AL453" s="8">
        <v>0</v>
      </c>
      <c r="AM453" s="11" t="s">
        <v>548</v>
      </c>
      <c r="AN453" s="11"/>
      <c r="AO453" s="11">
        <f t="shared" si="103"/>
        <v>100000</v>
      </c>
      <c r="AP453" s="11">
        <v>0</v>
      </c>
      <c r="AQ453" s="11">
        <f t="shared" si="104"/>
        <v>0</v>
      </c>
      <c r="AR453" s="11">
        <v>0</v>
      </c>
      <c r="AS453" s="11">
        <v>0</v>
      </c>
      <c r="AT453" s="11">
        <v>0</v>
      </c>
      <c r="AU453" s="11">
        <v>0</v>
      </c>
      <c r="AV453" s="3">
        <v>0</v>
      </c>
      <c r="AW453" s="4">
        <v>0</v>
      </c>
      <c r="AX453" s="73">
        <f t="shared" si="100"/>
        <v>0</v>
      </c>
    </row>
    <row r="454" spans="1:50" x14ac:dyDescent="0.25">
      <c r="A454" s="1" t="s">
        <v>45</v>
      </c>
      <c r="B454" s="1" t="s">
        <v>414</v>
      </c>
      <c r="C454" s="1" t="s">
        <v>415</v>
      </c>
      <c r="D454" s="1" t="s">
        <v>100</v>
      </c>
      <c r="E454" s="1" t="s">
        <v>101</v>
      </c>
      <c r="F454" s="1" t="s">
        <v>350</v>
      </c>
      <c r="G454" s="1">
        <v>8</v>
      </c>
      <c r="H454" s="1" t="s">
        <v>376</v>
      </c>
      <c r="I454" s="1">
        <v>47</v>
      </c>
      <c r="J454" s="1" t="s">
        <v>85</v>
      </c>
      <c r="K454" s="16" t="s">
        <v>417</v>
      </c>
      <c r="L454" s="16" t="s">
        <v>574</v>
      </c>
      <c r="M454" s="1" t="s">
        <v>46</v>
      </c>
      <c r="N454" s="1" t="s">
        <v>351</v>
      </c>
      <c r="O454" s="40" t="s">
        <v>651</v>
      </c>
      <c r="P454" s="1" t="s">
        <v>418</v>
      </c>
      <c r="Q454" s="1" t="s">
        <v>773</v>
      </c>
      <c r="R454" s="1" t="s">
        <v>608</v>
      </c>
      <c r="S454" s="1" t="s">
        <v>609</v>
      </c>
      <c r="T454" s="1" t="s">
        <v>416</v>
      </c>
      <c r="U454" s="1">
        <v>4000</v>
      </c>
      <c r="V454" s="1" t="s">
        <v>520</v>
      </c>
      <c r="W454" s="1" t="s">
        <v>520</v>
      </c>
      <c r="X454" s="1">
        <v>4411</v>
      </c>
      <c r="Y454" s="1" t="s">
        <v>86</v>
      </c>
      <c r="Z454" s="1">
        <v>29</v>
      </c>
      <c r="AA454" s="1" t="s">
        <v>716</v>
      </c>
      <c r="AB454" s="6">
        <v>50000</v>
      </c>
      <c r="AC454" s="6">
        <v>50000</v>
      </c>
      <c r="AD454" s="8">
        <v>100000</v>
      </c>
      <c r="AE454" s="8">
        <v>100000</v>
      </c>
      <c r="AF454" s="8">
        <v>100000</v>
      </c>
      <c r="AG454" s="8">
        <v>100000</v>
      </c>
      <c r="AH454" s="8">
        <f t="shared" si="101"/>
        <v>0</v>
      </c>
      <c r="AI454" s="8">
        <v>100000</v>
      </c>
      <c r="AJ454" s="8">
        <f t="shared" si="102"/>
        <v>0</v>
      </c>
      <c r="AK454" s="8">
        <v>100000</v>
      </c>
      <c r="AL454" s="8">
        <v>200000</v>
      </c>
      <c r="AM454" s="11" t="s">
        <v>560</v>
      </c>
      <c r="AN454" s="11"/>
      <c r="AO454" s="11">
        <f t="shared" si="103"/>
        <v>0</v>
      </c>
      <c r="AP454" s="11">
        <v>100000</v>
      </c>
      <c r="AQ454" s="11">
        <f t="shared" si="104"/>
        <v>0</v>
      </c>
      <c r="AR454" s="11">
        <v>0</v>
      </c>
      <c r="AS454" s="11">
        <v>0</v>
      </c>
      <c r="AT454" s="11">
        <v>0</v>
      </c>
      <c r="AU454" s="11">
        <v>0</v>
      </c>
      <c r="AV454" s="3">
        <v>0</v>
      </c>
      <c r="AW454" s="4">
        <v>200000</v>
      </c>
      <c r="AX454" s="73">
        <f t="shared" si="100"/>
        <v>0</v>
      </c>
    </row>
    <row r="455" spans="1:50" x14ac:dyDescent="0.25">
      <c r="A455" s="1" t="s">
        <v>45</v>
      </c>
      <c r="B455" s="1" t="s">
        <v>74</v>
      </c>
      <c r="C455" s="1" t="s">
        <v>75</v>
      </c>
      <c r="D455" s="1" t="s">
        <v>76</v>
      </c>
      <c r="E455" s="1" t="s">
        <v>77</v>
      </c>
      <c r="F455" s="1" t="s">
        <v>78</v>
      </c>
      <c r="G455" s="1">
        <v>1</v>
      </c>
      <c r="H455" s="1" t="s">
        <v>80</v>
      </c>
      <c r="I455" s="1">
        <v>16</v>
      </c>
      <c r="J455" s="1" t="s">
        <v>85</v>
      </c>
      <c r="K455" s="16" t="s">
        <v>90</v>
      </c>
      <c r="L455" s="16" t="s">
        <v>574</v>
      </c>
      <c r="M455" s="1" t="s">
        <v>46</v>
      </c>
      <c r="N455" s="1" t="s">
        <v>79</v>
      </c>
      <c r="O455" s="40" t="s">
        <v>659</v>
      </c>
      <c r="P455" s="1" t="s">
        <v>91</v>
      </c>
      <c r="Q455" s="1" t="s">
        <v>771</v>
      </c>
      <c r="R455" s="1" t="s">
        <v>634</v>
      </c>
      <c r="S455" s="1" t="s">
        <v>737</v>
      </c>
      <c r="T455" s="1" t="s">
        <v>89</v>
      </c>
      <c r="U455" s="1">
        <v>4000</v>
      </c>
      <c r="V455" s="1" t="s">
        <v>520</v>
      </c>
      <c r="W455" s="1" t="s">
        <v>520</v>
      </c>
      <c r="X455" s="1">
        <v>4411</v>
      </c>
      <c r="Y455" s="1" t="s">
        <v>86</v>
      </c>
      <c r="Z455" s="1">
        <v>0</v>
      </c>
      <c r="AA455" s="1" t="s">
        <v>44</v>
      </c>
      <c r="AB455" s="6">
        <v>5689448.2000000002</v>
      </c>
      <c r="AC455" s="6">
        <v>4980000</v>
      </c>
      <c r="AD455" s="8">
        <v>5600000</v>
      </c>
      <c r="AE455" s="8">
        <v>5600000</v>
      </c>
      <c r="AF455" s="8">
        <v>5600000</v>
      </c>
      <c r="AG455" s="8">
        <v>5600000</v>
      </c>
      <c r="AH455" s="8">
        <f t="shared" si="101"/>
        <v>0</v>
      </c>
      <c r="AI455" s="8">
        <v>5600000</v>
      </c>
      <c r="AJ455" s="8">
        <f t="shared" si="102"/>
        <v>0</v>
      </c>
      <c r="AK455" s="8">
        <v>5600000</v>
      </c>
      <c r="AL455" s="8">
        <v>0</v>
      </c>
      <c r="AM455" s="11"/>
      <c r="AN455" s="11"/>
      <c r="AO455" s="11">
        <f t="shared" si="103"/>
        <v>0</v>
      </c>
      <c r="AP455" s="11">
        <v>5600000</v>
      </c>
      <c r="AQ455" s="11">
        <f t="shared" si="104"/>
        <v>0</v>
      </c>
      <c r="AR455" s="11">
        <v>0</v>
      </c>
      <c r="AS455" s="11">
        <v>0</v>
      </c>
      <c r="AT455" s="11">
        <v>0</v>
      </c>
      <c r="AU455" s="11">
        <v>0</v>
      </c>
      <c r="AV455" s="3">
        <v>0</v>
      </c>
      <c r="AW455" s="4">
        <v>5600000</v>
      </c>
      <c r="AX455" s="73">
        <f t="shared" si="100"/>
        <v>5600000</v>
      </c>
    </row>
    <row r="456" spans="1:50" x14ac:dyDescent="0.25">
      <c r="A456" s="1" t="s">
        <v>45</v>
      </c>
      <c r="B456" s="1" t="s">
        <v>188</v>
      </c>
      <c r="C456" s="1" t="s">
        <v>189</v>
      </c>
      <c r="D456" s="1" t="s">
        <v>76</v>
      </c>
      <c r="E456" s="1" t="s">
        <v>77</v>
      </c>
      <c r="F456" s="1" t="s">
        <v>196</v>
      </c>
      <c r="G456" s="1">
        <v>5</v>
      </c>
      <c r="H456" s="1" t="s">
        <v>198</v>
      </c>
      <c r="I456" s="1">
        <v>32</v>
      </c>
      <c r="J456" s="1" t="s">
        <v>85</v>
      </c>
      <c r="K456" s="16" t="s">
        <v>205</v>
      </c>
      <c r="L456" s="16" t="s">
        <v>574</v>
      </c>
      <c r="M456" s="1" t="s">
        <v>46</v>
      </c>
      <c r="N456" s="1" t="s">
        <v>197</v>
      </c>
      <c r="O456" s="40" t="s">
        <v>659</v>
      </c>
      <c r="P456" s="1" t="s">
        <v>206</v>
      </c>
      <c r="Q456" s="1" t="s">
        <v>771</v>
      </c>
      <c r="R456" s="1" t="s">
        <v>634</v>
      </c>
      <c r="S456" s="1" t="s">
        <v>737</v>
      </c>
      <c r="T456" s="1" t="s">
        <v>209</v>
      </c>
      <c r="U456" s="1">
        <v>4000</v>
      </c>
      <c r="V456" s="1" t="s">
        <v>520</v>
      </c>
      <c r="W456" s="1" t="s">
        <v>519</v>
      </c>
      <c r="X456" s="1">
        <v>4411</v>
      </c>
      <c r="Y456" s="1" t="s">
        <v>86</v>
      </c>
      <c r="Z456" s="1">
        <v>0</v>
      </c>
      <c r="AA456" s="1" t="s">
        <v>44</v>
      </c>
      <c r="AB456" s="6">
        <v>14162986.199999999</v>
      </c>
      <c r="AC456" s="6">
        <v>14162986.199999999</v>
      </c>
      <c r="AD456" s="8">
        <v>17662452.359999999</v>
      </c>
      <c r="AE456" s="8">
        <v>15085424.199999999</v>
      </c>
      <c r="AF456" s="8">
        <v>17603613.140000001</v>
      </c>
      <c r="AG456" s="8">
        <v>17603613.140000001</v>
      </c>
      <c r="AH456" s="8">
        <f t="shared" si="101"/>
        <v>0</v>
      </c>
      <c r="AI456" s="8">
        <v>17603613.140000001</v>
      </c>
      <c r="AJ456" s="8">
        <f t="shared" si="102"/>
        <v>0</v>
      </c>
      <c r="AK456" s="8">
        <v>17603613.140000001</v>
      </c>
      <c r="AL456" s="8">
        <v>0</v>
      </c>
      <c r="AM456" s="11" t="s">
        <v>529</v>
      </c>
      <c r="AN456" s="11"/>
      <c r="AO456" s="11">
        <f t="shared" si="103"/>
        <v>0</v>
      </c>
      <c r="AP456" s="11">
        <v>17603613.140000001</v>
      </c>
      <c r="AQ456" s="11">
        <f t="shared" si="104"/>
        <v>58839.219999998808</v>
      </c>
      <c r="AR456" s="11">
        <v>0</v>
      </c>
      <c r="AS456" s="11">
        <v>2577028.2000000002</v>
      </c>
      <c r="AT456" s="11">
        <v>0</v>
      </c>
      <c r="AU456" s="11">
        <v>0.04</v>
      </c>
      <c r="AV456" s="3">
        <v>2577028.16</v>
      </c>
      <c r="AW456" s="4">
        <v>18000000</v>
      </c>
      <c r="AX456" s="73">
        <f t="shared" si="100"/>
        <v>18000000</v>
      </c>
    </row>
    <row r="457" spans="1:50" x14ac:dyDescent="0.25">
      <c r="A457" s="1" t="s">
        <v>45</v>
      </c>
      <c r="B457" s="1" t="s">
        <v>407</v>
      </c>
      <c r="C457" s="1" t="s">
        <v>408</v>
      </c>
      <c r="D457" s="1" t="s">
        <v>76</v>
      </c>
      <c r="E457" s="1" t="s">
        <v>77</v>
      </c>
      <c r="F457" s="1" t="s">
        <v>196</v>
      </c>
      <c r="G457" s="1">
        <v>5</v>
      </c>
      <c r="H457" s="1" t="s">
        <v>198</v>
      </c>
      <c r="I457" s="1">
        <v>28</v>
      </c>
      <c r="J457" s="1" t="s">
        <v>85</v>
      </c>
      <c r="K457" s="16" t="s">
        <v>200</v>
      </c>
      <c r="L457" s="16" t="s">
        <v>574</v>
      </c>
      <c r="M457" s="1" t="s">
        <v>46</v>
      </c>
      <c r="N457" s="1" t="s">
        <v>197</v>
      </c>
      <c r="O457" s="40" t="s">
        <v>659</v>
      </c>
      <c r="P457" s="1" t="s">
        <v>201</v>
      </c>
      <c r="Q457" s="1" t="s">
        <v>771</v>
      </c>
      <c r="R457" s="1" t="s">
        <v>634</v>
      </c>
      <c r="S457" s="1" t="s">
        <v>737</v>
      </c>
      <c r="T457" s="1" t="s">
        <v>412</v>
      </c>
      <c r="U457" s="1">
        <v>4000</v>
      </c>
      <c r="V457" s="1" t="s">
        <v>520</v>
      </c>
      <c r="W457" s="1" t="s">
        <v>520</v>
      </c>
      <c r="X457" s="1">
        <v>4421</v>
      </c>
      <c r="Y457" s="1" t="s">
        <v>413</v>
      </c>
      <c r="Z457" s="1">
        <v>0</v>
      </c>
      <c r="AA457" s="1" t="s">
        <v>44</v>
      </c>
      <c r="AB457" s="6">
        <v>200000</v>
      </c>
      <c r="AC457" s="6">
        <v>200000</v>
      </c>
      <c r="AD457" s="8">
        <v>200000</v>
      </c>
      <c r="AE457" s="8">
        <v>200000</v>
      </c>
      <c r="AF457" s="8">
        <v>124000</v>
      </c>
      <c r="AG457" s="8">
        <v>124000</v>
      </c>
      <c r="AH457" s="8">
        <f t="shared" si="101"/>
        <v>0</v>
      </c>
      <c r="AI457" s="8">
        <v>124000</v>
      </c>
      <c r="AJ457" s="8">
        <f t="shared" si="102"/>
        <v>0</v>
      </c>
      <c r="AK457" s="8">
        <v>124000</v>
      </c>
      <c r="AL457" s="8">
        <v>200000</v>
      </c>
      <c r="AM457" s="11" t="s">
        <v>549</v>
      </c>
      <c r="AN457" s="11"/>
      <c r="AO457" s="11">
        <f t="shared" si="103"/>
        <v>0</v>
      </c>
      <c r="AP457" s="11">
        <v>124000</v>
      </c>
      <c r="AQ457" s="11">
        <f t="shared" si="104"/>
        <v>76000</v>
      </c>
      <c r="AR457" s="11">
        <v>0</v>
      </c>
      <c r="AS457" s="11">
        <v>0</v>
      </c>
      <c r="AT457" s="11">
        <v>0</v>
      </c>
      <c r="AU457" s="11">
        <v>0</v>
      </c>
      <c r="AV457" s="3">
        <v>0</v>
      </c>
      <c r="AW457" s="4">
        <v>200000</v>
      </c>
      <c r="AX457" s="73">
        <f t="shared" si="100"/>
        <v>0</v>
      </c>
    </row>
    <row r="458" spans="1:50" x14ac:dyDescent="0.25">
      <c r="A458" s="1" t="s">
        <v>45</v>
      </c>
      <c r="B458" s="1" t="s">
        <v>407</v>
      </c>
      <c r="C458" s="1" t="s">
        <v>408</v>
      </c>
      <c r="D458" s="1" t="s">
        <v>76</v>
      </c>
      <c r="E458" s="1" t="s">
        <v>77</v>
      </c>
      <c r="F458" s="1" t="s">
        <v>196</v>
      </c>
      <c r="G458" s="1">
        <v>5</v>
      </c>
      <c r="H458" s="1" t="s">
        <v>198</v>
      </c>
      <c r="I458" s="1">
        <v>25</v>
      </c>
      <c r="J458" s="1" t="s">
        <v>85</v>
      </c>
      <c r="K458" s="16" t="s">
        <v>200</v>
      </c>
      <c r="L458" s="16" t="s">
        <v>574</v>
      </c>
      <c r="M458" s="1" t="s">
        <v>46</v>
      </c>
      <c r="N458" s="1" t="s">
        <v>197</v>
      </c>
      <c r="O458" s="40" t="s">
        <v>659</v>
      </c>
      <c r="P458" s="1" t="s">
        <v>201</v>
      </c>
      <c r="Q458" s="1" t="s">
        <v>771</v>
      </c>
      <c r="R458" s="1" t="s">
        <v>634</v>
      </c>
      <c r="S458" s="1" t="s">
        <v>737</v>
      </c>
      <c r="T458" s="1" t="s">
        <v>409</v>
      </c>
      <c r="U458" s="1">
        <v>4000</v>
      </c>
      <c r="V458" s="1" t="s">
        <v>520</v>
      </c>
      <c r="W458" s="1" t="s">
        <v>519</v>
      </c>
      <c r="X458" s="1">
        <v>4431</v>
      </c>
      <c r="Y458" s="1" t="s">
        <v>410</v>
      </c>
      <c r="Z458" s="1">
        <v>0</v>
      </c>
      <c r="AA458" s="1" t="s">
        <v>44</v>
      </c>
      <c r="AB458" s="6">
        <v>3853743.78</v>
      </c>
      <c r="AC458" s="6">
        <v>3489091</v>
      </c>
      <c r="AD458" s="8">
        <v>3900000</v>
      </c>
      <c r="AE458" s="8">
        <v>3900000</v>
      </c>
      <c r="AF458" s="8">
        <v>2780362</v>
      </c>
      <c r="AG458" s="8">
        <v>2780362</v>
      </c>
      <c r="AH458" s="8">
        <f t="shared" si="101"/>
        <v>0</v>
      </c>
      <c r="AI458" s="8">
        <v>2780362</v>
      </c>
      <c r="AJ458" s="8">
        <f t="shared" si="102"/>
        <v>385766</v>
      </c>
      <c r="AK458" s="8">
        <v>2394596</v>
      </c>
      <c r="AL458" s="8">
        <v>3900000</v>
      </c>
      <c r="AM458" s="11" t="s">
        <v>533</v>
      </c>
      <c r="AN458" s="11"/>
      <c r="AO458" s="11">
        <f t="shared" si="103"/>
        <v>0</v>
      </c>
      <c r="AP458" s="11">
        <v>2394596</v>
      </c>
      <c r="AQ458" s="11">
        <f t="shared" si="104"/>
        <v>1119638</v>
      </c>
      <c r="AR458" s="11">
        <v>0</v>
      </c>
      <c r="AS458" s="11">
        <v>0</v>
      </c>
      <c r="AT458" s="11">
        <v>0</v>
      </c>
      <c r="AU458" s="11">
        <v>0</v>
      </c>
      <c r="AV458" s="3">
        <v>0</v>
      </c>
      <c r="AW458" s="4">
        <v>3900000</v>
      </c>
      <c r="AX458" s="73">
        <f t="shared" si="100"/>
        <v>0</v>
      </c>
    </row>
    <row r="459" spans="1:50" x14ac:dyDescent="0.25">
      <c r="A459" s="1" t="s">
        <v>45</v>
      </c>
      <c r="B459" s="1" t="s">
        <v>407</v>
      </c>
      <c r="C459" s="1" t="s">
        <v>408</v>
      </c>
      <c r="D459" s="1" t="s">
        <v>76</v>
      </c>
      <c r="E459" s="1" t="s">
        <v>77</v>
      </c>
      <c r="F459" s="1" t="s">
        <v>196</v>
      </c>
      <c r="G459" s="1">
        <v>5</v>
      </c>
      <c r="H459" s="1" t="s">
        <v>198</v>
      </c>
      <c r="I459" s="1">
        <v>25</v>
      </c>
      <c r="J459" s="1" t="s">
        <v>85</v>
      </c>
      <c r="K459" s="16" t="s">
        <v>200</v>
      </c>
      <c r="L459" s="16" t="s">
        <v>574</v>
      </c>
      <c r="M459" s="1" t="s">
        <v>46</v>
      </c>
      <c r="N459" s="1" t="s">
        <v>197</v>
      </c>
      <c r="O459" s="40" t="s">
        <v>659</v>
      </c>
      <c r="P459" s="1" t="s">
        <v>201</v>
      </c>
      <c r="Q459" s="1" t="s">
        <v>771</v>
      </c>
      <c r="R459" s="1" t="s">
        <v>634</v>
      </c>
      <c r="S459" s="1" t="s">
        <v>737</v>
      </c>
      <c r="T459" s="1" t="s">
        <v>409</v>
      </c>
      <c r="U459" s="1">
        <v>4000</v>
      </c>
      <c r="V459" s="1" t="s">
        <v>520</v>
      </c>
      <c r="W459" s="1" t="s">
        <v>520</v>
      </c>
      <c r="X459" s="1">
        <v>4431</v>
      </c>
      <c r="Y459" s="1" t="s">
        <v>410</v>
      </c>
      <c r="Z459" s="1">
        <v>17</v>
      </c>
      <c r="AA459" s="1" t="s">
        <v>411</v>
      </c>
      <c r="AB459" s="6">
        <v>298941.28000000003</v>
      </c>
      <c r="AC459" s="6">
        <v>298941.28000000003</v>
      </c>
      <c r="AD459" s="8">
        <v>400000</v>
      </c>
      <c r="AE459" s="8">
        <v>400000</v>
      </c>
      <c r="AF459" s="8">
        <v>160064</v>
      </c>
      <c r="AG459" s="8">
        <v>160064</v>
      </c>
      <c r="AH459" s="8">
        <f t="shared" si="101"/>
        <v>0</v>
      </c>
      <c r="AI459" s="8">
        <v>160064</v>
      </c>
      <c r="AJ459" s="8">
        <f t="shared" si="102"/>
        <v>160064</v>
      </c>
      <c r="AK459" s="8">
        <v>0</v>
      </c>
      <c r="AL459" s="8">
        <v>0</v>
      </c>
      <c r="AM459" s="11"/>
      <c r="AN459" s="11"/>
      <c r="AO459" s="11">
        <f t="shared" si="103"/>
        <v>0</v>
      </c>
      <c r="AP459" s="11">
        <v>0</v>
      </c>
      <c r="AQ459" s="11">
        <f t="shared" si="104"/>
        <v>239936</v>
      </c>
      <c r="AR459" s="11">
        <v>0</v>
      </c>
      <c r="AS459" s="11">
        <v>0</v>
      </c>
      <c r="AT459" s="11">
        <v>0</v>
      </c>
      <c r="AU459" s="11">
        <v>0</v>
      </c>
      <c r="AV459" s="3">
        <v>0</v>
      </c>
      <c r="AW459" s="4">
        <v>0</v>
      </c>
      <c r="AX459" s="73">
        <f t="shared" si="100"/>
        <v>0</v>
      </c>
    </row>
    <row r="460" spans="1:50" x14ac:dyDescent="0.25">
      <c r="A460" s="1" t="s">
        <v>45</v>
      </c>
      <c r="B460" s="1" t="s">
        <v>188</v>
      </c>
      <c r="C460" s="1" t="s">
        <v>189</v>
      </c>
      <c r="D460" s="1" t="s">
        <v>76</v>
      </c>
      <c r="E460" s="1" t="s">
        <v>77</v>
      </c>
      <c r="F460" s="1" t="s">
        <v>196</v>
      </c>
      <c r="G460" s="1">
        <v>5</v>
      </c>
      <c r="H460" s="1" t="s">
        <v>198</v>
      </c>
      <c r="I460" s="1">
        <v>26</v>
      </c>
      <c r="J460" s="1" t="s">
        <v>85</v>
      </c>
      <c r="K460" s="16" t="s">
        <v>200</v>
      </c>
      <c r="L460" s="16" t="s">
        <v>574</v>
      </c>
      <c r="M460" s="1" t="s">
        <v>46</v>
      </c>
      <c r="N460" s="1" t="s">
        <v>197</v>
      </c>
      <c r="O460" s="40" t="s">
        <v>659</v>
      </c>
      <c r="P460" s="1" t="s">
        <v>201</v>
      </c>
      <c r="Q460" s="1" t="s">
        <v>771</v>
      </c>
      <c r="R460" s="1" t="s">
        <v>634</v>
      </c>
      <c r="S460" s="1" t="s">
        <v>738</v>
      </c>
      <c r="T460" s="1" t="s">
        <v>199</v>
      </c>
      <c r="U460" s="1">
        <v>4000</v>
      </c>
      <c r="V460" s="1" t="s">
        <v>520</v>
      </c>
      <c r="W460" s="1" t="s">
        <v>520</v>
      </c>
      <c r="X460" s="1">
        <v>4451</v>
      </c>
      <c r="Y460" s="1" t="s">
        <v>202</v>
      </c>
      <c r="Z460" s="1">
        <v>18</v>
      </c>
      <c r="AA460" s="1" t="s">
        <v>203</v>
      </c>
      <c r="AB460" s="6">
        <v>29847740.09</v>
      </c>
      <c r="AC460" s="6">
        <v>29847740.09</v>
      </c>
      <c r="AD460" s="8">
        <v>0</v>
      </c>
      <c r="AE460" s="8">
        <v>10000000</v>
      </c>
      <c r="AF460" s="8">
        <v>0</v>
      </c>
      <c r="AG460" s="8">
        <v>0</v>
      </c>
      <c r="AH460" s="8">
        <f t="shared" si="101"/>
        <v>0</v>
      </c>
      <c r="AI460" s="8">
        <v>0</v>
      </c>
      <c r="AJ460" s="8">
        <f t="shared" si="102"/>
        <v>0</v>
      </c>
      <c r="AK460" s="8">
        <v>0</v>
      </c>
      <c r="AL460" s="8">
        <v>0</v>
      </c>
      <c r="AM460" s="11"/>
      <c r="AN460" s="11"/>
      <c r="AO460" s="11">
        <f t="shared" si="103"/>
        <v>0</v>
      </c>
      <c r="AP460" s="11">
        <v>0</v>
      </c>
      <c r="AQ460" s="11">
        <f t="shared" si="104"/>
        <v>0</v>
      </c>
      <c r="AR460" s="11">
        <v>0</v>
      </c>
      <c r="AS460" s="11">
        <v>20000000</v>
      </c>
      <c r="AT460" s="11">
        <v>0</v>
      </c>
      <c r="AU460" s="11">
        <v>30000000</v>
      </c>
      <c r="AV460" s="3">
        <v>-10000000</v>
      </c>
      <c r="AW460" s="4">
        <v>0</v>
      </c>
      <c r="AX460" s="73">
        <f t="shared" si="100"/>
        <v>0</v>
      </c>
    </row>
    <row r="461" spans="1:50" x14ac:dyDescent="0.25">
      <c r="A461" s="1" t="s">
        <v>45</v>
      </c>
      <c r="B461" s="1" t="s">
        <v>32</v>
      </c>
      <c r="C461" s="1" t="s">
        <v>33</v>
      </c>
      <c r="D461" s="1" t="s">
        <v>49</v>
      </c>
      <c r="E461" s="1" t="s">
        <v>50</v>
      </c>
      <c r="F461" s="1" t="s">
        <v>78</v>
      </c>
      <c r="G461" s="1">
        <v>1</v>
      </c>
      <c r="H461" s="1" t="s">
        <v>80</v>
      </c>
      <c r="I461" s="1">
        <v>8</v>
      </c>
      <c r="J461" s="1" t="s">
        <v>85</v>
      </c>
      <c r="K461" s="16" t="s">
        <v>248</v>
      </c>
      <c r="L461" s="16" t="s">
        <v>574</v>
      </c>
      <c r="M461" s="1" t="s">
        <v>46</v>
      </c>
      <c r="N461" s="1" t="s">
        <v>79</v>
      </c>
      <c r="O461" s="16" t="s">
        <v>307</v>
      </c>
      <c r="P461" s="1" t="s">
        <v>307</v>
      </c>
      <c r="Q461" s="1" t="s">
        <v>766</v>
      </c>
      <c r="R461" s="1" t="s">
        <v>307</v>
      </c>
      <c r="S461" s="1" t="s">
        <v>305</v>
      </c>
      <c r="T461" s="1" t="s">
        <v>247</v>
      </c>
      <c r="U461" s="1">
        <v>4000</v>
      </c>
      <c r="V461" s="1" t="s">
        <v>520</v>
      </c>
      <c r="W461" s="1" t="s">
        <v>520</v>
      </c>
      <c r="X461" s="1">
        <v>4451</v>
      </c>
      <c r="Y461" s="1" t="s">
        <v>202</v>
      </c>
      <c r="Z461" s="1">
        <v>9</v>
      </c>
      <c r="AA461" s="1" t="s">
        <v>250</v>
      </c>
      <c r="AB461" s="6">
        <v>700000</v>
      </c>
      <c r="AC461" s="6">
        <v>500000</v>
      </c>
      <c r="AD461" s="8">
        <v>750000</v>
      </c>
      <c r="AE461" s="8">
        <v>760500</v>
      </c>
      <c r="AF461" s="8">
        <v>0</v>
      </c>
      <c r="AG461" s="8">
        <v>0</v>
      </c>
      <c r="AH461" s="8">
        <f t="shared" si="101"/>
        <v>0</v>
      </c>
      <c r="AI461" s="8">
        <v>0</v>
      </c>
      <c r="AJ461" s="8">
        <f t="shared" si="102"/>
        <v>0</v>
      </c>
      <c r="AK461" s="8">
        <v>0</v>
      </c>
      <c r="AL461" s="8">
        <v>500000</v>
      </c>
      <c r="AM461" s="11" t="s">
        <v>643</v>
      </c>
      <c r="AN461" s="11"/>
      <c r="AO461" s="11">
        <f t="shared" si="103"/>
        <v>0</v>
      </c>
      <c r="AP461" s="11">
        <v>0</v>
      </c>
      <c r="AQ461" s="11">
        <f t="shared" si="104"/>
        <v>750000</v>
      </c>
      <c r="AR461" s="11">
        <v>0</v>
      </c>
      <c r="AS461" s="11">
        <v>0</v>
      </c>
      <c r="AT461" s="11">
        <v>0</v>
      </c>
      <c r="AU461" s="11">
        <v>10500</v>
      </c>
      <c r="AV461" s="3">
        <v>-10500</v>
      </c>
      <c r="AW461" s="4">
        <v>500000</v>
      </c>
      <c r="AX461" s="73">
        <f t="shared" si="100"/>
        <v>0</v>
      </c>
    </row>
    <row r="462" spans="1:50" x14ac:dyDescent="0.25">
      <c r="A462" s="1" t="s">
        <v>45</v>
      </c>
      <c r="B462" s="1" t="s">
        <v>32</v>
      </c>
      <c r="C462" s="1" t="s">
        <v>33</v>
      </c>
      <c r="D462" s="1" t="s">
        <v>49</v>
      </c>
      <c r="E462" s="1" t="s">
        <v>50</v>
      </c>
      <c r="F462" s="1" t="s">
        <v>78</v>
      </c>
      <c r="G462" s="1">
        <v>1</v>
      </c>
      <c r="H462" s="1" t="s">
        <v>80</v>
      </c>
      <c r="I462" s="1">
        <v>8</v>
      </c>
      <c r="J462" s="1" t="s">
        <v>85</v>
      </c>
      <c r="K462" s="16" t="s">
        <v>248</v>
      </c>
      <c r="L462" s="16" t="s">
        <v>574</v>
      </c>
      <c r="M462" s="1" t="s">
        <v>46</v>
      </c>
      <c r="N462" s="1" t="s">
        <v>79</v>
      </c>
      <c r="O462" s="16" t="s">
        <v>659</v>
      </c>
      <c r="P462" s="1" t="s">
        <v>249</v>
      </c>
      <c r="Q462" s="1" t="s">
        <v>771</v>
      </c>
      <c r="R462" s="1" t="s">
        <v>634</v>
      </c>
      <c r="S462" s="1" t="s">
        <v>628</v>
      </c>
      <c r="T462" s="1" t="s">
        <v>247</v>
      </c>
      <c r="U462" s="1">
        <v>4000</v>
      </c>
      <c r="V462" s="1" t="s">
        <v>520</v>
      </c>
      <c r="W462" s="1" t="s">
        <v>520</v>
      </c>
      <c r="X462" s="1">
        <v>4451</v>
      </c>
      <c r="Y462" s="1" t="s">
        <v>202</v>
      </c>
      <c r="Z462" s="1">
        <v>10</v>
      </c>
      <c r="AA462" s="1" t="s">
        <v>251</v>
      </c>
      <c r="AB462" s="6">
        <v>210000</v>
      </c>
      <c r="AC462" s="6">
        <v>0</v>
      </c>
      <c r="AD462" s="8">
        <v>210000</v>
      </c>
      <c r="AE462" s="8">
        <v>199500</v>
      </c>
      <c r="AF462" s="8">
        <v>0</v>
      </c>
      <c r="AG462" s="8">
        <v>0</v>
      </c>
      <c r="AH462" s="8">
        <f t="shared" si="101"/>
        <v>0</v>
      </c>
      <c r="AI462" s="8">
        <v>0</v>
      </c>
      <c r="AJ462" s="8">
        <f t="shared" si="102"/>
        <v>0</v>
      </c>
      <c r="AK462" s="8">
        <v>0</v>
      </c>
      <c r="AL462" s="8">
        <v>0</v>
      </c>
      <c r="AM462" s="11"/>
      <c r="AN462" s="11"/>
      <c r="AO462" s="11">
        <f t="shared" si="103"/>
        <v>0</v>
      </c>
      <c r="AP462" s="11">
        <v>0</v>
      </c>
      <c r="AQ462" s="11">
        <f t="shared" si="104"/>
        <v>210000</v>
      </c>
      <c r="AR462" s="11">
        <v>0</v>
      </c>
      <c r="AS462" s="11">
        <v>10500</v>
      </c>
      <c r="AT462" s="11">
        <v>0</v>
      </c>
      <c r="AU462" s="11">
        <v>0</v>
      </c>
      <c r="AV462" s="3">
        <v>10500</v>
      </c>
      <c r="AW462" s="4">
        <v>0</v>
      </c>
      <c r="AX462" s="73">
        <f t="shared" si="100"/>
        <v>0</v>
      </c>
    </row>
    <row r="463" spans="1:50" x14ac:dyDescent="0.25">
      <c r="A463" s="1" t="s">
        <v>45</v>
      </c>
      <c r="B463" s="1" t="s">
        <v>32</v>
      </c>
      <c r="C463" s="1" t="s">
        <v>33</v>
      </c>
      <c r="D463" s="1" t="s">
        <v>100</v>
      </c>
      <c r="E463" s="1" t="s">
        <v>101</v>
      </c>
      <c r="F463" s="1" t="s">
        <v>286</v>
      </c>
      <c r="G463" s="1">
        <v>1</v>
      </c>
      <c r="H463" s="1" t="s">
        <v>80</v>
      </c>
      <c r="I463" s="1">
        <v>1</v>
      </c>
      <c r="J463" s="1" t="s">
        <v>85</v>
      </c>
      <c r="K463" s="16" t="s">
        <v>289</v>
      </c>
      <c r="L463" s="16" t="s">
        <v>574</v>
      </c>
      <c r="M463" s="1" t="s">
        <v>46</v>
      </c>
      <c r="N463" s="1" t="s">
        <v>287</v>
      </c>
      <c r="O463" s="40" t="s">
        <v>287</v>
      </c>
      <c r="P463" s="1" t="s">
        <v>290</v>
      </c>
      <c r="Q463" s="1" t="s">
        <v>761</v>
      </c>
      <c r="R463" s="1" t="s">
        <v>287</v>
      </c>
      <c r="S463" s="1" t="s">
        <v>290</v>
      </c>
      <c r="T463" s="1" t="s">
        <v>288</v>
      </c>
      <c r="U463" s="1">
        <v>4000</v>
      </c>
      <c r="V463" s="1" t="s">
        <v>520</v>
      </c>
      <c r="W463" s="1" t="s">
        <v>519</v>
      </c>
      <c r="X463" s="1">
        <v>4451</v>
      </c>
      <c r="Y463" s="1" t="s">
        <v>202</v>
      </c>
      <c r="Z463" s="1">
        <v>0</v>
      </c>
      <c r="AA463" s="1" t="s">
        <v>44</v>
      </c>
      <c r="AB463" s="6">
        <f>95000+165000</f>
        <v>260000</v>
      </c>
      <c r="AC463" s="6">
        <f>70000+165000</f>
        <v>235000</v>
      </c>
      <c r="AD463" s="8">
        <v>910000</v>
      </c>
      <c r="AE463" s="8">
        <v>640000</v>
      </c>
      <c r="AF463" s="8">
        <v>330000</v>
      </c>
      <c r="AG463" s="8">
        <v>330000</v>
      </c>
      <c r="AH463" s="8">
        <f t="shared" si="101"/>
        <v>0</v>
      </c>
      <c r="AI463" s="8">
        <v>330000</v>
      </c>
      <c r="AJ463" s="8">
        <f t="shared" si="102"/>
        <v>60000</v>
      </c>
      <c r="AK463" s="8">
        <v>270000</v>
      </c>
      <c r="AL463" s="8">
        <v>910000</v>
      </c>
      <c r="AM463" s="11" t="s">
        <v>532</v>
      </c>
      <c r="AN463" s="11"/>
      <c r="AO463" s="11">
        <f t="shared" si="103"/>
        <v>0</v>
      </c>
      <c r="AP463" s="11">
        <v>270000</v>
      </c>
      <c r="AQ463" s="11">
        <f t="shared" si="104"/>
        <v>580000</v>
      </c>
      <c r="AR463" s="11">
        <v>0</v>
      </c>
      <c r="AS463" s="11">
        <v>270000</v>
      </c>
      <c r="AT463" s="11">
        <v>0</v>
      </c>
      <c r="AU463" s="11">
        <v>0</v>
      </c>
      <c r="AV463" s="3">
        <v>270000</v>
      </c>
      <c r="AW463" s="4">
        <v>910000</v>
      </c>
      <c r="AX463" s="73">
        <f t="shared" si="100"/>
        <v>0</v>
      </c>
    </row>
    <row r="464" spans="1:50" x14ac:dyDescent="0.25">
      <c r="A464" s="1" t="s">
        <v>45</v>
      </c>
      <c r="B464" s="1" t="s">
        <v>32</v>
      </c>
      <c r="C464" s="1" t="s">
        <v>33</v>
      </c>
      <c r="D464" s="1" t="s">
        <v>100</v>
      </c>
      <c r="E464" s="1" t="s">
        <v>101</v>
      </c>
      <c r="F464" s="1" t="s">
        <v>286</v>
      </c>
      <c r="G464" s="1">
        <v>1</v>
      </c>
      <c r="H464" s="1" t="s">
        <v>80</v>
      </c>
      <c r="I464" s="1">
        <v>1</v>
      </c>
      <c r="J464" s="1" t="s">
        <v>85</v>
      </c>
      <c r="K464" s="16" t="s">
        <v>289</v>
      </c>
      <c r="L464" s="16" t="s">
        <v>574</v>
      </c>
      <c r="M464" s="1" t="s">
        <v>46</v>
      </c>
      <c r="N464" s="1" t="s">
        <v>287</v>
      </c>
      <c r="O464" s="40" t="s">
        <v>287</v>
      </c>
      <c r="P464" s="1" t="s">
        <v>290</v>
      </c>
      <c r="Q464" s="1" t="s">
        <v>761</v>
      </c>
      <c r="R464" s="1" t="s">
        <v>287</v>
      </c>
      <c r="S464" s="1" t="s">
        <v>290</v>
      </c>
      <c r="T464" s="1" t="s">
        <v>288</v>
      </c>
      <c r="U464" s="1">
        <v>4000</v>
      </c>
      <c r="V464" s="1" t="s">
        <v>520</v>
      </c>
      <c r="W464" s="1" t="s">
        <v>520</v>
      </c>
      <c r="X464" s="1">
        <v>4451</v>
      </c>
      <c r="Y464" s="1" t="s">
        <v>202</v>
      </c>
      <c r="Z464" s="1">
        <v>3</v>
      </c>
      <c r="AA464" s="1" t="s">
        <v>293</v>
      </c>
      <c r="AB464" s="6">
        <v>180000</v>
      </c>
      <c r="AC464" s="6">
        <v>165000</v>
      </c>
      <c r="AD464" s="8">
        <v>180000</v>
      </c>
      <c r="AE464" s="8">
        <v>180000</v>
      </c>
      <c r="AF464" s="8">
        <v>135000</v>
      </c>
      <c r="AG464" s="8">
        <v>135000</v>
      </c>
      <c r="AH464" s="8">
        <f t="shared" si="101"/>
        <v>0</v>
      </c>
      <c r="AI464" s="8">
        <v>135000</v>
      </c>
      <c r="AJ464" s="8">
        <f t="shared" si="102"/>
        <v>0</v>
      </c>
      <c r="AK464" s="8">
        <v>135000</v>
      </c>
      <c r="AL464" s="8">
        <v>180000</v>
      </c>
      <c r="AM464" s="1" t="s">
        <v>293</v>
      </c>
      <c r="AN464" s="1"/>
      <c r="AO464" s="11">
        <f t="shared" si="103"/>
        <v>0</v>
      </c>
      <c r="AP464" s="11">
        <v>135000</v>
      </c>
      <c r="AQ464" s="11">
        <f t="shared" si="104"/>
        <v>45000</v>
      </c>
      <c r="AR464" s="11">
        <v>0</v>
      </c>
      <c r="AS464" s="11">
        <v>0</v>
      </c>
      <c r="AT464" s="11">
        <v>0</v>
      </c>
      <c r="AU464" s="11">
        <v>0</v>
      </c>
      <c r="AV464" s="3">
        <v>0</v>
      </c>
      <c r="AW464" s="4">
        <v>180000</v>
      </c>
      <c r="AX464" s="73">
        <f t="shared" si="100"/>
        <v>0</v>
      </c>
    </row>
    <row r="465" spans="1:50" x14ac:dyDescent="0.25">
      <c r="A465" s="1" t="s">
        <v>45</v>
      </c>
      <c r="B465" s="1" t="s">
        <v>32</v>
      </c>
      <c r="C465" s="1" t="s">
        <v>33</v>
      </c>
      <c r="D465" s="1" t="s">
        <v>100</v>
      </c>
      <c r="E465" s="1" t="s">
        <v>101</v>
      </c>
      <c r="F465" s="1" t="s">
        <v>286</v>
      </c>
      <c r="G465" s="1">
        <v>1</v>
      </c>
      <c r="H465" s="1" t="s">
        <v>80</v>
      </c>
      <c r="I465" s="1">
        <v>1</v>
      </c>
      <c r="J465" s="1" t="s">
        <v>85</v>
      </c>
      <c r="K465" s="16" t="s">
        <v>289</v>
      </c>
      <c r="L465" s="16" t="s">
        <v>574</v>
      </c>
      <c r="M465" s="1" t="s">
        <v>46</v>
      </c>
      <c r="N465" s="1" t="s">
        <v>287</v>
      </c>
      <c r="O465" s="40" t="s">
        <v>287</v>
      </c>
      <c r="P465" s="1" t="s">
        <v>290</v>
      </c>
      <c r="Q465" s="1" t="s">
        <v>761</v>
      </c>
      <c r="R465" s="1" t="s">
        <v>287</v>
      </c>
      <c r="S465" s="1" t="s">
        <v>290</v>
      </c>
      <c r="T465" s="1" t="s">
        <v>288</v>
      </c>
      <c r="U465" s="1">
        <v>4000</v>
      </c>
      <c r="V465" s="1" t="s">
        <v>520</v>
      </c>
      <c r="W465" s="1" t="s">
        <v>520</v>
      </c>
      <c r="X465" s="1">
        <v>4451</v>
      </c>
      <c r="Y465" s="1" t="s">
        <v>202</v>
      </c>
      <c r="Z465" s="1">
        <v>4</v>
      </c>
      <c r="AA465" s="1" t="s">
        <v>294</v>
      </c>
      <c r="AB465" s="7">
        <v>0</v>
      </c>
      <c r="AC465" s="7">
        <v>0</v>
      </c>
      <c r="AD465" s="8">
        <v>300000</v>
      </c>
      <c r="AE465" s="8">
        <v>300000</v>
      </c>
      <c r="AF465" s="8">
        <v>0</v>
      </c>
      <c r="AG465" s="8">
        <v>0</v>
      </c>
      <c r="AH465" s="8">
        <f t="shared" si="101"/>
        <v>0</v>
      </c>
      <c r="AI465" s="8">
        <v>0</v>
      </c>
      <c r="AJ465" s="8">
        <f t="shared" si="102"/>
        <v>0</v>
      </c>
      <c r="AK465" s="8">
        <v>0</v>
      </c>
      <c r="AL465" s="8">
        <v>300000</v>
      </c>
      <c r="AM465" s="1" t="s">
        <v>294</v>
      </c>
      <c r="AN465" s="1"/>
      <c r="AO465" s="11">
        <f t="shared" si="103"/>
        <v>0</v>
      </c>
      <c r="AP465" s="11">
        <v>0</v>
      </c>
      <c r="AQ465" s="11">
        <f t="shared" si="104"/>
        <v>300000</v>
      </c>
      <c r="AR465" s="11">
        <v>0</v>
      </c>
      <c r="AS465" s="11">
        <v>0</v>
      </c>
      <c r="AT465" s="11">
        <v>0</v>
      </c>
      <c r="AU465" s="11">
        <v>0</v>
      </c>
      <c r="AV465" s="3">
        <v>0</v>
      </c>
      <c r="AW465" s="4">
        <v>300000</v>
      </c>
      <c r="AX465" s="73">
        <f t="shared" si="100"/>
        <v>0</v>
      </c>
    </row>
    <row r="466" spans="1:50" x14ac:dyDescent="0.25">
      <c r="A466" s="1" t="s">
        <v>45</v>
      </c>
      <c r="B466" s="1" t="s">
        <v>32</v>
      </c>
      <c r="C466" s="1" t="s">
        <v>33</v>
      </c>
      <c r="D466" s="1" t="s">
        <v>100</v>
      </c>
      <c r="E466" s="1" t="s">
        <v>101</v>
      </c>
      <c r="F466" s="1" t="s">
        <v>286</v>
      </c>
      <c r="G466" s="1">
        <v>1</v>
      </c>
      <c r="H466" s="1" t="s">
        <v>80</v>
      </c>
      <c r="I466" s="1">
        <v>1</v>
      </c>
      <c r="J466" s="1" t="s">
        <v>85</v>
      </c>
      <c r="K466" s="16" t="s">
        <v>289</v>
      </c>
      <c r="L466" s="16" t="s">
        <v>574</v>
      </c>
      <c r="M466" s="1" t="s">
        <v>46</v>
      </c>
      <c r="N466" s="1" t="s">
        <v>287</v>
      </c>
      <c r="O466" s="40" t="s">
        <v>287</v>
      </c>
      <c r="P466" s="1" t="s">
        <v>290</v>
      </c>
      <c r="Q466" s="1" t="s">
        <v>761</v>
      </c>
      <c r="R466" s="1" t="s">
        <v>287</v>
      </c>
      <c r="S466" s="1" t="s">
        <v>290</v>
      </c>
      <c r="T466" s="1" t="s">
        <v>288</v>
      </c>
      <c r="U466" s="1">
        <v>4000</v>
      </c>
      <c r="V466" s="1" t="s">
        <v>520</v>
      </c>
      <c r="W466" s="1" t="s">
        <v>520</v>
      </c>
      <c r="X466" s="1">
        <v>4451</v>
      </c>
      <c r="Y466" s="1" t="s">
        <v>202</v>
      </c>
      <c r="Z466" s="1">
        <v>5</v>
      </c>
      <c r="AA466" s="1" t="s">
        <v>295</v>
      </c>
      <c r="AB466" s="6">
        <v>1000000</v>
      </c>
      <c r="AC466" s="6">
        <v>1000000</v>
      </c>
      <c r="AD466" s="8">
        <v>1000000</v>
      </c>
      <c r="AE466" s="8">
        <v>1000000</v>
      </c>
      <c r="AF466" s="8">
        <v>0</v>
      </c>
      <c r="AG466" s="8">
        <v>0</v>
      </c>
      <c r="AH466" s="8">
        <f t="shared" si="101"/>
        <v>0</v>
      </c>
      <c r="AI466" s="8">
        <v>0</v>
      </c>
      <c r="AJ466" s="8">
        <f t="shared" si="102"/>
        <v>0</v>
      </c>
      <c r="AK466" s="8">
        <v>0</v>
      </c>
      <c r="AL466" s="8">
        <v>1000000</v>
      </c>
      <c r="AM466" s="1" t="s">
        <v>295</v>
      </c>
      <c r="AN466" s="1"/>
      <c r="AO466" s="11">
        <f t="shared" si="103"/>
        <v>0</v>
      </c>
      <c r="AP466" s="11">
        <v>0</v>
      </c>
      <c r="AQ466" s="11">
        <f t="shared" si="104"/>
        <v>1000000</v>
      </c>
      <c r="AR466" s="11">
        <v>0</v>
      </c>
      <c r="AS466" s="11">
        <v>0</v>
      </c>
      <c r="AT466" s="11">
        <v>0</v>
      </c>
      <c r="AU466" s="11">
        <v>0</v>
      </c>
      <c r="AV466" s="3">
        <v>0</v>
      </c>
      <c r="AW466" s="4">
        <v>1000000</v>
      </c>
      <c r="AX466" s="73">
        <f t="shared" si="100"/>
        <v>0</v>
      </c>
    </row>
    <row r="467" spans="1:50" x14ac:dyDescent="0.25">
      <c r="A467" s="1" t="s">
        <v>45</v>
      </c>
      <c r="B467" s="1" t="s">
        <v>32</v>
      </c>
      <c r="C467" s="1" t="s">
        <v>33</v>
      </c>
      <c r="D467" s="1" t="s">
        <v>100</v>
      </c>
      <c r="E467" s="1" t="s">
        <v>101</v>
      </c>
      <c r="F467" s="1" t="s">
        <v>286</v>
      </c>
      <c r="G467" s="1">
        <v>1</v>
      </c>
      <c r="H467" s="1" t="s">
        <v>80</v>
      </c>
      <c r="I467" s="1">
        <v>1</v>
      </c>
      <c r="J467" s="1" t="s">
        <v>85</v>
      </c>
      <c r="K467" s="16" t="s">
        <v>289</v>
      </c>
      <c r="L467" s="16" t="s">
        <v>574</v>
      </c>
      <c r="M467" s="1" t="s">
        <v>46</v>
      </c>
      <c r="N467" s="1" t="s">
        <v>287</v>
      </c>
      <c r="O467" s="40" t="s">
        <v>287</v>
      </c>
      <c r="P467" s="1" t="s">
        <v>290</v>
      </c>
      <c r="Q467" s="1" t="s">
        <v>761</v>
      </c>
      <c r="R467" s="1" t="s">
        <v>287</v>
      </c>
      <c r="S467" s="1" t="s">
        <v>290</v>
      </c>
      <c r="T467" s="1" t="s">
        <v>288</v>
      </c>
      <c r="U467" s="1">
        <v>4000</v>
      </c>
      <c r="V467" s="1" t="s">
        <v>520</v>
      </c>
      <c r="W467" s="1" t="s">
        <v>520</v>
      </c>
      <c r="X467" s="1">
        <v>4451</v>
      </c>
      <c r="Y467" s="1" t="s">
        <v>202</v>
      </c>
      <c r="Z467" s="1">
        <v>6</v>
      </c>
      <c r="AA467" s="1" t="s">
        <v>296</v>
      </c>
      <c r="AB467" s="6">
        <v>70000</v>
      </c>
      <c r="AC467" s="6">
        <v>70000</v>
      </c>
      <c r="AD467" s="8">
        <v>70000</v>
      </c>
      <c r="AE467" s="8">
        <v>70000</v>
      </c>
      <c r="AF467" s="8">
        <v>70000</v>
      </c>
      <c r="AG467" s="8">
        <v>70000</v>
      </c>
      <c r="AH467" s="8">
        <f t="shared" si="101"/>
        <v>0</v>
      </c>
      <c r="AI467" s="8">
        <v>70000</v>
      </c>
      <c r="AJ467" s="8">
        <f t="shared" si="102"/>
        <v>0</v>
      </c>
      <c r="AK467" s="8">
        <v>70000</v>
      </c>
      <c r="AL467" s="8">
        <v>0</v>
      </c>
      <c r="AM467" s="1" t="s">
        <v>296</v>
      </c>
      <c r="AN467" s="1"/>
      <c r="AO467" s="11">
        <f t="shared" si="103"/>
        <v>0</v>
      </c>
      <c r="AP467" s="11">
        <v>70000</v>
      </c>
      <c r="AQ467" s="11">
        <f t="shared" si="104"/>
        <v>0</v>
      </c>
      <c r="AR467" s="11">
        <v>0</v>
      </c>
      <c r="AS467" s="11">
        <v>0</v>
      </c>
      <c r="AT467" s="11">
        <v>0</v>
      </c>
      <c r="AU467" s="11">
        <v>0</v>
      </c>
      <c r="AV467" s="3">
        <v>0</v>
      </c>
      <c r="AW467" s="4">
        <v>0</v>
      </c>
      <c r="AX467" s="73">
        <f t="shared" si="100"/>
        <v>0</v>
      </c>
    </row>
    <row r="468" spans="1:50" x14ac:dyDescent="0.25">
      <c r="A468" s="1" t="s">
        <v>45</v>
      </c>
      <c r="B468" s="1" t="s">
        <v>32</v>
      </c>
      <c r="C468" s="1" t="s">
        <v>33</v>
      </c>
      <c r="D468" s="1" t="s">
        <v>49</v>
      </c>
      <c r="E468" s="1" t="s">
        <v>50</v>
      </c>
      <c r="F468" s="1" t="s">
        <v>78</v>
      </c>
      <c r="G468" s="1">
        <v>1</v>
      </c>
      <c r="H468" s="1" t="s">
        <v>80</v>
      </c>
      <c r="I468" s="1">
        <v>8</v>
      </c>
      <c r="J468" s="1" t="s">
        <v>85</v>
      </c>
      <c r="K468" s="16" t="s">
        <v>248</v>
      </c>
      <c r="L468" s="16" t="s">
        <v>574</v>
      </c>
      <c r="M468" s="1" t="s">
        <v>46</v>
      </c>
      <c r="N468" s="1" t="s">
        <v>79</v>
      </c>
      <c r="O468" s="16" t="s">
        <v>659</v>
      </c>
      <c r="P468" s="1" t="s">
        <v>249</v>
      </c>
      <c r="Q468" s="1" t="s">
        <v>771</v>
      </c>
      <c r="R468" s="1" t="s">
        <v>634</v>
      </c>
      <c r="S468" s="1" t="s">
        <v>628</v>
      </c>
      <c r="T468" s="1" t="s">
        <v>247</v>
      </c>
      <c r="U468" s="1">
        <v>4000</v>
      </c>
      <c r="V468" s="1" t="s">
        <v>520</v>
      </c>
      <c r="W468" s="1" t="s">
        <v>520</v>
      </c>
      <c r="X468" s="1">
        <v>4451</v>
      </c>
      <c r="Y468" s="1" t="s">
        <v>202</v>
      </c>
      <c r="Z468" s="1" t="s">
        <v>504</v>
      </c>
      <c r="AA468" s="1" t="s">
        <v>505</v>
      </c>
      <c r="AB468" s="6">
        <v>50000</v>
      </c>
      <c r="AC468" s="6">
        <v>0</v>
      </c>
      <c r="AD468" s="8">
        <v>0</v>
      </c>
      <c r="AE468" s="8">
        <v>0</v>
      </c>
      <c r="AF468" s="8">
        <v>0</v>
      </c>
      <c r="AG468" s="8">
        <v>0</v>
      </c>
      <c r="AH468" s="8">
        <v>0</v>
      </c>
      <c r="AI468" s="8">
        <v>0</v>
      </c>
      <c r="AJ468" s="8">
        <v>0</v>
      </c>
      <c r="AK468" s="8">
        <v>0</v>
      </c>
      <c r="AL468" s="8">
        <v>0</v>
      </c>
      <c r="AM468" s="11"/>
      <c r="AN468" s="11"/>
      <c r="AO468" s="11">
        <v>0</v>
      </c>
      <c r="AP468" s="11">
        <v>0</v>
      </c>
      <c r="AQ468" s="11">
        <v>0</v>
      </c>
      <c r="AR468" s="11">
        <v>0</v>
      </c>
      <c r="AS468" s="11">
        <v>0</v>
      </c>
      <c r="AT468" s="11">
        <v>0</v>
      </c>
      <c r="AU468" s="11">
        <v>0</v>
      </c>
      <c r="AV468" s="11">
        <v>0</v>
      </c>
      <c r="AW468" s="4">
        <v>0</v>
      </c>
      <c r="AX468" s="73">
        <f t="shared" si="100"/>
        <v>0</v>
      </c>
    </row>
    <row r="469" spans="1:50" x14ac:dyDescent="0.25">
      <c r="A469" s="1" t="s">
        <v>45</v>
      </c>
      <c r="B469" s="1" t="s">
        <v>32</v>
      </c>
      <c r="C469" s="1" t="s">
        <v>33</v>
      </c>
      <c r="D469" s="1" t="s">
        <v>100</v>
      </c>
      <c r="E469" s="1" t="s">
        <v>101</v>
      </c>
      <c r="F469" s="1" t="s">
        <v>286</v>
      </c>
      <c r="G469" s="1">
        <v>1</v>
      </c>
      <c r="H469" s="1" t="s">
        <v>80</v>
      </c>
      <c r="I469" s="1">
        <v>1</v>
      </c>
      <c r="J469" s="1" t="s">
        <v>85</v>
      </c>
      <c r="K469" s="16" t="s">
        <v>289</v>
      </c>
      <c r="L469" s="16" t="s">
        <v>574</v>
      </c>
      <c r="M469" s="1" t="s">
        <v>46</v>
      </c>
      <c r="N469" s="1" t="s">
        <v>287</v>
      </c>
      <c r="O469" s="16" t="s">
        <v>287</v>
      </c>
      <c r="P469" s="1" t="s">
        <v>290</v>
      </c>
      <c r="Q469" s="1" t="s">
        <v>761</v>
      </c>
      <c r="R469" s="1" t="s">
        <v>287</v>
      </c>
      <c r="S469" s="1" t="s">
        <v>290</v>
      </c>
      <c r="T469" s="1" t="s">
        <v>372</v>
      </c>
      <c r="U469" s="1">
        <v>4000</v>
      </c>
      <c r="V469" s="1" t="s">
        <v>520</v>
      </c>
      <c r="W469" s="1" t="s">
        <v>520</v>
      </c>
      <c r="X469" s="1">
        <v>4481</v>
      </c>
      <c r="Y469" s="1" t="s">
        <v>373</v>
      </c>
      <c r="Z469" s="1">
        <v>0</v>
      </c>
      <c r="AA469" s="1" t="s">
        <v>44</v>
      </c>
      <c r="AB469" s="6">
        <v>1458174.06</v>
      </c>
      <c r="AC469" s="6">
        <v>1458174.06</v>
      </c>
      <c r="AD469" s="8">
        <v>1000000</v>
      </c>
      <c r="AE469" s="8">
        <v>1000000</v>
      </c>
      <c r="AF469" s="8">
        <v>0</v>
      </c>
      <c r="AG469" s="8">
        <v>0</v>
      </c>
      <c r="AH469" s="8">
        <f>AG469-AI469</f>
        <v>0</v>
      </c>
      <c r="AI469" s="8">
        <v>0</v>
      </c>
      <c r="AJ469" s="8">
        <f>AI469-AK469</f>
        <v>0</v>
      </c>
      <c r="AK469" s="8">
        <v>0</v>
      </c>
      <c r="AL469" s="8">
        <v>1000000</v>
      </c>
      <c r="AM469" s="11" t="s">
        <v>568</v>
      </c>
      <c r="AN469" s="11"/>
      <c r="AO469" s="11">
        <f>AK469-AP469</f>
        <v>0</v>
      </c>
      <c r="AP469" s="11">
        <v>0</v>
      </c>
      <c r="AQ469" s="11">
        <f>AD469-AF469</f>
        <v>1000000</v>
      </c>
      <c r="AR469" s="11">
        <v>0</v>
      </c>
      <c r="AS469" s="11">
        <v>0</v>
      </c>
      <c r="AT469" s="11">
        <v>0</v>
      </c>
      <c r="AU469" s="11">
        <v>0</v>
      </c>
      <c r="AV469" s="3">
        <v>0</v>
      </c>
      <c r="AW469" s="4">
        <v>1000000</v>
      </c>
      <c r="AX469" s="73">
        <f t="shared" si="100"/>
        <v>0</v>
      </c>
    </row>
    <row r="470" spans="1:50" x14ac:dyDescent="0.25">
      <c r="A470" s="1" t="s">
        <v>45</v>
      </c>
      <c r="B470" s="1" t="s">
        <v>32</v>
      </c>
      <c r="C470" s="1" t="s">
        <v>33</v>
      </c>
      <c r="D470" s="1" t="s">
        <v>240</v>
      </c>
      <c r="E470" s="1" t="s">
        <v>241</v>
      </c>
      <c r="F470" s="1" t="s">
        <v>78</v>
      </c>
      <c r="G470" s="1">
        <v>1</v>
      </c>
      <c r="H470" s="1" t="s">
        <v>80</v>
      </c>
      <c r="I470" s="1">
        <v>7</v>
      </c>
      <c r="J470" s="1" t="s">
        <v>42</v>
      </c>
      <c r="K470" s="16" t="s">
        <v>248</v>
      </c>
      <c r="L470" s="16" t="s">
        <v>574</v>
      </c>
      <c r="M470" s="1" t="s">
        <v>46</v>
      </c>
      <c r="N470" s="1" t="s">
        <v>79</v>
      </c>
      <c r="O470" s="40" t="s">
        <v>657</v>
      </c>
      <c r="P470" s="1" t="s">
        <v>249</v>
      </c>
      <c r="Q470" s="1" t="s">
        <v>762</v>
      </c>
      <c r="R470" s="1" t="s">
        <v>79</v>
      </c>
      <c r="S470" s="1" t="s">
        <v>628</v>
      </c>
      <c r="T470" s="1" t="s">
        <v>355</v>
      </c>
      <c r="U470" s="1">
        <v>5000</v>
      </c>
      <c r="V470" s="1" t="s">
        <v>520</v>
      </c>
      <c r="W470" s="1" t="s">
        <v>520</v>
      </c>
      <c r="X470" s="1">
        <v>5111</v>
      </c>
      <c r="Y470" s="1" t="s">
        <v>703</v>
      </c>
      <c r="Z470" s="1" t="s">
        <v>504</v>
      </c>
      <c r="AA470" s="1" t="s">
        <v>704</v>
      </c>
      <c r="AB470" s="6"/>
      <c r="AC470" s="6"/>
      <c r="AD470" s="8"/>
      <c r="AE470" s="8"/>
      <c r="AF470" s="8"/>
      <c r="AG470" s="8"/>
      <c r="AH470" s="8"/>
      <c r="AI470" s="8"/>
      <c r="AJ470" s="8"/>
      <c r="AK470" s="8"/>
      <c r="AL470" s="8">
        <v>4000000</v>
      </c>
      <c r="AM470" s="11"/>
      <c r="AN470" s="11"/>
      <c r="AO470" s="11"/>
      <c r="AP470" s="11"/>
      <c r="AQ470" s="11"/>
      <c r="AR470" s="11"/>
      <c r="AS470" s="11"/>
      <c r="AT470" s="11"/>
      <c r="AU470" s="11"/>
      <c r="AV470" s="3"/>
      <c r="AW470" s="4">
        <v>4000000</v>
      </c>
      <c r="AX470" s="73">
        <f t="shared" si="100"/>
        <v>0</v>
      </c>
    </row>
    <row r="471" spans="1:50" x14ac:dyDescent="0.25">
      <c r="A471" s="1" t="s">
        <v>45</v>
      </c>
      <c r="B471" s="1" t="s">
        <v>32</v>
      </c>
      <c r="C471" s="1" t="s">
        <v>33</v>
      </c>
      <c r="D471" s="1" t="s">
        <v>34</v>
      </c>
      <c r="E471" s="1" t="s">
        <v>35</v>
      </c>
      <c r="F471" s="1" t="s">
        <v>36</v>
      </c>
      <c r="G471" s="1">
        <v>6</v>
      </c>
      <c r="H471" s="1" t="s">
        <v>38</v>
      </c>
      <c r="I471" s="1">
        <v>18</v>
      </c>
      <c r="J471" s="1" t="s">
        <v>67</v>
      </c>
      <c r="K471" s="16" t="s">
        <v>253</v>
      </c>
      <c r="L471" s="16" t="s">
        <v>574</v>
      </c>
      <c r="M471" s="1" t="s">
        <v>46</v>
      </c>
      <c r="N471" s="1" t="s">
        <v>37</v>
      </c>
      <c r="O471" s="40" t="s">
        <v>584</v>
      </c>
      <c r="P471" s="1" t="s">
        <v>254</v>
      </c>
      <c r="Q471" s="1" t="s">
        <v>764</v>
      </c>
      <c r="R471" s="1" t="s">
        <v>631</v>
      </c>
      <c r="S471" s="1" t="s">
        <v>636</v>
      </c>
      <c r="T471" s="1" t="s">
        <v>252</v>
      </c>
      <c r="U471" s="1">
        <v>5000</v>
      </c>
      <c r="V471" s="1" t="s">
        <v>519</v>
      </c>
      <c r="W471" s="1" t="s">
        <v>520</v>
      </c>
      <c r="X471" s="1">
        <v>5111</v>
      </c>
      <c r="Y471" s="1" t="s">
        <v>267</v>
      </c>
      <c r="Z471" s="1">
        <v>0</v>
      </c>
      <c r="AA471" s="1" t="s">
        <v>44</v>
      </c>
      <c r="AB471" s="6">
        <v>384189.25</v>
      </c>
      <c r="AC471" s="6">
        <v>7598</v>
      </c>
      <c r="AD471" s="8">
        <v>84344.75</v>
      </c>
      <c r="AE471" s="8">
        <v>0</v>
      </c>
      <c r="AF471" s="8">
        <v>0</v>
      </c>
      <c r="AG471" s="8">
        <v>0</v>
      </c>
      <c r="AH471" s="8">
        <f>AG471-AI471</f>
        <v>0</v>
      </c>
      <c r="AI471" s="8">
        <v>0</v>
      </c>
      <c r="AJ471" s="8">
        <f>AI471-AK471</f>
        <v>0</v>
      </c>
      <c r="AK471" s="8">
        <v>0</v>
      </c>
      <c r="AL471" s="8">
        <v>0</v>
      </c>
      <c r="AM471" s="11"/>
      <c r="AN471" s="11"/>
      <c r="AO471" s="11">
        <f>AK471-AP471</f>
        <v>0</v>
      </c>
      <c r="AP471" s="11">
        <v>0</v>
      </c>
      <c r="AQ471" s="11">
        <f>AD471-AF471</f>
        <v>84344.75</v>
      </c>
      <c r="AR471" s="11">
        <v>0</v>
      </c>
      <c r="AS471" s="11">
        <v>204581</v>
      </c>
      <c r="AT471" s="11">
        <v>0</v>
      </c>
      <c r="AU471" s="11">
        <v>120236.25</v>
      </c>
      <c r="AV471" s="3">
        <v>84344.75</v>
      </c>
      <c r="AW471" s="4">
        <v>0</v>
      </c>
      <c r="AX471" s="73">
        <f t="shared" si="100"/>
        <v>0</v>
      </c>
    </row>
    <row r="472" spans="1:50" x14ac:dyDescent="0.25">
      <c r="A472" s="1" t="s">
        <v>45</v>
      </c>
      <c r="B472" s="1" t="s">
        <v>32</v>
      </c>
      <c r="C472" s="1" t="s">
        <v>33</v>
      </c>
      <c r="D472" s="1" t="s">
        <v>100</v>
      </c>
      <c r="E472" s="1" t="s">
        <v>101</v>
      </c>
      <c r="F472" s="1" t="s">
        <v>136</v>
      </c>
      <c r="G472" s="1">
        <v>6</v>
      </c>
      <c r="H472" s="1" t="s">
        <v>38</v>
      </c>
      <c r="I472" s="1">
        <v>21</v>
      </c>
      <c r="J472" s="1" t="s">
        <v>67</v>
      </c>
      <c r="K472" s="16" t="s">
        <v>139</v>
      </c>
      <c r="L472" s="16" t="s">
        <v>574</v>
      </c>
      <c r="M472" s="1" t="s">
        <v>46</v>
      </c>
      <c r="N472" s="1" t="s">
        <v>137</v>
      </c>
      <c r="O472" s="40" t="s">
        <v>656</v>
      </c>
      <c r="P472" s="1" t="s">
        <v>140</v>
      </c>
      <c r="Q472" s="1" t="s">
        <v>765</v>
      </c>
      <c r="R472" s="1" t="s">
        <v>137</v>
      </c>
      <c r="S472" s="1" t="s">
        <v>623</v>
      </c>
      <c r="T472" s="1" t="s">
        <v>315</v>
      </c>
      <c r="U472" s="1">
        <v>5000</v>
      </c>
      <c r="V472" s="1" t="s">
        <v>519</v>
      </c>
      <c r="W472" s="1" t="s">
        <v>520</v>
      </c>
      <c r="X472" s="1">
        <v>5111</v>
      </c>
      <c r="Y472" s="1" t="s">
        <v>267</v>
      </c>
      <c r="Z472" s="1">
        <v>0</v>
      </c>
      <c r="AA472" s="1" t="s">
        <v>44</v>
      </c>
      <c r="AB472" s="6">
        <v>621837.72</v>
      </c>
      <c r="AC472" s="6">
        <v>621837.72</v>
      </c>
      <c r="AD472" s="8">
        <v>567187.25</v>
      </c>
      <c r="AE472" s="8">
        <v>1185000</v>
      </c>
      <c r="AF472" s="8">
        <v>432826.51</v>
      </c>
      <c r="AG472" s="8">
        <v>432826.51</v>
      </c>
      <c r="AH472" s="8">
        <f>AG472-AI472</f>
        <v>329421.44</v>
      </c>
      <c r="AI472" s="8">
        <v>103405.07</v>
      </c>
      <c r="AJ472" s="8">
        <f>AI472-AK472</f>
        <v>19503.87000000001</v>
      </c>
      <c r="AK472" s="8">
        <v>83901.2</v>
      </c>
      <c r="AL472" s="8">
        <v>1500000</v>
      </c>
      <c r="AM472" s="11"/>
      <c r="AN472" s="11"/>
      <c r="AO472" s="11">
        <f>AK472-AP472</f>
        <v>0</v>
      </c>
      <c r="AP472" s="11">
        <v>83901.2</v>
      </c>
      <c r="AQ472" s="11">
        <f>AD472-AF472</f>
        <v>134360.74</v>
      </c>
      <c r="AR472" s="11">
        <v>0</v>
      </c>
      <c r="AS472" s="11">
        <v>503394.25</v>
      </c>
      <c r="AT472" s="11">
        <v>0</v>
      </c>
      <c r="AU472" s="11">
        <v>1121207</v>
      </c>
      <c r="AV472" s="3">
        <v>-617812.75</v>
      </c>
      <c r="AW472" s="4">
        <v>200000</v>
      </c>
      <c r="AX472" s="73">
        <f t="shared" si="100"/>
        <v>-1300000</v>
      </c>
    </row>
    <row r="473" spans="1:50" x14ac:dyDescent="0.25">
      <c r="A473" s="1" t="s">
        <v>45</v>
      </c>
      <c r="B473" s="1" t="s">
        <v>177</v>
      </c>
      <c r="C473" s="1" t="s">
        <v>178</v>
      </c>
      <c r="D473" s="1" t="s">
        <v>100</v>
      </c>
      <c r="E473" s="1" t="s">
        <v>101</v>
      </c>
      <c r="F473" s="1" t="s">
        <v>102</v>
      </c>
      <c r="G473" s="1">
        <v>3</v>
      </c>
      <c r="H473" s="1" t="s">
        <v>125</v>
      </c>
      <c r="I473" s="1">
        <v>39</v>
      </c>
      <c r="J473" s="1" t="s">
        <v>67</v>
      </c>
      <c r="K473" s="16" t="s">
        <v>180</v>
      </c>
      <c r="L473" s="16" t="s">
        <v>574</v>
      </c>
      <c r="M473" s="1" t="s">
        <v>46</v>
      </c>
      <c r="N473" s="1" t="s">
        <v>103</v>
      </c>
      <c r="O473" s="40" t="s">
        <v>663</v>
      </c>
      <c r="P473" s="1" t="s">
        <v>181</v>
      </c>
      <c r="Q473" s="1" t="s">
        <v>769</v>
      </c>
      <c r="R473" s="1" t="s">
        <v>622</v>
      </c>
      <c r="S473" s="1" t="s">
        <v>621</v>
      </c>
      <c r="T473" s="1" t="s">
        <v>179</v>
      </c>
      <c r="U473" s="1">
        <v>5000</v>
      </c>
      <c r="V473" s="1" t="s">
        <v>519</v>
      </c>
      <c r="W473" s="1" t="s">
        <v>520</v>
      </c>
      <c r="X473" s="1">
        <v>5111</v>
      </c>
      <c r="Y473" s="1" t="s">
        <v>267</v>
      </c>
      <c r="Z473" s="1">
        <v>0</v>
      </c>
      <c r="AA473" s="1" t="s">
        <v>44</v>
      </c>
      <c r="AB473" s="6">
        <v>162539.20000000001</v>
      </c>
      <c r="AC473" s="6">
        <v>162539.20000000001</v>
      </c>
      <c r="AD473" s="8">
        <v>0</v>
      </c>
      <c r="AE473" s="8">
        <v>0</v>
      </c>
      <c r="AF473" s="8">
        <v>0</v>
      </c>
      <c r="AG473" s="8">
        <v>0</v>
      </c>
      <c r="AH473" s="8">
        <v>0</v>
      </c>
      <c r="AI473" s="8">
        <v>0</v>
      </c>
      <c r="AJ473" s="8">
        <v>0</v>
      </c>
      <c r="AK473" s="8">
        <v>0</v>
      </c>
      <c r="AL473" s="8">
        <v>500000</v>
      </c>
      <c r="AM473" s="11">
        <v>1000000</v>
      </c>
      <c r="AN473" s="11"/>
      <c r="AO473" s="11">
        <v>0</v>
      </c>
      <c r="AP473" s="11">
        <v>0</v>
      </c>
      <c r="AQ473" s="11">
        <v>0</v>
      </c>
      <c r="AR473" s="11">
        <v>0</v>
      </c>
      <c r="AS473" s="11">
        <v>0</v>
      </c>
      <c r="AT473" s="11">
        <v>0</v>
      </c>
      <c r="AU473" s="11">
        <v>0</v>
      </c>
      <c r="AV473" s="11">
        <v>0</v>
      </c>
      <c r="AW473" s="4">
        <v>500000</v>
      </c>
      <c r="AX473" s="73">
        <f t="shared" si="100"/>
        <v>0</v>
      </c>
    </row>
    <row r="474" spans="1:50" x14ac:dyDescent="0.25">
      <c r="A474" s="1" t="s">
        <v>45</v>
      </c>
      <c r="B474" s="1" t="s">
        <v>32</v>
      </c>
      <c r="C474" s="1" t="s">
        <v>33</v>
      </c>
      <c r="D474" s="1" t="s">
        <v>100</v>
      </c>
      <c r="E474" s="1" t="s">
        <v>101</v>
      </c>
      <c r="F474" s="1" t="s">
        <v>286</v>
      </c>
      <c r="G474" s="1">
        <v>5</v>
      </c>
      <c r="H474" s="1" t="s">
        <v>198</v>
      </c>
      <c r="I474" s="1">
        <v>2</v>
      </c>
      <c r="J474" s="1" t="s">
        <v>42</v>
      </c>
      <c r="K474" s="16" t="s">
        <v>298</v>
      </c>
      <c r="L474" s="16" t="s">
        <v>574</v>
      </c>
      <c r="M474" s="1" t="s">
        <v>46</v>
      </c>
      <c r="N474" s="1" t="s">
        <v>287</v>
      </c>
      <c r="O474" s="40" t="s">
        <v>307</v>
      </c>
      <c r="P474" s="1" t="s">
        <v>299</v>
      </c>
      <c r="Q474" s="1" t="s">
        <v>766</v>
      </c>
      <c r="R474" s="40" t="s">
        <v>307</v>
      </c>
      <c r="S474" s="1" t="s">
        <v>626</v>
      </c>
      <c r="T474" s="1" t="s">
        <v>297</v>
      </c>
      <c r="U474" s="1">
        <v>5000</v>
      </c>
      <c r="V474" s="1" t="s">
        <v>520</v>
      </c>
      <c r="W474" s="1" t="s">
        <v>520</v>
      </c>
      <c r="X474" s="1">
        <v>5121</v>
      </c>
      <c r="Y474" s="1" t="s">
        <v>325</v>
      </c>
      <c r="Z474" s="1">
        <v>0</v>
      </c>
      <c r="AA474" s="1" t="s">
        <v>44</v>
      </c>
      <c r="AB474" s="6">
        <v>0</v>
      </c>
      <c r="AC474" s="6">
        <v>0</v>
      </c>
      <c r="AD474" s="8">
        <v>0</v>
      </c>
      <c r="AE474" s="8">
        <v>0</v>
      </c>
      <c r="AF474" s="8">
        <v>0</v>
      </c>
      <c r="AG474" s="8">
        <v>0</v>
      </c>
      <c r="AH474" s="8">
        <f>AG474-AI474</f>
        <v>0</v>
      </c>
      <c r="AI474" s="8">
        <v>0</v>
      </c>
      <c r="AJ474" s="8">
        <f>AI474-AK474</f>
        <v>0</v>
      </c>
      <c r="AK474" s="8">
        <v>0</v>
      </c>
      <c r="AL474" s="8">
        <v>500000</v>
      </c>
      <c r="AM474" s="11"/>
      <c r="AN474" s="11"/>
      <c r="AO474" s="11">
        <f>AK474-AP474</f>
        <v>0</v>
      </c>
      <c r="AP474" s="11">
        <v>0</v>
      </c>
      <c r="AQ474" s="11">
        <f>AD474-AF474</f>
        <v>0</v>
      </c>
      <c r="AR474" s="11">
        <v>0</v>
      </c>
      <c r="AS474" s="11">
        <v>0</v>
      </c>
      <c r="AT474" s="11">
        <v>0</v>
      </c>
      <c r="AU474" s="11">
        <v>15000</v>
      </c>
      <c r="AV474" s="3">
        <v>-15000</v>
      </c>
      <c r="AW474" s="4">
        <v>500000</v>
      </c>
      <c r="AX474" s="73">
        <f t="shared" ref="AX474:AX537" si="105">AW474-AL474</f>
        <v>0</v>
      </c>
    </row>
    <row r="475" spans="1:50" x14ac:dyDescent="0.25">
      <c r="A475" s="1" t="s">
        <v>45</v>
      </c>
      <c r="B475" s="1" t="s">
        <v>32</v>
      </c>
      <c r="C475" s="1" t="s">
        <v>33</v>
      </c>
      <c r="D475" s="1" t="s">
        <v>100</v>
      </c>
      <c r="E475" s="1" t="s">
        <v>101</v>
      </c>
      <c r="F475" s="1" t="s">
        <v>136</v>
      </c>
      <c r="G475" s="1">
        <v>6</v>
      </c>
      <c r="H475" s="1" t="s">
        <v>38</v>
      </c>
      <c r="I475" s="1">
        <v>21</v>
      </c>
      <c r="J475" s="1" t="s">
        <v>67</v>
      </c>
      <c r="K475" s="16" t="s">
        <v>139</v>
      </c>
      <c r="L475" s="16" t="s">
        <v>574</v>
      </c>
      <c r="M475" s="1" t="s">
        <v>46</v>
      </c>
      <c r="N475" s="1" t="s">
        <v>137</v>
      </c>
      <c r="O475" s="40" t="s">
        <v>656</v>
      </c>
      <c r="P475" s="1" t="s">
        <v>140</v>
      </c>
      <c r="Q475" s="1" t="s">
        <v>765</v>
      </c>
      <c r="R475" s="1" t="s">
        <v>137</v>
      </c>
      <c r="S475" s="1" t="s">
        <v>623</v>
      </c>
      <c r="T475" s="1" t="s">
        <v>315</v>
      </c>
      <c r="U475" s="1">
        <v>5000</v>
      </c>
      <c r="V475" s="1" t="s">
        <v>520</v>
      </c>
      <c r="W475" s="1" t="s">
        <v>520</v>
      </c>
      <c r="X475" s="1">
        <v>5121</v>
      </c>
      <c r="Y475" s="1" t="s">
        <v>325</v>
      </c>
      <c r="Z475" s="1">
        <v>0</v>
      </c>
      <c r="AA475" s="1" t="s">
        <v>44</v>
      </c>
      <c r="AB475" s="7">
        <v>0</v>
      </c>
      <c r="AC475" s="7">
        <v>0</v>
      </c>
      <c r="AD475" s="8">
        <v>264480</v>
      </c>
      <c r="AE475" s="8">
        <v>0</v>
      </c>
      <c r="AF475" s="8">
        <v>264480</v>
      </c>
      <c r="AG475" s="8">
        <v>264480</v>
      </c>
      <c r="AH475" s="8">
        <f>AG475-AI475</f>
        <v>135497.28</v>
      </c>
      <c r="AI475" s="8">
        <v>128982.72</v>
      </c>
      <c r="AJ475" s="8">
        <f>AI475-AK475</f>
        <v>6960</v>
      </c>
      <c r="AK475" s="8">
        <v>122022.72</v>
      </c>
      <c r="AL475" s="8">
        <v>200000</v>
      </c>
      <c r="AM475" s="11"/>
      <c r="AN475" s="11"/>
      <c r="AO475" s="11">
        <f>AK475-AP475</f>
        <v>0</v>
      </c>
      <c r="AP475" s="11">
        <v>122022.72</v>
      </c>
      <c r="AQ475" s="11">
        <f>AD475-AF475</f>
        <v>0</v>
      </c>
      <c r="AR475" s="11">
        <v>0</v>
      </c>
      <c r="AS475" s="11">
        <v>264480</v>
      </c>
      <c r="AT475" s="11">
        <v>0</v>
      </c>
      <c r="AU475" s="11">
        <v>0</v>
      </c>
      <c r="AV475" s="3">
        <v>264480</v>
      </c>
      <c r="AW475" s="4">
        <v>200000</v>
      </c>
      <c r="AX475" s="73">
        <f t="shared" si="105"/>
        <v>0</v>
      </c>
    </row>
    <row r="476" spans="1:50" x14ac:dyDescent="0.25">
      <c r="A476" s="1" t="s">
        <v>45</v>
      </c>
      <c r="B476" s="1" t="s">
        <v>374</v>
      </c>
      <c r="C476" s="1" t="s">
        <v>375</v>
      </c>
      <c r="D476" s="1" t="s">
        <v>100</v>
      </c>
      <c r="E476" s="1" t="s">
        <v>101</v>
      </c>
      <c r="F476" s="1" t="s">
        <v>350</v>
      </c>
      <c r="G476" s="1">
        <v>8</v>
      </c>
      <c r="H476" s="1" t="s">
        <v>376</v>
      </c>
      <c r="I476" s="1">
        <v>42</v>
      </c>
      <c r="J476" s="1" t="s">
        <v>67</v>
      </c>
      <c r="K476" s="16" t="s">
        <v>383</v>
      </c>
      <c r="L476" s="16" t="s">
        <v>574</v>
      </c>
      <c r="M476" s="1" t="s">
        <v>46</v>
      </c>
      <c r="N476" s="1" t="s">
        <v>351</v>
      </c>
      <c r="O476" s="40" t="s">
        <v>651</v>
      </c>
      <c r="P476" s="1" t="s">
        <v>384</v>
      </c>
      <c r="Q476" s="1" t="s">
        <v>773</v>
      </c>
      <c r="R476" s="1" t="s">
        <v>608</v>
      </c>
      <c r="S476" s="1" t="s">
        <v>613</v>
      </c>
      <c r="T476" s="1" t="s">
        <v>382</v>
      </c>
      <c r="U476" s="1">
        <v>5000</v>
      </c>
      <c r="V476" s="1" t="s">
        <v>520</v>
      </c>
      <c r="W476" s="1" t="s">
        <v>520</v>
      </c>
      <c r="X476" s="1">
        <v>5121</v>
      </c>
      <c r="Y476" s="1" t="s">
        <v>325</v>
      </c>
      <c r="Z476" s="1">
        <v>0</v>
      </c>
      <c r="AA476" s="1" t="s">
        <v>44</v>
      </c>
      <c r="AB476" s="7">
        <v>0</v>
      </c>
      <c r="AC476" s="7">
        <v>0</v>
      </c>
      <c r="AD476" s="8">
        <v>0</v>
      </c>
      <c r="AE476" s="8">
        <v>100000</v>
      </c>
      <c r="AF476" s="8">
        <v>0</v>
      </c>
      <c r="AG476" s="8">
        <v>0</v>
      </c>
      <c r="AH476" s="8">
        <f>AG476-AI476</f>
        <v>0</v>
      </c>
      <c r="AI476" s="8">
        <v>0</v>
      </c>
      <c r="AJ476" s="8">
        <f>AI476-AK476</f>
        <v>0</v>
      </c>
      <c r="AK476" s="8">
        <v>0</v>
      </c>
      <c r="AL476" s="8">
        <v>0</v>
      </c>
      <c r="AM476" s="11"/>
      <c r="AN476" s="11"/>
      <c r="AO476" s="11">
        <f>AK476-AP476</f>
        <v>0</v>
      </c>
      <c r="AP476" s="11">
        <v>0</v>
      </c>
      <c r="AQ476" s="11">
        <f>AD476-AF476</f>
        <v>0</v>
      </c>
      <c r="AR476" s="11">
        <v>0</v>
      </c>
      <c r="AS476" s="11">
        <v>0</v>
      </c>
      <c r="AT476" s="11">
        <v>0</v>
      </c>
      <c r="AU476" s="11">
        <v>100000</v>
      </c>
      <c r="AV476" s="3">
        <v>-100000</v>
      </c>
      <c r="AW476" s="4">
        <v>0</v>
      </c>
      <c r="AX476" s="73">
        <f t="shared" si="105"/>
        <v>0</v>
      </c>
    </row>
    <row r="477" spans="1:50" x14ac:dyDescent="0.25">
      <c r="A477" s="1" t="s">
        <v>45</v>
      </c>
      <c r="B477" s="1" t="s">
        <v>142</v>
      </c>
      <c r="C477" s="1" t="s">
        <v>143</v>
      </c>
      <c r="D477" s="1" t="s">
        <v>100</v>
      </c>
      <c r="E477" s="1" t="s">
        <v>101</v>
      </c>
      <c r="F477" s="1" t="s">
        <v>144</v>
      </c>
      <c r="G477" s="1">
        <v>6</v>
      </c>
      <c r="H477" s="1" t="s">
        <v>38</v>
      </c>
      <c r="I477" s="1">
        <v>49</v>
      </c>
      <c r="J477" s="1" t="s">
        <v>67</v>
      </c>
      <c r="K477" s="16" t="s">
        <v>147</v>
      </c>
      <c r="L477" s="16" t="s">
        <v>574</v>
      </c>
      <c r="M477" s="1" t="s">
        <v>46</v>
      </c>
      <c r="N477" s="1" t="s">
        <v>145</v>
      </c>
      <c r="O477" s="40" t="s">
        <v>662</v>
      </c>
      <c r="P477" s="1" t="s">
        <v>148</v>
      </c>
      <c r="Q477" s="1" t="s">
        <v>775</v>
      </c>
      <c r="R477" s="1" t="s">
        <v>617</v>
      </c>
      <c r="S477" s="1" t="s">
        <v>618</v>
      </c>
      <c r="T477" s="1" t="s">
        <v>146</v>
      </c>
      <c r="U477" s="1">
        <v>5000</v>
      </c>
      <c r="V477" s="1" t="s">
        <v>520</v>
      </c>
      <c r="W477" s="1" t="s">
        <v>520</v>
      </c>
      <c r="X477" s="1">
        <v>5131</v>
      </c>
      <c r="Y477" t="s">
        <v>512</v>
      </c>
      <c r="Z477" s="1">
        <v>0</v>
      </c>
      <c r="AA477" s="1" t="s">
        <v>44</v>
      </c>
      <c r="AB477" s="6">
        <v>20893.919999999998</v>
      </c>
      <c r="AC477" s="6">
        <v>0</v>
      </c>
      <c r="AD477" s="8">
        <v>0</v>
      </c>
      <c r="AE477" s="8">
        <v>0</v>
      </c>
      <c r="AF477" s="8">
        <v>0</v>
      </c>
      <c r="AG477" s="8">
        <v>0</v>
      </c>
      <c r="AH477" s="8">
        <v>0</v>
      </c>
      <c r="AI477" s="8">
        <v>0</v>
      </c>
      <c r="AJ477" s="8">
        <v>0</v>
      </c>
      <c r="AK477" s="8">
        <v>0</v>
      </c>
      <c r="AL477" s="8">
        <v>0</v>
      </c>
      <c r="AM477" s="11"/>
      <c r="AN477" s="11"/>
      <c r="AO477" s="11">
        <v>0</v>
      </c>
      <c r="AP477" s="11">
        <v>0</v>
      </c>
      <c r="AQ477" s="11">
        <v>0</v>
      </c>
      <c r="AR477" s="11">
        <v>0</v>
      </c>
      <c r="AS477" s="11">
        <v>0</v>
      </c>
      <c r="AT477" s="11">
        <v>0</v>
      </c>
      <c r="AU477" s="11">
        <v>0</v>
      </c>
      <c r="AV477" s="11">
        <v>0</v>
      </c>
      <c r="AW477" s="4">
        <v>0</v>
      </c>
      <c r="AX477" s="73">
        <f t="shared" si="105"/>
        <v>0</v>
      </c>
    </row>
    <row r="478" spans="1:50" x14ac:dyDescent="0.25">
      <c r="A478" s="1" t="s">
        <v>45</v>
      </c>
      <c r="B478" s="1" t="s">
        <v>219</v>
      </c>
      <c r="C478" s="1" t="s">
        <v>220</v>
      </c>
      <c r="D478" s="1" t="s">
        <v>49</v>
      </c>
      <c r="E478" s="1" t="s">
        <v>50</v>
      </c>
      <c r="F478" s="1" t="s">
        <v>221</v>
      </c>
      <c r="G478" s="1">
        <v>7</v>
      </c>
      <c r="H478" s="1" t="s">
        <v>223</v>
      </c>
      <c r="I478" s="1">
        <v>40</v>
      </c>
      <c r="J478" s="1" t="s">
        <v>67</v>
      </c>
      <c r="K478" s="16" t="s">
        <v>225</v>
      </c>
      <c r="L478" s="16" t="s">
        <v>574</v>
      </c>
      <c r="M478" s="1" t="s">
        <v>46</v>
      </c>
      <c r="N478" s="1" t="s">
        <v>222</v>
      </c>
      <c r="O478" s="40" t="s">
        <v>663</v>
      </c>
      <c r="P478" s="1" t="s">
        <v>226</v>
      </c>
      <c r="Q478" s="1" t="s">
        <v>769</v>
      </c>
      <c r="R478" s="1" t="s">
        <v>622</v>
      </c>
      <c r="S478" s="1" t="s">
        <v>599</v>
      </c>
      <c r="T478" t="s">
        <v>229</v>
      </c>
      <c r="U478" s="1">
        <v>5000</v>
      </c>
      <c r="V478" s="1" t="s">
        <v>519</v>
      </c>
      <c r="W478" s="1" t="s">
        <v>520</v>
      </c>
      <c r="X478" s="1">
        <v>5151</v>
      </c>
      <c r="Y478" t="s">
        <v>162</v>
      </c>
      <c r="Z478" s="1">
        <v>0</v>
      </c>
      <c r="AA478" s="1" t="s">
        <v>44</v>
      </c>
      <c r="AB478" s="6">
        <v>1628</v>
      </c>
      <c r="AC478" s="6">
        <v>1627.01</v>
      </c>
      <c r="AD478" s="8">
        <v>0</v>
      </c>
      <c r="AE478" s="8">
        <v>0</v>
      </c>
      <c r="AF478" s="8">
        <v>0</v>
      </c>
      <c r="AG478" s="8">
        <v>0</v>
      </c>
      <c r="AH478" s="8">
        <v>0</v>
      </c>
      <c r="AI478" s="8">
        <v>0</v>
      </c>
      <c r="AJ478" s="8">
        <v>0</v>
      </c>
      <c r="AK478" s="8">
        <v>0</v>
      </c>
      <c r="AL478" s="8">
        <v>0</v>
      </c>
      <c r="AM478" s="11"/>
      <c r="AN478" s="11"/>
      <c r="AO478" s="11">
        <v>0</v>
      </c>
      <c r="AP478" s="11">
        <v>0</v>
      </c>
      <c r="AQ478" s="11">
        <v>0</v>
      </c>
      <c r="AR478" s="11">
        <v>0</v>
      </c>
      <c r="AS478" s="11">
        <v>0</v>
      </c>
      <c r="AT478" s="11">
        <v>0</v>
      </c>
      <c r="AU478" s="11">
        <v>0</v>
      </c>
      <c r="AV478" s="11">
        <v>0</v>
      </c>
      <c r="AW478" s="4">
        <v>0</v>
      </c>
      <c r="AX478" s="73">
        <f t="shared" si="105"/>
        <v>0</v>
      </c>
    </row>
    <row r="479" spans="1:50" x14ac:dyDescent="0.25">
      <c r="A479" s="1" t="s">
        <v>45</v>
      </c>
      <c r="B479" s="1" t="s">
        <v>142</v>
      </c>
      <c r="C479" s="1" t="s">
        <v>143</v>
      </c>
      <c r="D479" s="1" t="s">
        <v>100</v>
      </c>
      <c r="E479" s="1" t="s">
        <v>101</v>
      </c>
      <c r="F479" s="1" t="s">
        <v>144</v>
      </c>
      <c r="G479" s="1">
        <v>6</v>
      </c>
      <c r="H479" s="1" t="s">
        <v>38</v>
      </c>
      <c r="I479" s="1">
        <v>49</v>
      </c>
      <c r="J479" s="1" t="s">
        <v>67</v>
      </c>
      <c r="K479" s="16" t="s">
        <v>147</v>
      </c>
      <c r="L479" s="16" t="s">
        <v>574</v>
      </c>
      <c r="M479" s="1" t="s">
        <v>46</v>
      </c>
      <c r="N479" s="1" t="s">
        <v>145</v>
      </c>
      <c r="O479" s="40" t="s">
        <v>662</v>
      </c>
      <c r="P479" s="1" t="s">
        <v>148</v>
      </c>
      <c r="Q479" s="1" t="s">
        <v>775</v>
      </c>
      <c r="R479" s="1" t="s">
        <v>617</v>
      </c>
      <c r="S479" s="1" t="s">
        <v>618</v>
      </c>
      <c r="T479" s="1" t="s">
        <v>146</v>
      </c>
      <c r="U479" s="1">
        <v>5000</v>
      </c>
      <c r="V479" s="16" t="s">
        <v>519</v>
      </c>
      <c r="W479" s="16" t="s">
        <v>520</v>
      </c>
      <c r="X479" s="16">
        <v>5151</v>
      </c>
      <c r="Y479" s="16" t="s">
        <v>162</v>
      </c>
      <c r="Z479" s="16">
        <v>0</v>
      </c>
      <c r="AA479" s="16" t="s">
        <v>44</v>
      </c>
      <c r="AB479" s="32">
        <v>1229061.83</v>
      </c>
      <c r="AC479" s="32">
        <v>1190602.3</v>
      </c>
      <c r="AD479" s="33">
        <v>869388.94</v>
      </c>
      <c r="AE479" s="8">
        <v>645000</v>
      </c>
      <c r="AF479" s="8">
        <v>869388.94</v>
      </c>
      <c r="AG479" s="8">
        <v>869388.94</v>
      </c>
      <c r="AH479" s="8">
        <f>AG479-AI479</f>
        <v>0</v>
      </c>
      <c r="AI479" s="8">
        <v>869388.94</v>
      </c>
      <c r="AJ479" s="8">
        <f>AI479-AK479</f>
        <v>0</v>
      </c>
      <c r="AK479" s="33">
        <v>869388.94</v>
      </c>
      <c r="AL479" s="33">
        <v>1000000</v>
      </c>
      <c r="AM479" s="36" t="s">
        <v>591</v>
      </c>
      <c r="AN479" s="11"/>
      <c r="AO479" s="11">
        <f>AK479-AP479</f>
        <v>369065.59999999992</v>
      </c>
      <c r="AP479" s="11">
        <v>500323.34</v>
      </c>
      <c r="AQ479" s="11">
        <f>AD479-AF479</f>
        <v>0</v>
      </c>
      <c r="AR479" s="11">
        <v>0</v>
      </c>
      <c r="AS479" s="11">
        <v>323700</v>
      </c>
      <c r="AT479" s="11">
        <v>0</v>
      </c>
      <c r="AU479" s="11">
        <v>99311.06</v>
      </c>
      <c r="AV479" s="3">
        <v>224388.94</v>
      </c>
      <c r="AW479" s="4">
        <v>1000000</v>
      </c>
      <c r="AX479" s="73">
        <f t="shared" si="105"/>
        <v>0</v>
      </c>
    </row>
    <row r="480" spans="1:50" x14ac:dyDescent="0.25">
      <c r="A480" s="1" t="s">
        <v>45</v>
      </c>
      <c r="B480" s="1" t="s">
        <v>32</v>
      </c>
      <c r="C480" s="1" t="s">
        <v>33</v>
      </c>
      <c r="D480" s="1" t="s">
        <v>34</v>
      </c>
      <c r="E480" s="1" t="s">
        <v>35</v>
      </c>
      <c r="F480" s="1" t="s">
        <v>36</v>
      </c>
      <c r="G480" s="1">
        <v>6</v>
      </c>
      <c r="H480" s="1" t="s">
        <v>38</v>
      </c>
      <c r="I480" s="1">
        <v>18</v>
      </c>
      <c r="J480" s="1" t="s">
        <v>67</v>
      </c>
      <c r="K480" s="16" t="s">
        <v>253</v>
      </c>
      <c r="L480" s="16" t="s">
        <v>574</v>
      </c>
      <c r="M480" s="1" t="s">
        <v>46</v>
      </c>
      <c r="N480" s="1" t="s">
        <v>37</v>
      </c>
      <c r="O480" s="40" t="s">
        <v>584</v>
      </c>
      <c r="P480" s="1" t="s">
        <v>254</v>
      </c>
      <c r="Q480" s="1" t="s">
        <v>764</v>
      </c>
      <c r="R480" s="1" t="s">
        <v>631</v>
      </c>
      <c r="S480" s="1" t="s">
        <v>636</v>
      </c>
      <c r="T480" s="1" t="s">
        <v>252</v>
      </c>
      <c r="U480" s="1">
        <v>5000</v>
      </c>
      <c r="V480" s="1" t="s">
        <v>519</v>
      </c>
      <c r="W480" s="1" t="s">
        <v>520</v>
      </c>
      <c r="X480" s="1">
        <v>5151</v>
      </c>
      <c r="Y480" s="1" t="s">
        <v>162</v>
      </c>
      <c r="Z480" s="1">
        <v>0</v>
      </c>
      <c r="AA480" s="1" t="s">
        <v>44</v>
      </c>
      <c r="AB480" s="6">
        <v>3852.81</v>
      </c>
      <c r="AC480" s="6">
        <v>3852.81</v>
      </c>
      <c r="AD480" s="8">
        <v>30000</v>
      </c>
      <c r="AE480" s="8">
        <v>0</v>
      </c>
      <c r="AF480" s="8">
        <v>0</v>
      </c>
      <c r="AG480" s="8">
        <v>0</v>
      </c>
      <c r="AH480" s="8">
        <f>AG480-AI480</f>
        <v>0</v>
      </c>
      <c r="AI480" s="8">
        <v>0</v>
      </c>
      <c r="AJ480" s="8">
        <f>AI480-AK480</f>
        <v>0</v>
      </c>
      <c r="AK480" s="8">
        <v>0</v>
      </c>
      <c r="AL480" s="8">
        <v>1000000</v>
      </c>
      <c r="AM480" s="11"/>
      <c r="AN480" s="11"/>
      <c r="AO480" s="11">
        <f>AK480-AP480</f>
        <v>0</v>
      </c>
      <c r="AP480" s="11">
        <v>0</v>
      </c>
      <c r="AQ480" s="11">
        <f>AD480-AF480</f>
        <v>30000</v>
      </c>
      <c r="AR480" s="11">
        <v>30000</v>
      </c>
      <c r="AS480" s="11">
        <v>0</v>
      </c>
      <c r="AT480" s="11">
        <v>0</v>
      </c>
      <c r="AU480" s="11">
        <v>0</v>
      </c>
      <c r="AV480" s="3">
        <v>30000</v>
      </c>
      <c r="AW480" s="4">
        <v>200000</v>
      </c>
      <c r="AX480" s="73">
        <f t="shared" si="105"/>
        <v>-800000</v>
      </c>
    </row>
    <row r="481" spans="1:50" x14ac:dyDescent="0.25">
      <c r="A481" s="1" t="s">
        <v>45</v>
      </c>
      <c r="B481" s="1" t="s">
        <v>142</v>
      </c>
      <c r="C481" s="1" t="s">
        <v>143</v>
      </c>
      <c r="D481" s="1" t="s">
        <v>100</v>
      </c>
      <c r="E481" s="1" t="s">
        <v>101</v>
      </c>
      <c r="F481" s="1" t="s">
        <v>144</v>
      </c>
      <c r="G481" s="1">
        <v>6</v>
      </c>
      <c r="H481" s="1" t="s">
        <v>38</v>
      </c>
      <c r="I481" s="1">
        <v>49</v>
      </c>
      <c r="J481" s="1" t="s">
        <v>67</v>
      </c>
      <c r="K481" s="16" t="s">
        <v>147</v>
      </c>
      <c r="L481" s="16" t="s">
        <v>574</v>
      </c>
      <c r="M481" s="1" t="s">
        <v>46</v>
      </c>
      <c r="N481" s="1" t="s">
        <v>145</v>
      </c>
      <c r="O481" s="40" t="s">
        <v>662</v>
      </c>
      <c r="P481" s="1" t="s">
        <v>148</v>
      </c>
      <c r="Q481" s="1" t="s">
        <v>775</v>
      </c>
      <c r="R481" s="1" t="s">
        <v>617</v>
      </c>
      <c r="S481" s="1" t="s">
        <v>618</v>
      </c>
      <c r="T481" s="1" t="s">
        <v>146</v>
      </c>
      <c r="U481" s="1">
        <v>5000</v>
      </c>
      <c r="V481" s="1" t="s">
        <v>520</v>
      </c>
      <c r="W481" s="1" t="s">
        <v>520</v>
      </c>
      <c r="X481" s="1">
        <v>5191</v>
      </c>
      <c r="Y481" s="1" t="s">
        <v>68</v>
      </c>
      <c r="Z481" s="1">
        <v>0</v>
      </c>
      <c r="AA481" s="1" t="s">
        <v>44</v>
      </c>
      <c r="AB481" s="6">
        <v>13618.4</v>
      </c>
      <c r="AC481" s="6">
        <v>13618.4</v>
      </c>
      <c r="AD481" s="8">
        <v>0</v>
      </c>
      <c r="AE481" s="8">
        <v>0</v>
      </c>
      <c r="AF481" s="8">
        <v>0</v>
      </c>
      <c r="AG481" s="8">
        <v>0</v>
      </c>
      <c r="AH481" s="8">
        <v>0</v>
      </c>
      <c r="AI481" s="8">
        <v>0</v>
      </c>
      <c r="AJ481" s="8">
        <v>0</v>
      </c>
      <c r="AK481" s="8">
        <v>0</v>
      </c>
      <c r="AL481" s="8">
        <v>0</v>
      </c>
      <c r="AM481" s="11"/>
      <c r="AN481" s="11"/>
      <c r="AO481" s="11">
        <v>0</v>
      </c>
      <c r="AP481" s="11">
        <v>0</v>
      </c>
      <c r="AQ481" s="11">
        <v>0</v>
      </c>
      <c r="AR481" s="11">
        <v>0</v>
      </c>
      <c r="AS481" s="11">
        <v>0</v>
      </c>
      <c r="AT481" s="11">
        <v>0</v>
      </c>
      <c r="AU481" s="11">
        <v>0</v>
      </c>
      <c r="AV481" s="11">
        <v>0</v>
      </c>
      <c r="AW481" s="4">
        <v>0</v>
      </c>
      <c r="AX481" s="73">
        <f t="shared" si="105"/>
        <v>0</v>
      </c>
    </row>
    <row r="482" spans="1:50" x14ac:dyDescent="0.25">
      <c r="A482" s="1" t="s">
        <v>45</v>
      </c>
      <c r="B482" s="1" t="s">
        <v>142</v>
      </c>
      <c r="C482" s="1" t="s">
        <v>143</v>
      </c>
      <c r="D482" s="1" t="s">
        <v>100</v>
      </c>
      <c r="E482" s="1" t="s">
        <v>101</v>
      </c>
      <c r="F482" s="1" t="s">
        <v>144</v>
      </c>
      <c r="G482" s="1">
        <v>6</v>
      </c>
      <c r="H482" s="1" t="s">
        <v>38</v>
      </c>
      <c r="I482" s="1">
        <v>49</v>
      </c>
      <c r="J482" s="1" t="s">
        <v>67</v>
      </c>
      <c r="K482" s="16" t="s">
        <v>147</v>
      </c>
      <c r="L482" s="16" t="s">
        <v>574</v>
      </c>
      <c r="M482" s="1" t="s">
        <v>46</v>
      </c>
      <c r="N482" s="1" t="s">
        <v>145</v>
      </c>
      <c r="O482" s="40" t="s">
        <v>734</v>
      </c>
      <c r="P482" s="1" t="s">
        <v>148</v>
      </c>
      <c r="Q482" s="1" t="s">
        <v>774</v>
      </c>
      <c r="R482" s="1" t="s">
        <v>733</v>
      </c>
      <c r="S482" t="s">
        <v>732</v>
      </c>
      <c r="T482" s="1" t="s">
        <v>146</v>
      </c>
      <c r="U482" s="1">
        <v>5000</v>
      </c>
      <c r="V482" s="1" t="s">
        <v>520</v>
      </c>
      <c r="W482" s="1" t="s">
        <v>520</v>
      </c>
      <c r="X482" s="1">
        <v>5191</v>
      </c>
      <c r="Y482" s="1" t="s">
        <v>68</v>
      </c>
      <c r="Z482" s="1">
        <v>31</v>
      </c>
      <c r="AA482" s="1" t="s">
        <v>163</v>
      </c>
      <c r="AB482" s="7">
        <v>0</v>
      </c>
      <c r="AC482" s="7">
        <v>0</v>
      </c>
      <c r="AD482" s="8">
        <v>249342</v>
      </c>
      <c r="AE482" s="8">
        <v>1135081</v>
      </c>
      <c r="AF482" s="8">
        <v>240584</v>
      </c>
      <c r="AG482" s="8">
        <v>240584</v>
      </c>
      <c r="AH482" s="8">
        <f t="shared" ref="AH482:AH498" si="106">AG482-AI482</f>
        <v>0</v>
      </c>
      <c r="AI482" s="8">
        <v>240584</v>
      </c>
      <c r="AJ482" s="8">
        <f t="shared" ref="AJ482:AJ498" si="107">AI482-AK482</f>
        <v>67164</v>
      </c>
      <c r="AK482" s="8">
        <v>173420</v>
      </c>
      <c r="AL482" s="8">
        <v>4000000</v>
      </c>
      <c r="AM482" s="11"/>
      <c r="AN482" s="11"/>
      <c r="AO482" s="11">
        <f t="shared" ref="AO482:AO498" si="108">AK482-AP482</f>
        <v>42920</v>
      </c>
      <c r="AP482" s="11">
        <v>130500</v>
      </c>
      <c r="AQ482" s="11">
        <f t="shared" ref="AQ482:AQ498" si="109">AD482-AF482</f>
        <v>8758</v>
      </c>
      <c r="AR482" s="11">
        <v>0</v>
      </c>
      <c r="AS482" s="11">
        <v>118842</v>
      </c>
      <c r="AT482" s="11">
        <v>0</v>
      </c>
      <c r="AU482" s="11">
        <v>1004581</v>
      </c>
      <c r="AV482" s="3">
        <v>-885739</v>
      </c>
      <c r="AW482" s="4">
        <v>4000000</v>
      </c>
      <c r="AX482" s="73">
        <f t="shared" si="105"/>
        <v>0</v>
      </c>
    </row>
    <row r="483" spans="1:50" x14ac:dyDescent="0.25">
      <c r="A483" s="1" t="s">
        <v>45</v>
      </c>
      <c r="B483" s="1" t="s">
        <v>32</v>
      </c>
      <c r="C483" s="1" t="s">
        <v>33</v>
      </c>
      <c r="D483" s="1" t="s">
        <v>76</v>
      </c>
      <c r="E483" s="1" t="s">
        <v>77</v>
      </c>
      <c r="F483" s="1" t="s">
        <v>78</v>
      </c>
      <c r="G483" s="1">
        <v>1</v>
      </c>
      <c r="H483" s="1" t="s">
        <v>80</v>
      </c>
      <c r="I483" s="1">
        <v>14</v>
      </c>
      <c r="J483" s="1" t="s">
        <v>67</v>
      </c>
      <c r="K483" s="16" t="s">
        <v>90</v>
      </c>
      <c r="L483" s="16" t="s">
        <v>574</v>
      </c>
      <c r="M483" s="1" t="s">
        <v>46</v>
      </c>
      <c r="N483" s="1" t="s">
        <v>79</v>
      </c>
      <c r="O483" s="40" t="s">
        <v>659</v>
      </c>
      <c r="P483" s="1" t="s">
        <v>91</v>
      </c>
      <c r="Q483" s="1" t="s">
        <v>771</v>
      </c>
      <c r="R483" s="1" t="s">
        <v>634</v>
      </c>
      <c r="S483" s="1" t="s">
        <v>602</v>
      </c>
      <c r="T483" s="1" t="s">
        <v>280</v>
      </c>
      <c r="U483" s="1">
        <v>5000</v>
      </c>
      <c r="V483" s="1" t="s">
        <v>520</v>
      </c>
      <c r="W483" s="1" t="s">
        <v>520</v>
      </c>
      <c r="X483" s="1">
        <v>5191</v>
      </c>
      <c r="Y483" s="1" t="s">
        <v>68</v>
      </c>
      <c r="Z483" s="1">
        <v>0</v>
      </c>
      <c r="AA483" s="1" t="s">
        <v>44</v>
      </c>
      <c r="AB483" s="7">
        <v>0</v>
      </c>
      <c r="AC483" s="7">
        <v>0</v>
      </c>
      <c r="AD483" s="8">
        <v>25000</v>
      </c>
      <c r="AE483" s="8">
        <v>0</v>
      </c>
      <c r="AF483" s="8">
        <v>24821.68</v>
      </c>
      <c r="AG483" s="8">
        <v>24821.68</v>
      </c>
      <c r="AH483" s="8">
        <f t="shared" si="106"/>
        <v>0</v>
      </c>
      <c r="AI483" s="8">
        <v>24821.68</v>
      </c>
      <c r="AJ483" s="8">
        <f t="shared" si="107"/>
        <v>0</v>
      </c>
      <c r="AK483" s="8">
        <v>24821.68</v>
      </c>
      <c r="AL483" s="8">
        <v>0</v>
      </c>
      <c r="AM483" s="11"/>
      <c r="AN483" s="11"/>
      <c r="AO483" s="11">
        <f t="shared" si="108"/>
        <v>0</v>
      </c>
      <c r="AP483" s="11">
        <v>24821.68</v>
      </c>
      <c r="AQ483" s="11">
        <f t="shared" si="109"/>
        <v>178.31999999999971</v>
      </c>
      <c r="AR483" s="11">
        <v>0</v>
      </c>
      <c r="AS483" s="11">
        <v>57000</v>
      </c>
      <c r="AT483" s="11">
        <v>0</v>
      </c>
      <c r="AU483" s="11">
        <v>32000</v>
      </c>
      <c r="AV483" s="3">
        <v>25000</v>
      </c>
      <c r="AW483" s="4">
        <v>0</v>
      </c>
      <c r="AX483" s="73">
        <f t="shared" si="105"/>
        <v>0</v>
      </c>
    </row>
    <row r="484" spans="1:50" x14ac:dyDescent="0.25">
      <c r="A484" s="1" t="s">
        <v>45</v>
      </c>
      <c r="B484" s="1" t="s">
        <v>32</v>
      </c>
      <c r="C484" s="1" t="s">
        <v>33</v>
      </c>
      <c r="D484" s="1" t="s">
        <v>100</v>
      </c>
      <c r="E484" s="1" t="s">
        <v>101</v>
      </c>
      <c r="F484" s="1" t="s">
        <v>136</v>
      </c>
      <c r="G484" s="1">
        <v>6</v>
      </c>
      <c r="H484" s="1" t="s">
        <v>38</v>
      </c>
      <c r="I484" s="1">
        <v>21</v>
      </c>
      <c r="J484" s="1" t="s">
        <v>67</v>
      </c>
      <c r="K484" s="16" t="s">
        <v>139</v>
      </c>
      <c r="L484" s="16" t="s">
        <v>574</v>
      </c>
      <c r="M484" s="1" t="s">
        <v>46</v>
      </c>
      <c r="N484" s="1" t="s">
        <v>137</v>
      </c>
      <c r="O484" s="40" t="s">
        <v>656</v>
      </c>
      <c r="P484" s="1" t="s">
        <v>140</v>
      </c>
      <c r="Q484" s="1" t="s">
        <v>765</v>
      </c>
      <c r="R484" s="1" t="s">
        <v>137</v>
      </c>
      <c r="S484" s="1" t="s">
        <v>623</v>
      </c>
      <c r="T484" s="1" t="s">
        <v>315</v>
      </c>
      <c r="U484" s="1">
        <v>5000</v>
      </c>
      <c r="V484" s="1" t="s">
        <v>520</v>
      </c>
      <c r="W484" s="1" t="s">
        <v>520</v>
      </c>
      <c r="X484" s="1">
        <v>5191</v>
      </c>
      <c r="Y484" s="1" t="s">
        <v>68</v>
      </c>
      <c r="Z484" s="1">
        <v>0</v>
      </c>
      <c r="AA484" s="1" t="s">
        <v>44</v>
      </c>
      <c r="AB484" s="7">
        <v>0</v>
      </c>
      <c r="AC484" s="7">
        <v>0</v>
      </c>
      <c r="AD484" s="8">
        <v>56991</v>
      </c>
      <c r="AE484" s="8">
        <v>68041</v>
      </c>
      <c r="AF484" s="8">
        <v>35517.79</v>
      </c>
      <c r="AG484" s="8">
        <v>35517.79</v>
      </c>
      <c r="AH484" s="8">
        <f t="shared" si="106"/>
        <v>0</v>
      </c>
      <c r="AI484" s="8">
        <v>35517.79</v>
      </c>
      <c r="AJ484" s="8">
        <f t="shared" si="107"/>
        <v>0</v>
      </c>
      <c r="AK484" s="8">
        <v>35517.79</v>
      </c>
      <c r="AL484" s="8">
        <v>50000</v>
      </c>
      <c r="AM484" s="11"/>
      <c r="AN484" s="11"/>
      <c r="AO484" s="11">
        <f t="shared" si="108"/>
        <v>0</v>
      </c>
      <c r="AP484" s="11">
        <v>35517.79</v>
      </c>
      <c r="AQ484" s="11">
        <f t="shared" si="109"/>
        <v>21473.21</v>
      </c>
      <c r="AR484" s="11">
        <v>0</v>
      </c>
      <c r="AS484" s="11">
        <v>0</v>
      </c>
      <c r="AT484" s="11">
        <v>0</v>
      </c>
      <c r="AU484" s="11">
        <v>11050</v>
      </c>
      <c r="AV484" s="3">
        <v>-11050</v>
      </c>
      <c r="AW484" s="4">
        <v>50000</v>
      </c>
      <c r="AX484" s="73">
        <f t="shared" si="105"/>
        <v>0</v>
      </c>
    </row>
    <row r="485" spans="1:50" x14ac:dyDescent="0.25">
      <c r="A485" s="1" t="s">
        <v>45</v>
      </c>
      <c r="B485" s="1" t="s">
        <v>47</v>
      </c>
      <c r="C485" s="1" t="s">
        <v>48</v>
      </c>
      <c r="D485" s="1" t="s">
        <v>49</v>
      </c>
      <c r="E485" s="1" t="s">
        <v>50</v>
      </c>
      <c r="F485" s="1" t="s">
        <v>51</v>
      </c>
      <c r="G485" s="1">
        <v>4</v>
      </c>
      <c r="H485" s="1" t="s">
        <v>53</v>
      </c>
      <c r="I485" s="1">
        <v>56</v>
      </c>
      <c r="J485" s="1" t="s">
        <v>67</v>
      </c>
      <c r="K485" s="16" t="s">
        <v>55</v>
      </c>
      <c r="L485" s="16" t="s">
        <v>574</v>
      </c>
      <c r="M485" s="1" t="s">
        <v>46</v>
      </c>
      <c r="N485" s="1" t="s">
        <v>52</v>
      </c>
      <c r="O485" s="40" t="s">
        <v>660</v>
      </c>
      <c r="P485" s="1" t="s">
        <v>56</v>
      </c>
      <c r="Q485" s="1" t="s">
        <v>781</v>
      </c>
      <c r="R485" s="1" t="s">
        <v>600</v>
      </c>
      <c r="S485" s="1" t="s">
        <v>600</v>
      </c>
      <c r="T485" s="1" t="s">
        <v>54</v>
      </c>
      <c r="U485" s="1">
        <v>5000</v>
      </c>
      <c r="V485" s="1" t="s">
        <v>520</v>
      </c>
      <c r="W485" s="1" t="s">
        <v>520</v>
      </c>
      <c r="X485" s="1">
        <v>5191</v>
      </c>
      <c r="Y485" s="1" t="s">
        <v>68</v>
      </c>
      <c r="Z485" s="1">
        <v>0</v>
      </c>
      <c r="AA485" s="1" t="s">
        <v>44</v>
      </c>
      <c r="AB485" s="7">
        <v>0</v>
      </c>
      <c r="AC485" s="7">
        <v>0</v>
      </c>
      <c r="AD485" s="8">
        <v>32000</v>
      </c>
      <c r="AE485" s="8">
        <v>0</v>
      </c>
      <c r="AF485" s="8">
        <v>29889.72</v>
      </c>
      <c r="AG485" s="8">
        <v>29889.72</v>
      </c>
      <c r="AH485" s="8">
        <f t="shared" si="106"/>
        <v>0</v>
      </c>
      <c r="AI485" s="8">
        <v>29889.72</v>
      </c>
      <c r="AJ485" s="8">
        <f t="shared" si="107"/>
        <v>0</v>
      </c>
      <c r="AK485" s="8">
        <v>29889.72</v>
      </c>
      <c r="AL485" s="8">
        <v>30000</v>
      </c>
      <c r="AM485" s="11"/>
      <c r="AN485" s="11"/>
      <c r="AO485" s="11">
        <f t="shared" si="108"/>
        <v>0</v>
      </c>
      <c r="AP485" s="11">
        <v>29889.72</v>
      </c>
      <c r="AQ485" s="11">
        <f t="shared" si="109"/>
        <v>2110.2799999999988</v>
      </c>
      <c r="AR485" s="11">
        <v>0</v>
      </c>
      <c r="AS485" s="11">
        <v>32000</v>
      </c>
      <c r="AT485" s="11">
        <v>0</v>
      </c>
      <c r="AU485" s="11">
        <v>0</v>
      </c>
      <c r="AV485" s="3">
        <v>32000</v>
      </c>
      <c r="AW485" s="4">
        <v>32000</v>
      </c>
      <c r="AX485" s="73">
        <f t="shared" si="105"/>
        <v>2000</v>
      </c>
    </row>
    <row r="486" spans="1:50" x14ac:dyDescent="0.25">
      <c r="A486" s="1" t="s">
        <v>45</v>
      </c>
      <c r="B486" s="1" t="s">
        <v>142</v>
      </c>
      <c r="C486" s="1" t="s">
        <v>143</v>
      </c>
      <c r="D486" s="1" t="s">
        <v>100</v>
      </c>
      <c r="E486" s="1" t="s">
        <v>101</v>
      </c>
      <c r="F486" s="1" t="s">
        <v>144</v>
      </c>
      <c r="G486" s="1">
        <v>6</v>
      </c>
      <c r="H486" s="1" t="s">
        <v>38</v>
      </c>
      <c r="I486" s="1">
        <v>49</v>
      </c>
      <c r="J486" s="1" t="s">
        <v>67</v>
      </c>
      <c r="K486" s="16" t="s">
        <v>147</v>
      </c>
      <c r="L486" s="16" t="s">
        <v>574</v>
      </c>
      <c r="M486" s="1" t="s">
        <v>46</v>
      </c>
      <c r="N486" s="1" t="s">
        <v>145</v>
      </c>
      <c r="O486" s="40" t="s">
        <v>662</v>
      </c>
      <c r="P486" s="1" t="s">
        <v>148</v>
      </c>
      <c r="Q486" s="1" t="s">
        <v>775</v>
      </c>
      <c r="R486" s="1" t="s">
        <v>617</v>
      </c>
      <c r="S486" s="74" t="s">
        <v>618</v>
      </c>
      <c r="T486" s="1" t="s">
        <v>146</v>
      </c>
      <c r="U486" s="1">
        <v>5000</v>
      </c>
      <c r="V486" s="1" t="s">
        <v>520</v>
      </c>
      <c r="W486" s="1" t="s">
        <v>520</v>
      </c>
      <c r="X486" s="1">
        <v>5211</v>
      </c>
      <c r="Y486" s="1" t="s">
        <v>164</v>
      </c>
      <c r="Z486" s="1">
        <v>0</v>
      </c>
      <c r="AA486" s="1" t="s">
        <v>44</v>
      </c>
      <c r="AB486" s="6">
        <v>28433.919999999998</v>
      </c>
      <c r="AC486" s="6">
        <v>22065.52</v>
      </c>
      <c r="AD486" s="8">
        <v>14704.71</v>
      </c>
      <c r="AE486" s="8">
        <v>0</v>
      </c>
      <c r="AF486" s="8">
        <v>14704.71</v>
      </c>
      <c r="AG486" s="8">
        <v>14704.71</v>
      </c>
      <c r="AH486" s="8">
        <f t="shared" si="106"/>
        <v>9.9999999983992893E-3</v>
      </c>
      <c r="AI486" s="8">
        <v>14704.7</v>
      </c>
      <c r="AJ486" s="8">
        <f t="shared" si="107"/>
        <v>0</v>
      </c>
      <c r="AK486" s="8">
        <v>14704.7</v>
      </c>
      <c r="AL486" s="8">
        <v>0</v>
      </c>
      <c r="AM486" s="11"/>
      <c r="AN486" s="11"/>
      <c r="AO486" s="11">
        <f t="shared" si="108"/>
        <v>14704.7</v>
      </c>
      <c r="AP486" s="11">
        <v>0</v>
      </c>
      <c r="AQ486" s="11">
        <f t="shared" si="109"/>
        <v>0</v>
      </c>
      <c r="AR486" s="11">
        <v>14704.71</v>
      </c>
      <c r="AS486" s="11">
        <v>0</v>
      </c>
      <c r="AT486" s="11">
        <v>0</v>
      </c>
      <c r="AU486" s="11">
        <v>0</v>
      </c>
      <c r="AV486" s="3">
        <v>14704.71</v>
      </c>
      <c r="AW486" s="4">
        <v>0</v>
      </c>
      <c r="AX486" s="73">
        <f t="shared" si="105"/>
        <v>0</v>
      </c>
    </row>
    <row r="487" spans="1:50" x14ac:dyDescent="0.25">
      <c r="A487" s="1" t="s">
        <v>45</v>
      </c>
      <c r="B487" s="1" t="s">
        <v>32</v>
      </c>
      <c r="C487" s="1" t="s">
        <v>33</v>
      </c>
      <c r="D487" s="1" t="s">
        <v>100</v>
      </c>
      <c r="E487" s="1" t="s">
        <v>101</v>
      </c>
      <c r="F487" s="1" t="s">
        <v>136</v>
      </c>
      <c r="G487" s="1">
        <v>6</v>
      </c>
      <c r="H487" s="1" t="s">
        <v>38</v>
      </c>
      <c r="I487" s="1">
        <v>21</v>
      </c>
      <c r="J487" s="1" t="s">
        <v>67</v>
      </c>
      <c r="K487" s="16" t="s">
        <v>139</v>
      </c>
      <c r="L487" s="16" t="s">
        <v>574</v>
      </c>
      <c r="M487" s="1" t="s">
        <v>46</v>
      </c>
      <c r="N487" s="1" t="s">
        <v>137</v>
      </c>
      <c r="O487" s="40" t="s">
        <v>656</v>
      </c>
      <c r="P487" s="1" t="s">
        <v>140</v>
      </c>
      <c r="Q487" s="1" t="s">
        <v>765</v>
      </c>
      <c r="R487" s="1" t="s">
        <v>137</v>
      </c>
      <c r="S487" s="1" t="s">
        <v>623</v>
      </c>
      <c r="T487" s="1" t="s">
        <v>315</v>
      </c>
      <c r="U487" s="1">
        <v>5000</v>
      </c>
      <c r="V487" s="1" t="s">
        <v>520</v>
      </c>
      <c r="W487" s="1" t="s">
        <v>520</v>
      </c>
      <c r="X487" s="1">
        <v>5211</v>
      </c>
      <c r="Y487" s="1" t="s">
        <v>164</v>
      </c>
      <c r="Z487" s="1">
        <v>0</v>
      </c>
      <c r="AA487" s="1" t="s">
        <v>44</v>
      </c>
      <c r="AB487" s="6">
        <v>108130.56</v>
      </c>
      <c r="AC487" s="6">
        <v>108130.56</v>
      </c>
      <c r="AD487" s="8">
        <v>150000</v>
      </c>
      <c r="AE487" s="8">
        <v>0</v>
      </c>
      <c r="AF487" s="8">
        <v>29232</v>
      </c>
      <c r="AG487" s="8">
        <v>0</v>
      </c>
      <c r="AH487" s="8">
        <f t="shared" si="106"/>
        <v>0</v>
      </c>
      <c r="AI487" s="8">
        <v>0</v>
      </c>
      <c r="AJ487" s="8">
        <f t="shared" si="107"/>
        <v>0</v>
      </c>
      <c r="AK487" s="8">
        <v>0</v>
      </c>
      <c r="AL487" s="8">
        <v>0</v>
      </c>
      <c r="AM487" s="11"/>
      <c r="AN487" s="11"/>
      <c r="AO487" s="11">
        <f t="shared" si="108"/>
        <v>0</v>
      </c>
      <c r="AP487" s="11">
        <v>0</v>
      </c>
      <c r="AQ487" s="11">
        <f t="shared" si="109"/>
        <v>120768</v>
      </c>
      <c r="AR487" s="11">
        <v>0</v>
      </c>
      <c r="AS487" s="11">
        <v>150000</v>
      </c>
      <c r="AT487" s="11">
        <v>0</v>
      </c>
      <c r="AU487" s="11">
        <v>0</v>
      </c>
      <c r="AV487" s="3">
        <v>150000</v>
      </c>
      <c r="AW487" s="4">
        <v>0</v>
      </c>
      <c r="AX487" s="73">
        <f t="shared" si="105"/>
        <v>0</v>
      </c>
    </row>
    <row r="488" spans="1:50" x14ac:dyDescent="0.25">
      <c r="A488" s="1" t="s">
        <v>45</v>
      </c>
      <c r="B488" s="1" t="s">
        <v>142</v>
      </c>
      <c r="C488" s="1" t="s">
        <v>143</v>
      </c>
      <c r="D488" s="1" t="s">
        <v>100</v>
      </c>
      <c r="E488" s="1" t="s">
        <v>101</v>
      </c>
      <c r="F488" s="1" t="s">
        <v>144</v>
      </c>
      <c r="G488" s="1">
        <v>6</v>
      </c>
      <c r="H488" s="1" t="s">
        <v>38</v>
      </c>
      <c r="I488" s="1">
        <v>49</v>
      </c>
      <c r="J488" s="1" t="s">
        <v>67</v>
      </c>
      <c r="K488" s="16" t="s">
        <v>147</v>
      </c>
      <c r="L488" s="16" t="s">
        <v>574</v>
      </c>
      <c r="M488" s="1" t="s">
        <v>46</v>
      </c>
      <c r="N488" s="1" t="s">
        <v>145</v>
      </c>
      <c r="O488" s="40" t="s">
        <v>662</v>
      </c>
      <c r="P488" s="1" t="s">
        <v>148</v>
      </c>
      <c r="Q488" s="1" t="s">
        <v>775</v>
      </c>
      <c r="R488" s="1" t="s">
        <v>617</v>
      </c>
      <c r="S488" s="1" t="s">
        <v>618</v>
      </c>
      <c r="T488" s="1" t="s">
        <v>146</v>
      </c>
      <c r="U488" s="1">
        <v>5000</v>
      </c>
      <c r="V488" s="1" t="s">
        <v>520</v>
      </c>
      <c r="W488" s="1" t="s">
        <v>520</v>
      </c>
      <c r="X488" s="1">
        <v>5231</v>
      </c>
      <c r="Y488" s="1" t="s">
        <v>165</v>
      </c>
      <c r="Z488" s="1">
        <v>0</v>
      </c>
      <c r="AA488" s="1" t="s">
        <v>44</v>
      </c>
      <c r="AB488" s="6">
        <v>237054.45</v>
      </c>
      <c r="AC488" s="6">
        <v>237054.44</v>
      </c>
      <c r="AD488" s="8">
        <v>1269.28</v>
      </c>
      <c r="AE488" s="8">
        <v>147400</v>
      </c>
      <c r="AF488" s="8">
        <v>1269.28</v>
      </c>
      <c r="AG488" s="8">
        <v>1269.28</v>
      </c>
      <c r="AH488" s="8">
        <f t="shared" si="106"/>
        <v>0</v>
      </c>
      <c r="AI488" s="8">
        <v>1269.28</v>
      </c>
      <c r="AJ488" s="8">
        <f t="shared" si="107"/>
        <v>0</v>
      </c>
      <c r="AK488" s="8">
        <v>1269.28</v>
      </c>
      <c r="AL488" s="8">
        <v>0</v>
      </c>
      <c r="AM488" s="11"/>
      <c r="AN488" s="11"/>
      <c r="AO488" s="11">
        <f t="shared" si="108"/>
        <v>1269.28</v>
      </c>
      <c r="AP488" s="11">
        <v>0</v>
      </c>
      <c r="AQ488" s="11">
        <f t="shared" si="109"/>
        <v>0</v>
      </c>
      <c r="AR488" s="11">
        <v>0</v>
      </c>
      <c r="AS488" s="11">
        <v>200300</v>
      </c>
      <c r="AT488" s="11">
        <v>0</v>
      </c>
      <c r="AU488" s="11">
        <v>346430.71999999997</v>
      </c>
      <c r="AV488" s="3">
        <v>-146130.72</v>
      </c>
      <c r="AW488" s="4">
        <v>0</v>
      </c>
      <c r="AX488" s="73">
        <f t="shared" si="105"/>
        <v>0</v>
      </c>
    </row>
    <row r="489" spans="1:50" x14ac:dyDescent="0.25">
      <c r="A489" s="1" t="s">
        <v>45</v>
      </c>
      <c r="B489" s="1" t="s">
        <v>47</v>
      </c>
      <c r="C489" s="1" t="s">
        <v>48</v>
      </c>
      <c r="D489" s="1" t="s">
        <v>49</v>
      </c>
      <c r="E489" s="1" t="s">
        <v>50</v>
      </c>
      <c r="F489" s="1" t="s">
        <v>51</v>
      </c>
      <c r="G489" s="1">
        <v>4</v>
      </c>
      <c r="H489" s="1" t="s">
        <v>53</v>
      </c>
      <c r="I489" s="1">
        <v>56</v>
      </c>
      <c r="J489" s="1" t="s">
        <v>67</v>
      </c>
      <c r="K489" s="16" t="s">
        <v>55</v>
      </c>
      <c r="L489" s="16" t="s">
        <v>574</v>
      </c>
      <c r="M489" s="1" t="s">
        <v>46</v>
      </c>
      <c r="N489" s="1" t="s">
        <v>52</v>
      </c>
      <c r="O489" s="40" t="s">
        <v>660</v>
      </c>
      <c r="P489" s="1" t="s">
        <v>56</v>
      </c>
      <c r="Q489" s="1" t="s">
        <v>781</v>
      </c>
      <c r="R489" s="1" t="s">
        <v>600</v>
      </c>
      <c r="S489" s="1" t="s">
        <v>600</v>
      </c>
      <c r="T489" s="1" t="s">
        <v>54</v>
      </c>
      <c r="U489" s="1">
        <v>5000</v>
      </c>
      <c r="V489" s="1" t="s">
        <v>520</v>
      </c>
      <c r="W489" s="1" t="s">
        <v>520</v>
      </c>
      <c r="X489" s="1">
        <v>5311</v>
      </c>
      <c r="Y489" s="1" t="s">
        <v>69</v>
      </c>
      <c r="Z489" s="1">
        <v>0</v>
      </c>
      <c r="AA489" s="1" t="s">
        <v>44</v>
      </c>
      <c r="AB489" s="6">
        <v>73486</v>
      </c>
      <c r="AC489" s="6">
        <v>73486</v>
      </c>
      <c r="AD489" s="8">
        <v>227000</v>
      </c>
      <c r="AE489" s="8">
        <v>200000</v>
      </c>
      <c r="AF489" s="8">
        <v>224576</v>
      </c>
      <c r="AG489" s="8">
        <v>224576</v>
      </c>
      <c r="AH489" s="8">
        <f t="shared" si="106"/>
        <v>0</v>
      </c>
      <c r="AI489" s="8">
        <v>224576</v>
      </c>
      <c r="AJ489" s="8">
        <f t="shared" si="107"/>
        <v>0</v>
      </c>
      <c r="AK489" s="8">
        <v>224576</v>
      </c>
      <c r="AL489" s="8">
        <v>500000</v>
      </c>
      <c r="AM489" s="11"/>
      <c r="AN489" s="11"/>
      <c r="AO489" s="11">
        <f t="shared" si="108"/>
        <v>0</v>
      </c>
      <c r="AP489" s="11">
        <v>224576</v>
      </c>
      <c r="AQ489" s="11">
        <f t="shared" si="109"/>
        <v>2424</v>
      </c>
      <c r="AR489" s="11">
        <v>0</v>
      </c>
      <c r="AS489" s="11">
        <v>27000</v>
      </c>
      <c r="AT489" s="11">
        <v>0</v>
      </c>
      <c r="AU489" s="11">
        <v>0</v>
      </c>
      <c r="AV489" s="3">
        <v>27000</v>
      </c>
      <c r="AW489" s="4">
        <v>350000</v>
      </c>
      <c r="AX489" s="73">
        <f t="shared" si="105"/>
        <v>-150000</v>
      </c>
    </row>
    <row r="490" spans="1:50" x14ac:dyDescent="0.25">
      <c r="A490" s="1" t="s">
        <v>45</v>
      </c>
      <c r="B490" s="1" t="s">
        <v>177</v>
      </c>
      <c r="C490" s="1" t="s">
        <v>178</v>
      </c>
      <c r="D490" s="1" t="s">
        <v>100</v>
      </c>
      <c r="E490" s="1" t="s">
        <v>101</v>
      </c>
      <c r="F490" s="1" t="s">
        <v>102</v>
      </c>
      <c r="G490" s="1">
        <v>3</v>
      </c>
      <c r="H490" s="1" t="s">
        <v>125</v>
      </c>
      <c r="I490" s="1">
        <v>39</v>
      </c>
      <c r="J490" s="1" t="s">
        <v>67</v>
      </c>
      <c r="K490" s="16" t="s">
        <v>180</v>
      </c>
      <c r="L490" s="16" t="s">
        <v>574</v>
      </c>
      <c r="M490" s="1" t="s">
        <v>46</v>
      </c>
      <c r="N490" s="1" t="s">
        <v>103</v>
      </c>
      <c r="O490" s="40" t="s">
        <v>663</v>
      </c>
      <c r="P490" s="1" t="s">
        <v>181</v>
      </c>
      <c r="Q490" s="1" t="s">
        <v>769</v>
      </c>
      <c r="R490" s="1" t="s">
        <v>622</v>
      </c>
      <c r="S490" s="1" t="s">
        <v>621</v>
      </c>
      <c r="T490" s="1" t="s">
        <v>179</v>
      </c>
      <c r="U490" s="1">
        <v>5000</v>
      </c>
      <c r="V490" s="1" t="s">
        <v>520</v>
      </c>
      <c r="W490" s="1" t="s">
        <v>520</v>
      </c>
      <c r="X490" s="1">
        <v>5311</v>
      </c>
      <c r="Y490" s="1" t="s">
        <v>69</v>
      </c>
      <c r="Z490" s="1">
        <v>0</v>
      </c>
      <c r="AA490" s="1" t="s">
        <v>44</v>
      </c>
      <c r="AB490" s="6">
        <v>3780301.57</v>
      </c>
      <c r="AC490" s="6">
        <v>3746086.21</v>
      </c>
      <c r="AD490" s="8">
        <v>5578129</v>
      </c>
      <c r="AE490" s="8">
        <v>2000000</v>
      </c>
      <c r="AF490" s="8">
        <v>1869164.84</v>
      </c>
      <c r="AG490" s="8">
        <v>1869164.84</v>
      </c>
      <c r="AH490" s="8">
        <f t="shared" si="106"/>
        <v>0</v>
      </c>
      <c r="AI490" s="8">
        <v>1869164.84</v>
      </c>
      <c r="AJ490" s="8">
        <f t="shared" si="107"/>
        <v>0</v>
      </c>
      <c r="AK490" s="8">
        <v>1869164.84</v>
      </c>
      <c r="AL490" s="8">
        <v>4000000</v>
      </c>
      <c r="AM490" s="11"/>
      <c r="AN490" s="11"/>
      <c r="AO490" s="11">
        <f t="shared" si="108"/>
        <v>0</v>
      </c>
      <c r="AP490" s="11">
        <v>1869164.84</v>
      </c>
      <c r="AQ490" s="11">
        <f t="shared" si="109"/>
        <v>3708964.16</v>
      </c>
      <c r="AR490" s="11">
        <v>0</v>
      </c>
      <c r="AS490" s="11">
        <v>3596039</v>
      </c>
      <c r="AT490" s="11">
        <v>0</v>
      </c>
      <c r="AU490" s="11">
        <v>17910</v>
      </c>
      <c r="AV490" s="3">
        <v>3578129</v>
      </c>
      <c r="AW490" s="4">
        <v>4000000</v>
      </c>
      <c r="AX490" s="73">
        <f t="shared" si="105"/>
        <v>0</v>
      </c>
    </row>
    <row r="491" spans="1:50" x14ac:dyDescent="0.25">
      <c r="A491" s="1" t="s">
        <v>45</v>
      </c>
      <c r="B491" s="1" t="s">
        <v>374</v>
      </c>
      <c r="C491" s="1" t="s">
        <v>375</v>
      </c>
      <c r="D491" s="1" t="s">
        <v>100</v>
      </c>
      <c r="E491" s="1" t="s">
        <v>101</v>
      </c>
      <c r="F491" s="1" t="s">
        <v>350</v>
      </c>
      <c r="G491" s="1">
        <v>8</v>
      </c>
      <c r="H491" s="1" t="s">
        <v>376</v>
      </c>
      <c r="I491" s="1">
        <v>42</v>
      </c>
      <c r="J491" s="1" t="s">
        <v>67</v>
      </c>
      <c r="K491" s="16" t="s">
        <v>383</v>
      </c>
      <c r="L491" s="16" t="s">
        <v>574</v>
      </c>
      <c r="M491" s="1" t="s">
        <v>46</v>
      </c>
      <c r="N491" s="1" t="s">
        <v>351</v>
      </c>
      <c r="O491" s="40" t="s">
        <v>651</v>
      </c>
      <c r="P491" s="1" t="s">
        <v>384</v>
      </c>
      <c r="Q491" s="1" t="s">
        <v>773</v>
      </c>
      <c r="R491" s="1" t="s">
        <v>608</v>
      </c>
      <c r="S491" s="1" t="s">
        <v>612</v>
      </c>
      <c r="T491" s="1" t="s">
        <v>382</v>
      </c>
      <c r="U491" s="1">
        <v>5000</v>
      </c>
      <c r="V491" s="1" t="s">
        <v>520</v>
      </c>
      <c r="W491" s="1" t="s">
        <v>520</v>
      </c>
      <c r="X491" s="1">
        <v>5311</v>
      </c>
      <c r="Y491" s="1" t="s">
        <v>69</v>
      </c>
      <c r="Z491" s="1">
        <v>0</v>
      </c>
      <c r="AA491" s="1" t="s">
        <v>44</v>
      </c>
      <c r="AB491" s="6">
        <v>187410.41</v>
      </c>
      <c r="AC491" s="6">
        <v>187410.41</v>
      </c>
      <c r="AD491" s="8">
        <v>250000</v>
      </c>
      <c r="AE491" s="8">
        <v>250000</v>
      </c>
      <c r="AF491" s="8">
        <v>214174.8</v>
      </c>
      <c r="AG491" s="8">
        <v>143414.79999999999</v>
      </c>
      <c r="AH491" s="8">
        <f t="shared" si="106"/>
        <v>0</v>
      </c>
      <c r="AI491" s="8">
        <v>143414.79999999999</v>
      </c>
      <c r="AJ491" s="8">
        <f t="shared" si="107"/>
        <v>0</v>
      </c>
      <c r="AK491" s="8">
        <v>143414.79999999999</v>
      </c>
      <c r="AL491" s="8">
        <v>150000</v>
      </c>
      <c r="AM491" s="11" t="s">
        <v>555</v>
      </c>
      <c r="AN491" s="11"/>
      <c r="AO491" s="11">
        <f t="shared" si="108"/>
        <v>27839.999999999985</v>
      </c>
      <c r="AP491" s="11">
        <v>115574.8</v>
      </c>
      <c r="AQ491" s="11">
        <f t="shared" si="109"/>
        <v>35825.200000000012</v>
      </c>
      <c r="AR491" s="11">
        <v>0</v>
      </c>
      <c r="AS491" s="11">
        <v>0</v>
      </c>
      <c r="AT491" s="11">
        <v>0</v>
      </c>
      <c r="AU491" s="11">
        <v>0</v>
      </c>
      <c r="AV491" s="3">
        <v>0</v>
      </c>
      <c r="AW491" s="4">
        <v>150000</v>
      </c>
      <c r="AX491" s="73">
        <f t="shared" si="105"/>
        <v>0</v>
      </c>
    </row>
    <row r="492" spans="1:50" x14ac:dyDescent="0.25">
      <c r="A492" s="1" t="s">
        <v>45</v>
      </c>
      <c r="B492" s="1" t="s">
        <v>47</v>
      </c>
      <c r="C492" s="1" t="s">
        <v>48</v>
      </c>
      <c r="D492" s="1" t="s">
        <v>49</v>
      </c>
      <c r="E492" s="1" t="s">
        <v>50</v>
      </c>
      <c r="F492" s="1" t="s">
        <v>51</v>
      </c>
      <c r="G492" s="1">
        <v>4</v>
      </c>
      <c r="H492" s="1" t="s">
        <v>53</v>
      </c>
      <c r="I492" s="1">
        <v>56</v>
      </c>
      <c r="J492" s="1" t="s">
        <v>67</v>
      </c>
      <c r="K492" s="16" t="s">
        <v>55</v>
      </c>
      <c r="L492" s="16" t="s">
        <v>574</v>
      </c>
      <c r="M492" s="1" t="s">
        <v>46</v>
      </c>
      <c r="N492" s="1" t="s">
        <v>52</v>
      </c>
      <c r="O492" s="40" t="s">
        <v>660</v>
      </c>
      <c r="P492" s="1" t="s">
        <v>56</v>
      </c>
      <c r="Q492" s="1" t="s">
        <v>781</v>
      </c>
      <c r="R492" s="1" t="s">
        <v>600</v>
      </c>
      <c r="S492" s="1" t="s">
        <v>600</v>
      </c>
      <c r="T492" s="1" t="s">
        <v>54</v>
      </c>
      <c r="U492" s="1">
        <v>5000</v>
      </c>
      <c r="V492" s="1" t="s">
        <v>520</v>
      </c>
      <c r="W492" s="1" t="s">
        <v>520</v>
      </c>
      <c r="X492" s="1">
        <v>5321</v>
      </c>
      <c r="Y492" s="1" t="s">
        <v>70</v>
      </c>
      <c r="Z492" s="1">
        <v>0</v>
      </c>
      <c r="AA492" s="1" t="s">
        <v>44</v>
      </c>
      <c r="AB492" s="6">
        <v>3677.2</v>
      </c>
      <c r="AC492" s="6">
        <v>3677.2</v>
      </c>
      <c r="AD492" s="8">
        <v>55000</v>
      </c>
      <c r="AE492" s="8">
        <v>100000</v>
      </c>
      <c r="AF492" s="8">
        <v>43420.77</v>
      </c>
      <c r="AG492" s="8">
        <v>16262.85</v>
      </c>
      <c r="AH492" s="8">
        <f t="shared" si="106"/>
        <v>8770.84</v>
      </c>
      <c r="AI492" s="8">
        <v>7492.01</v>
      </c>
      <c r="AJ492" s="8">
        <f t="shared" si="107"/>
        <v>0</v>
      </c>
      <c r="AK492" s="8">
        <v>7492.01</v>
      </c>
      <c r="AL492" s="8">
        <v>100000</v>
      </c>
      <c r="AM492" s="11"/>
      <c r="AN492" s="11"/>
      <c r="AO492" s="11">
        <f t="shared" si="108"/>
        <v>0</v>
      </c>
      <c r="AP492" s="11">
        <v>7492.01</v>
      </c>
      <c r="AQ492" s="11">
        <f t="shared" si="109"/>
        <v>11579.230000000003</v>
      </c>
      <c r="AR492" s="11">
        <v>0</v>
      </c>
      <c r="AS492" s="11">
        <v>0</v>
      </c>
      <c r="AT492" s="11">
        <v>0</v>
      </c>
      <c r="AU492" s="11">
        <v>45000</v>
      </c>
      <c r="AV492" s="3">
        <v>-45000</v>
      </c>
      <c r="AW492" s="4">
        <v>20000</v>
      </c>
      <c r="AX492" s="73">
        <f t="shared" si="105"/>
        <v>-80000</v>
      </c>
    </row>
    <row r="493" spans="1:50" x14ac:dyDescent="0.25">
      <c r="A493" s="1" t="s">
        <v>45</v>
      </c>
      <c r="B493" s="1" t="s">
        <v>177</v>
      </c>
      <c r="C493" s="1" t="s">
        <v>178</v>
      </c>
      <c r="D493" s="1" t="s">
        <v>100</v>
      </c>
      <c r="E493" s="1" t="s">
        <v>101</v>
      </c>
      <c r="F493" s="1" t="s">
        <v>102</v>
      </c>
      <c r="G493" s="1">
        <v>3</v>
      </c>
      <c r="H493" s="1" t="s">
        <v>125</v>
      </c>
      <c r="I493" s="1">
        <v>39</v>
      </c>
      <c r="J493" s="1" t="s">
        <v>67</v>
      </c>
      <c r="K493" s="16" t="s">
        <v>180</v>
      </c>
      <c r="L493" s="16" t="s">
        <v>574</v>
      </c>
      <c r="M493" s="1" t="s">
        <v>46</v>
      </c>
      <c r="N493" s="1" t="s">
        <v>103</v>
      </c>
      <c r="O493" s="40" t="s">
        <v>663</v>
      </c>
      <c r="P493" s="1" t="s">
        <v>181</v>
      </c>
      <c r="Q493" s="1" t="s">
        <v>769</v>
      </c>
      <c r="R493" s="1" t="s">
        <v>622</v>
      </c>
      <c r="S493" s="1" t="s">
        <v>621</v>
      </c>
      <c r="T493" s="1" t="s">
        <v>179</v>
      </c>
      <c r="U493" s="1">
        <v>5000</v>
      </c>
      <c r="V493" s="1" t="s">
        <v>520</v>
      </c>
      <c r="W493" s="1" t="s">
        <v>520</v>
      </c>
      <c r="X493" s="1">
        <v>5321</v>
      </c>
      <c r="Y493" s="1" t="s">
        <v>70</v>
      </c>
      <c r="Z493" s="1">
        <v>0</v>
      </c>
      <c r="AA493" s="1" t="s">
        <v>44</v>
      </c>
      <c r="AB493" s="6">
        <v>990060.77</v>
      </c>
      <c r="AC493" s="6">
        <v>656038.77</v>
      </c>
      <c r="AD493" s="8">
        <v>975112</v>
      </c>
      <c r="AE493" s="8">
        <v>1005112</v>
      </c>
      <c r="AF493" s="8">
        <v>846685.16</v>
      </c>
      <c r="AG493" s="8">
        <v>830851.16</v>
      </c>
      <c r="AH493" s="8">
        <f t="shared" si="106"/>
        <v>0</v>
      </c>
      <c r="AI493" s="8">
        <v>830851.16</v>
      </c>
      <c r="AJ493" s="8">
        <f t="shared" si="107"/>
        <v>446546.64</v>
      </c>
      <c r="AK493" s="8">
        <v>384304.52</v>
      </c>
      <c r="AL493" s="8">
        <v>1000000</v>
      </c>
      <c r="AM493" s="11"/>
      <c r="AN493" s="11"/>
      <c r="AO493" s="11">
        <f t="shared" si="108"/>
        <v>71430.48000000004</v>
      </c>
      <c r="AP493" s="11">
        <v>312874.03999999998</v>
      </c>
      <c r="AQ493" s="11">
        <f t="shared" si="109"/>
        <v>128426.83999999997</v>
      </c>
      <c r="AR493" s="11">
        <v>0</v>
      </c>
      <c r="AS493" s="11">
        <v>0</v>
      </c>
      <c r="AT493" s="11">
        <v>0</v>
      </c>
      <c r="AU493" s="11">
        <v>30000</v>
      </c>
      <c r="AV493" s="3">
        <v>-30000</v>
      </c>
      <c r="AW493" s="4">
        <v>1000000</v>
      </c>
      <c r="AX493" s="73">
        <f t="shared" si="105"/>
        <v>0</v>
      </c>
    </row>
    <row r="494" spans="1:50" x14ac:dyDescent="0.25">
      <c r="A494" s="1" t="s">
        <v>45</v>
      </c>
      <c r="B494" s="1" t="s">
        <v>32</v>
      </c>
      <c r="C494" s="1" t="s">
        <v>33</v>
      </c>
      <c r="D494" s="1" t="s">
        <v>100</v>
      </c>
      <c r="E494" s="1" t="s">
        <v>101</v>
      </c>
      <c r="F494" s="1" t="s">
        <v>136</v>
      </c>
      <c r="G494" s="1">
        <v>6</v>
      </c>
      <c r="H494" s="1" t="s">
        <v>38</v>
      </c>
      <c r="I494" s="1">
        <v>21</v>
      </c>
      <c r="J494" s="1" t="s">
        <v>67</v>
      </c>
      <c r="K494" s="16" t="s">
        <v>139</v>
      </c>
      <c r="L494" s="16" t="s">
        <v>574</v>
      </c>
      <c r="M494" s="1" t="s">
        <v>46</v>
      </c>
      <c r="N494" s="1" t="s">
        <v>137</v>
      </c>
      <c r="O494" s="40" t="s">
        <v>656</v>
      </c>
      <c r="P494" s="1" t="s">
        <v>140</v>
      </c>
      <c r="Q494" s="1" t="s">
        <v>765</v>
      </c>
      <c r="R494" s="1" t="s">
        <v>137</v>
      </c>
      <c r="S494" s="1" t="s">
        <v>623</v>
      </c>
      <c r="T494" s="1" t="s">
        <v>315</v>
      </c>
      <c r="U494" s="1">
        <v>5000</v>
      </c>
      <c r="V494" s="1" t="s">
        <v>519</v>
      </c>
      <c r="W494" s="1" t="s">
        <v>520</v>
      </c>
      <c r="X494" s="1">
        <v>5411</v>
      </c>
      <c r="Y494" s="1" t="s">
        <v>326</v>
      </c>
      <c r="Z494" s="1">
        <v>0</v>
      </c>
      <c r="AA494" s="1" t="s">
        <v>44</v>
      </c>
      <c r="AB494" s="6">
        <v>3380000</v>
      </c>
      <c r="AC494" s="6">
        <v>3380000</v>
      </c>
      <c r="AD494" s="8">
        <v>1670012</v>
      </c>
      <c r="AE494" s="8">
        <v>0</v>
      </c>
      <c r="AF494" s="8">
        <v>1665000</v>
      </c>
      <c r="AG494" s="8">
        <v>1665000</v>
      </c>
      <c r="AH494" s="8">
        <f t="shared" si="106"/>
        <v>0</v>
      </c>
      <c r="AI494" s="8">
        <v>1665000</v>
      </c>
      <c r="AJ494" s="8">
        <f t="shared" si="107"/>
        <v>1665000</v>
      </c>
      <c r="AK494" s="8">
        <v>0</v>
      </c>
      <c r="AL494" s="8">
        <v>0</v>
      </c>
      <c r="AM494" s="11"/>
      <c r="AN494" s="11"/>
      <c r="AO494" s="11">
        <f t="shared" si="108"/>
        <v>0</v>
      </c>
      <c r="AP494" s="11">
        <v>0</v>
      </c>
      <c r="AQ494" s="11">
        <f t="shared" si="109"/>
        <v>5012</v>
      </c>
      <c r="AR494" s="11">
        <v>0</v>
      </c>
      <c r="AS494" s="11">
        <v>1670012</v>
      </c>
      <c r="AT494" s="11">
        <v>0</v>
      </c>
      <c r="AU494" s="11">
        <v>0</v>
      </c>
      <c r="AV494" s="3">
        <v>1670012</v>
      </c>
      <c r="AW494" s="4">
        <v>0</v>
      </c>
      <c r="AX494" s="73">
        <f t="shared" si="105"/>
        <v>0</v>
      </c>
    </row>
    <row r="495" spans="1:50" x14ac:dyDescent="0.25">
      <c r="A495" s="1" t="s">
        <v>457</v>
      </c>
      <c r="B495" s="1" t="s">
        <v>32</v>
      </c>
      <c r="C495" s="1" t="s">
        <v>33</v>
      </c>
      <c r="D495" s="1" t="s">
        <v>100</v>
      </c>
      <c r="E495" s="1" t="s">
        <v>101</v>
      </c>
      <c r="F495" s="1" t="s">
        <v>136</v>
      </c>
      <c r="G495" s="1">
        <v>6</v>
      </c>
      <c r="H495" s="1" t="s">
        <v>38</v>
      </c>
      <c r="I495" s="1">
        <v>21</v>
      </c>
      <c r="J495" s="1" t="s">
        <v>67</v>
      </c>
      <c r="K495" s="1" t="s">
        <v>139</v>
      </c>
      <c r="L495" s="1"/>
      <c r="M495" s="1" t="s">
        <v>458</v>
      </c>
      <c r="N495" s="1" t="s">
        <v>137</v>
      </c>
      <c r="O495" s="40" t="s">
        <v>656</v>
      </c>
      <c r="P495" s="1" t="s">
        <v>140</v>
      </c>
      <c r="Q495" s="1" t="s">
        <v>765</v>
      </c>
      <c r="R495" s="1" t="s">
        <v>137</v>
      </c>
      <c r="S495" s="1" t="s">
        <v>623</v>
      </c>
      <c r="T495" s="1" t="s">
        <v>315</v>
      </c>
      <c r="U495" s="1">
        <v>5000</v>
      </c>
      <c r="V495" s="1" t="s">
        <v>519</v>
      </c>
      <c r="W495" s="1" t="s">
        <v>520</v>
      </c>
      <c r="X495" s="1">
        <v>5411</v>
      </c>
      <c r="Y495" s="1" t="s">
        <v>326</v>
      </c>
      <c r="Z495" s="1">
        <v>0</v>
      </c>
      <c r="AA495" s="1" t="s">
        <v>44</v>
      </c>
      <c r="AB495" s="7">
        <v>0</v>
      </c>
      <c r="AC495" s="7">
        <v>0</v>
      </c>
      <c r="AD495" s="8">
        <v>460000</v>
      </c>
      <c r="AE495" s="8">
        <v>0</v>
      </c>
      <c r="AF495" s="8">
        <v>459900</v>
      </c>
      <c r="AG495" s="8">
        <v>459900</v>
      </c>
      <c r="AH495" s="8">
        <f t="shared" si="106"/>
        <v>0</v>
      </c>
      <c r="AI495" s="8">
        <v>459900</v>
      </c>
      <c r="AJ495" s="8">
        <f t="shared" si="107"/>
        <v>0</v>
      </c>
      <c r="AK495" s="8">
        <v>459900</v>
      </c>
      <c r="AL495" s="8"/>
      <c r="AM495" s="11"/>
      <c r="AN495" s="11"/>
      <c r="AO495" s="11">
        <f t="shared" si="108"/>
        <v>0</v>
      </c>
      <c r="AP495" s="11">
        <v>459900</v>
      </c>
      <c r="AQ495" s="11">
        <f t="shared" si="109"/>
        <v>100</v>
      </c>
      <c r="AR495" s="11">
        <v>550000</v>
      </c>
      <c r="AS495" s="11">
        <v>1600000</v>
      </c>
      <c r="AT495" s="11">
        <v>0</v>
      </c>
      <c r="AU495" s="11">
        <v>1690000</v>
      </c>
      <c r="AV495" s="3">
        <v>460000</v>
      </c>
      <c r="AX495" s="73">
        <f t="shared" si="105"/>
        <v>0</v>
      </c>
    </row>
    <row r="496" spans="1:50" x14ac:dyDescent="0.25">
      <c r="A496" s="1" t="s">
        <v>45</v>
      </c>
      <c r="B496" s="1" t="s">
        <v>32</v>
      </c>
      <c r="C496" s="1" t="s">
        <v>33</v>
      </c>
      <c r="D496" s="1" t="s">
        <v>100</v>
      </c>
      <c r="E496" s="1" t="s">
        <v>101</v>
      </c>
      <c r="F496" s="1" t="s">
        <v>102</v>
      </c>
      <c r="G496" s="1">
        <v>3</v>
      </c>
      <c r="H496" s="1" t="s">
        <v>125</v>
      </c>
      <c r="I496" s="1">
        <v>33</v>
      </c>
      <c r="J496" s="1" t="s">
        <v>67</v>
      </c>
      <c r="K496" s="16" t="s">
        <v>347</v>
      </c>
      <c r="L496" s="16" t="s">
        <v>574</v>
      </c>
      <c r="M496" s="1" t="s">
        <v>46</v>
      </c>
      <c r="N496" s="1" t="s">
        <v>103</v>
      </c>
      <c r="O496" s="40" t="s">
        <v>660</v>
      </c>
      <c r="P496" s="1" t="s">
        <v>348</v>
      </c>
      <c r="Q496" s="1" t="s">
        <v>770</v>
      </c>
      <c r="R496" s="1" t="s">
        <v>611</v>
      </c>
      <c r="S496" s="1" t="s">
        <v>619</v>
      </c>
      <c r="T496" s="1" t="s">
        <v>346</v>
      </c>
      <c r="U496" s="1">
        <v>5000</v>
      </c>
      <c r="V496" s="1" t="s">
        <v>520</v>
      </c>
      <c r="W496" s="1" t="s">
        <v>520</v>
      </c>
      <c r="X496" s="1">
        <v>5611</v>
      </c>
      <c r="Y496" s="1" t="s">
        <v>71</v>
      </c>
      <c r="Z496" s="1">
        <v>0</v>
      </c>
      <c r="AA496" s="1" t="s">
        <v>44</v>
      </c>
      <c r="AB496" s="6">
        <v>102605.1</v>
      </c>
      <c r="AC496" s="6">
        <v>102605.1</v>
      </c>
      <c r="AD496" s="8">
        <v>34442.42</v>
      </c>
      <c r="AE496" s="8">
        <v>70064.399999999994</v>
      </c>
      <c r="AF496" s="8">
        <v>34442.42</v>
      </c>
      <c r="AG496" s="8">
        <v>34442.42</v>
      </c>
      <c r="AH496" s="8">
        <f t="shared" si="106"/>
        <v>0</v>
      </c>
      <c r="AI496" s="8">
        <v>34442.42</v>
      </c>
      <c r="AJ496" s="8">
        <f t="shared" si="107"/>
        <v>0</v>
      </c>
      <c r="AK496" s="8">
        <v>34442.42</v>
      </c>
      <c r="AL496" s="8">
        <v>196000</v>
      </c>
      <c r="AM496" s="11"/>
      <c r="AN496" s="11"/>
      <c r="AO496" s="11">
        <f t="shared" si="108"/>
        <v>0</v>
      </c>
      <c r="AP496" s="11">
        <v>34442.42</v>
      </c>
      <c r="AQ496" s="11">
        <f t="shared" si="109"/>
        <v>0</v>
      </c>
      <c r="AR496" s="11">
        <v>0</v>
      </c>
      <c r="AS496" s="11">
        <v>34260.28</v>
      </c>
      <c r="AT496" s="11">
        <v>0</v>
      </c>
      <c r="AU496" s="11">
        <v>69882.259999999995</v>
      </c>
      <c r="AV496" s="3">
        <v>-35621.980000000003</v>
      </c>
      <c r="AW496" s="4">
        <v>40000</v>
      </c>
      <c r="AX496" s="73">
        <f t="shared" si="105"/>
        <v>-156000</v>
      </c>
    </row>
    <row r="497" spans="1:50" x14ac:dyDescent="0.25">
      <c r="A497" s="1" t="s">
        <v>45</v>
      </c>
      <c r="B497" s="1" t="s">
        <v>47</v>
      </c>
      <c r="C497" s="1" t="s">
        <v>48</v>
      </c>
      <c r="D497" s="1" t="s">
        <v>49</v>
      </c>
      <c r="E497" s="1" t="s">
        <v>50</v>
      </c>
      <c r="F497" s="1" t="s">
        <v>51</v>
      </c>
      <c r="G497" s="1">
        <v>4</v>
      </c>
      <c r="H497" s="1" t="s">
        <v>53</v>
      </c>
      <c r="I497" s="1">
        <v>56</v>
      </c>
      <c r="J497" s="1" t="s">
        <v>67</v>
      </c>
      <c r="K497" s="16" t="s">
        <v>55</v>
      </c>
      <c r="L497" s="16" t="s">
        <v>574</v>
      </c>
      <c r="M497" s="1" t="s">
        <v>46</v>
      </c>
      <c r="N497" s="1" t="s">
        <v>52</v>
      </c>
      <c r="O497" s="40" t="s">
        <v>660</v>
      </c>
      <c r="P497" s="1" t="s">
        <v>56</v>
      </c>
      <c r="Q497" s="1" t="s">
        <v>781</v>
      </c>
      <c r="R497" s="1" t="s">
        <v>600</v>
      </c>
      <c r="S497" s="1" t="s">
        <v>600</v>
      </c>
      <c r="T497" s="1" t="s">
        <v>54</v>
      </c>
      <c r="U497" s="1">
        <v>5000</v>
      </c>
      <c r="V497" s="1" t="s">
        <v>520</v>
      </c>
      <c r="W497" s="1" t="s">
        <v>520</v>
      </c>
      <c r="X497" s="1">
        <v>5611</v>
      </c>
      <c r="Y497" s="1" t="s">
        <v>71</v>
      </c>
      <c r="Z497" s="1">
        <v>0</v>
      </c>
      <c r="AA497" s="1" t="s">
        <v>44</v>
      </c>
      <c r="AB497" s="7">
        <v>0</v>
      </c>
      <c r="AC497" s="7">
        <v>0</v>
      </c>
      <c r="AD497" s="8">
        <v>13000</v>
      </c>
      <c r="AE497" s="8">
        <v>0</v>
      </c>
      <c r="AF497" s="8">
        <v>12191.6</v>
      </c>
      <c r="AG497" s="8">
        <v>12191.6</v>
      </c>
      <c r="AH497" s="8">
        <f t="shared" si="106"/>
        <v>0</v>
      </c>
      <c r="AI497" s="8">
        <v>12191.6</v>
      </c>
      <c r="AJ497" s="8">
        <f t="shared" si="107"/>
        <v>0</v>
      </c>
      <c r="AK497" s="8">
        <v>12191.6</v>
      </c>
      <c r="AL497" s="8">
        <v>0</v>
      </c>
      <c r="AM497" s="11"/>
      <c r="AN497" s="11"/>
      <c r="AO497" s="11">
        <f t="shared" si="108"/>
        <v>0</v>
      </c>
      <c r="AP497" s="11">
        <v>12191.6</v>
      </c>
      <c r="AQ497" s="11">
        <f t="shared" si="109"/>
        <v>808.39999999999964</v>
      </c>
      <c r="AR497" s="11">
        <v>0</v>
      </c>
      <c r="AS497" s="11">
        <v>13000</v>
      </c>
      <c r="AT497" s="11">
        <v>0</v>
      </c>
      <c r="AU497" s="11">
        <v>0</v>
      </c>
      <c r="AV497" s="3">
        <v>13000</v>
      </c>
      <c r="AW497" s="4">
        <v>15000</v>
      </c>
      <c r="AX497" s="73">
        <f t="shared" si="105"/>
        <v>15000</v>
      </c>
    </row>
    <row r="498" spans="1:50" x14ac:dyDescent="0.25">
      <c r="A498" s="1" t="s">
        <v>45</v>
      </c>
      <c r="B498" s="1" t="s">
        <v>74</v>
      </c>
      <c r="C498" s="1" t="s">
        <v>75</v>
      </c>
      <c r="D498" s="1" t="s">
        <v>100</v>
      </c>
      <c r="E498" s="1" t="s">
        <v>101</v>
      </c>
      <c r="F498" s="1" t="s">
        <v>102</v>
      </c>
      <c r="G498" s="1">
        <v>2</v>
      </c>
      <c r="H498" s="1" t="s">
        <v>104</v>
      </c>
      <c r="I498" s="1">
        <v>36</v>
      </c>
      <c r="J498" s="1" t="s">
        <v>67</v>
      </c>
      <c r="K498" s="16" t="s">
        <v>106</v>
      </c>
      <c r="L498" s="16" t="s">
        <v>574</v>
      </c>
      <c r="M498" s="1" t="s">
        <v>46</v>
      </c>
      <c r="N498" s="1" t="s">
        <v>103</v>
      </c>
      <c r="O498" s="40" t="s">
        <v>660</v>
      </c>
      <c r="P498" s="1" t="s">
        <v>107</v>
      </c>
      <c r="Q498" s="1" t="s">
        <v>770</v>
      </c>
      <c r="R498" s="1" t="s">
        <v>611</v>
      </c>
      <c r="S498" s="1" t="s">
        <v>620</v>
      </c>
      <c r="T498" s="1" t="s">
        <v>105</v>
      </c>
      <c r="U498" s="1">
        <v>5000</v>
      </c>
      <c r="V498" s="1" t="s">
        <v>520</v>
      </c>
      <c r="W498" s="1" t="s">
        <v>520</v>
      </c>
      <c r="X498" s="1">
        <v>5611</v>
      </c>
      <c r="Y498" s="1" t="s">
        <v>71</v>
      </c>
      <c r="Z498" s="1">
        <v>0</v>
      </c>
      <c r="AA498" s="1" t="s">
        <v>44</v>
      </c>
      <c r="AB498" s="7">
        <v>0</v>
      </c>
      <c r="AC498" s="7">
        <v>0</v>
      </c>
      <c r="AD498" s="8">
        <v>128500</v>
      </c>
      <c r="AE498" s="8">
        <v>128500</v>
      </c>
      <c r="AF498" s="8">
        <v>0</v>
      </c>
      <c r="AG498" s="8">
        <v>0</v>
      </c>
      <c r="AH498" s="8">
        <f t="shared" si="106"/>
        <v>0</v>
      </c>
      <c r="AI498" s="8">
        <v>0</v>
      </c>
      <c r="AJ498" s="8">
        <f t="shared" si="107"/>
        <v>0</v>
      </c>
      <c r="AK498" s="8">
        <v>0</v>
      </c>
      <c r="AL498" s="8">
        <v>0</v>
      </c>
      <c r="AM498" s="11"/>
      <c r="AN498" s="11"/>
      <c r="AO498" s="11">
        <f t="shared" si="108"/>
        <v>0</v>
      </c>
      <c r="AP498" s="11">
        <v>0</v>
      </c>
      <c r="AQ498" s="11">
        <f t="shared" si="109"/>
        <v>128500</v>
      </c>
      <c r="AR498" s="11">
        <v>0</v>
      </c>
      <c r="AS498" s="11">
        <v>0</v>
      </c>
      <c r="AT498" s="11">
        <v>0</v>
      </c>
      <c r="AU498" s="11">
        <v>0</v>
      </c>
      <c r="AV498" s="3">
        <v>0</v>
      </c>
      <c r="AW498" s="4">
        <v>0</v>
      </c>
      <c r="AX498" s="73">
        <f t="shared" si="105"/>
        <v>0</v>
      </c>
    </row>
    <row r="499" spans="1:50" x14ac:dyDescent="0.25">
      <c r="A499" s="1" t="s">
        <v>45</v>
      </c>
      <c r="B499" s="1" t="s">
        <v>32</v>
      </c>
      <c r="C499" s="1" t="s">
        <v>33</v>
      </c>
      <c r="D499" s="1" t="s">
        <v>100</v>
      </c>
      <c r="E499" s="1" t="s">
        <v>101</v>
      </c>
      <c r="F499" s="1" t="s">
        <v>350</v>
      </c>
      <c r="G499" s="1">
        <v>3</v>
      </c>
      <c r="H499" s="1" t="s">
        <v>125</v>
      </c>
      <c r="I499" s="1">
        <v>43</v>
      </c>
      <c r="J499" s="1" t="s">
        <v>42</v>
      </c>
      <c r="K499" s="16" t="s">
        <v>353</v>
      </c>
      <c r="L499" s="16" t="s">
        <v>574</v>
      </c>
      <c r="M499" s="1" t="s">
        <v>46</v>
      </c>
      <c r="N499" s="1" t="s">
        <v>351</v>
      </c>
      <c r="O499" s="40" t="s">
        <v>660</v>
      </c>
      <c r="P499" s="1" t="s">
        <v>354</v>
      </c>
      <c r="Q499" s="1" t="s">
        <v>770</v>
      </c>
      <c r="R499" s="1" t="s">
        <v>611</v>
      </c>
      <c r="S499" s="1" t="s">
        <v>610</v>
      </c>
      <c r="T499" s="1"/>
      <c r="U499" s="1">
        <v>5000</v>
      </c>
      <c r="V499" s="1"/>
      <c r="W499" s="1"/>
      <c r="X499" s="1">
        <v>5621</v>
      </c>
      <c r="Y499" s="1" t="s">
        <v>72</v>
      </c>
      <c r="Z499" s="1"/>
      <c r="AA499" s="1"/>
      <c r="AB499" s="6"/>
      <c r="AC499" s="6"/>
      <c r="AD499" s="8"/>
      <c r="AE499" s="8"/>
      <c r="AF499" s="8"/>
      <c r="AG499" s="8"/>
      <c r="AH499" s="8"/>
      <c r="AI499" s="8"/>
      <c r="AJ499" s="8"/>
      <c r="AK499" s="8"/>
      <c r="AL499" s="8">
        <v>200000</v>
      </c>
      <c r="AM499" s="11"/>
      <c r="AN499" s="11"/>
      <c r="AO499" s="11"/>
      <c r="AP499" s="11"/>
      <c r="AQ499" s="11"/>
      <c r="AR499" s="11"/>
      <c r="AS499" s="11"/>
      <c r="AT499" s="11"/>
      <c r="AU499" s="11"/>
      <c r="AV499" s="3"/>
      <c r="AX499" s="73">
        <f t="shared" si="105"/>
        <v>-200000</v>
      </c>
    </row>
    <row r="500" spans="1:50" x14ac:dyDescent="0.25">
      <c r="A500" s="1" t="s">
        <v>45</v>
      </c>
      <c r="B500" s="1" t="s">
        <v>177</v>
      </c>
      <c r="C500" s="1" t="s">
        <v>178</v>
      </c>
      <c r="D500" s="1" t="s">
        <v>100</v>
      </c>
      <c r="E500" s="1" t="s">
        <v>101</v>
      </c>
      <c r="F500" s="1" t="s">
        <v>102</v>
      </c>
      <c r="G500" s="1">
        <v>3</v>
      </c>
      <c r="H500" s="1" t="s">
        <v>125</v>
      </c>
      <c r="I500" s="1">
        <v>39</v>
      </c>
      <c r="J500" s="1" t="s">
        <v>67</v>
      </c>
      <c r="K500" s="16" t="s">
        <v>180</v>
      </c>
      <c r="L500" s="16" t="s">
        <v>574</v>
      </c>
      <c r="M500" s="1" t="s">
        <v>46</v>
      </c>
      <c r="N500" s="1" t="s">
        <v>103</v>
      </c>
      <c r="O500" s="40" t="s">
        <v>663</v>
      </c>
      <c r="P500" s="1" t="s">
        <v>181</v>
      </c>
      <c r="Q500" s="1" t="s">
        <v>769</v>
      </c>
      <c r="R500" s="1" t="s">
        <v>622</v>
      </c>
      <c r="S500" s="1" t="s">
        <v>621</v>
      </c>
      <c r="T500" s="1" t="s">
        <v>179</v>
      </c>
      <c r="U500" s="1">
        <v>5000</v>
      </c>
      <c r="V500" s="1" t="s">
        <v>520</v>
      </c>
      <c r="W500" s="1" t="s">
        <v>520</v>
      </c>
      <c r="X500" s="1">
        <v>5621</v>
      </c>
      <c r="Y500" s="1" t="s">
        <v>72</v>
      </c>
      <c r="Z500" s="1">
        <v>0</v>
      </c>
      <c r="AA500" s="1" t="s">
        <v>44</v>
      </c>
      <c r="AB500" s="7">
        <v>0</v>
      </c>
      <c r="AC500" s="7">
        <v>0</v>
      </c>
      <c r="AD500" s="8">
        <v>40000</v>
      </c>
      <c r="AE500" s="8">
        <v>90000</v>
      </c>
      <c r="AF500" s="8">
        <v>0</v>
      </c>
      <c r="AG500" s="8">
        <v>0</v>
      </c>
      <c r="AH500" s="8">
        <f t="shared" ref="AH500:AH510" si="110">AG500-AI500</f>
        <v>0</v>
      </c>
      <c r="AI500" s="8">
        <v>0</v>
      </c>
      <c r="AJ500" s="8">
        <f t="shared" ref="AJ500:AJ510" si="111">AI500-AK500</f>
        <v>0</v>
      </c>
      <c r="AK500" s="8">
        <v>0</v>
      </c>
      <c r="AL500" s="8">
        <v>0</v>
      </c>
      <c r="AM500" s="11"/>
      <c r="AN500" s="11"/>
      <c r="AO500" s="11">
        <f t="shared" ref="AO500:AO510" si="112">AK500-AP500</f>
        <v>0</v>
      </c>
      <c r="AP500" s="11">
        <v>0</v>
      </c>
      <c r="AQ500" s="11">
        <f t="shared" ref="AQ500:AQ510" si="113">AD500-AF500</f>
        <v>40000</v>
      </c>
      <c r="AR500" s="11">
        <v>0</v>
      </c>
      <c r="AS500" s="11">
        <v>0</v>
      </c>
      <c r="AT500" s="11">
        <v>0</v>
      </c>
      <c r="AU500" s="11">
        <v>50000</v>
      </c>
      <c r="AV500" s="3">
        <v>-50000</v>
      </c>
      <c r="AW500" s="4">
        <v>0</v>
      </c>
      <c r="AX500" s="73">
        <f t="shared" si="105"/>
        <v>0</v>
      </c>
    </row>
    <row r="501" spans="1:50" x14ac:dyDescent="0.25">
      <c r="A501" s="1" t="s">
        <v>45</v>
      </c>
      <c r="B501" s="1" t="s">
        <v>47</v>
      </c>
      <c r="C501" s="1" t="s">
        <v>48</v>
      </c>
      <c r="D501" s="1" t="s">
        <v>49</v>
      </c>
      <c r="E501" s="1" t="s">
        <v>50</v>
      </c>
      <c r="F501" s="1" t="s">
        <v>51</v>
      </c>
      <c r="G501" s="1">
        <v>4</v>
      </c>
      <c r="H501" s="1" t="s">
        <v>53</v>
      </c>
      <c r="I501" s="1">
        <v>56</v>
      </c>
      <c r="J501" s="1" t="s">
        <v>67</v>
      </c>
      <c r="K501" s="16" t="s">
        <v>55</v>
      </c>
      <c r="L501" s="16" t="s">
        <v>574</v>
      </c>
      <c r="M501" s="1" t="s">
        <v>46</v>
      </c>
      <c r="N501" s="1" t="s">
        <v>52</v>
      </c>
      <c r="O501" s="40" t="s">
        <v>660</v>
      </c>
      <c r="P501" s="1" t="s">
        <v>56</v>
      </c>
      <c r="Q501" s="1" t="s">
        <v>781</v>
      </c>
      <c r="R501" s="1" t="s">
        <v>600</v>
      </c>
      <c r="S501" s="1" t="s">
        <v>600</v>
      </c>
      <c r="T501" s="1" t="s">
        <v>54</v>
      </c>
      <c r="U501" s="1">
        <v>5000</v>
      </c>
      <c r="V501" s="1" t="s">
        <v>520</v>
      </c>
      <c r="W501" s="1" t="s">
        <v>520</v>
      </c>
      <c r="X501" s="1">
        <v>5621</v>
      </c>
      <c r="Y501" s="1" t="s">
        <v>72</v>
      </c>
      <c r="Z501" s="1">
        <v>0</v>
      </c>
      <c r="AA501" s="1" t="s">
        <v>44</v>
      </c>
      <c r="AB501" s="7">
        <v>0</v>
      </c>
      <c r="AC501" s="7">
        <v>0</v>
      </c>
      <c r="AD501" s="8">
        <v>29000</v>
      </c>
      <c r="AE501" s="8">
        <v>0</v>
      </c>
      <c r="AF501" s="8">
        <v>25254</v>
      </c>
      <c r="AG501" s="8">
        <v>25254</v>
      </c>
      <c r="AH501" s="8">
        <f t="shared" si="110"/>
        <v>0</v>
      </c>
      <c r="AI501" s="8">
        <v>25254</v>
      </c>
      <c r="AJ501" s="8">
        <f t="shared" si="111"/>
        <v>0</v>
      </c>
      <c r="AK501" s="8">
        <v>25254</v>
      </c>
      <c r="AL501" s="8">
        <v>0</v>
      </c>
      <c r="AM501" s="11"/>
      <c r="AN501" s="11"/>
      <c r="AO501" s="11">
        <f t="shared" si="112"/>
        <v>0</v>
      </c>
      <c r="AP501" s="11">
        <v>25254</v>
      </c>
      <c r="AQ501" s="11">
        <f t="shared" si="113"/>
        <v>3746</v>
      </c>
      <c r="AR501" s="11">
        <v>0</v>
      </c>
      <c r="AS501" s="11">
        <v>29000</v>
      </c>
      <c r="AT501" s="11">
        <v>0</v>
      </c>
      <c r="AU501" s="11">
        <v>0</v>
      </c>
      <c r="AV501" s="3">
        <v>29000</v>
      </c>
      <c r="AW501" s="4">
        <v>30000</v>
      </c>
      <c r="AX501" s="73">
        <f t="shared" si="105"/>
        <v>30000</v>
      </c>
    </row>
    <row r="502" spans="1:50" x14ac:dyDescent="0.25">
      <c r="A502" s="1" t="s">
        <v>45</v>
      </c>
      <c r="B502" s="1" t="s">
        <v>32</v>
      </c>
      <c r="C502" s="1" t="s">
        <v>33</v>
      </c>
      <c r="D502" s="1" t="s">
        <v>100</v>
      </c>
      <c r="E502" s="1" t="s">
        <v>101</v>
      </c>
      <c r="F502" s="1" t="s">
        <v>102</v>
      </c>
      <c r="G502" s="1">
        <v>3</v>
      </c>
      <c r="H502" s="1" t="s">
        <v>125</v>
      </c>
      <c r="I502" s="1">
        <v>33</v>
      </c>
      <c r="J502" s="1" t="s">
        <v>67</v>
      </c>
      <c r="K502" s="16" t="s">
        <v>347</v>
      </c>
      <c r="L502" s="16" t="s">
        <v>574</v>
      </c>
      <c r="M502" s="1" t="s">
        <v>46</v>
      </c>
      <c r="N502" s="1" t="s">
        <v>103</v>
      </c>
      <c r="O502" s="40" t="s">
        <v>660</v>
      </c>
      <c r="P502" s="1" t="s">
        <v>348</v>
      </c>
      <c r="Q502" s="1" t="s">
        <v>770</v>
      </c>
      <c r="R502" s="1" t="s">
        <v>611</v>
      </c>
      <c r="S502" s="1" t="s">
        <v>619</v>
      </c>
      <c r="T502" s="1" t="s">
        <v>346</v>
      </c>
      <c r="U502" s="1">
        <v>5000</v>
      </c>
      <c r="V502" s="1" t="s">
        <v>520</v>
      </c>
      <c r="W502" s="1" t="s">
        <v>520</v>
      </c>
      <c r="X502" s="1">
        <v>5631</v>
      </c>
      <c r="Y502" s="1" t="s">
        <v>349</v>
      </c>
      <c r="Z502" s="1">
        <v>0</v>
      </c>
      <c r="AA502" s="1" t="s">
        <v>44</v>
      </c>
      <c r="AB502" s="6">
        <v>41050</v>
      </c>
      <c r="AC502" s="6">
        <v>41050</v>
      </c>
      <c r="AD502" s="8">
        <v>0</v>
      </c>
      <c r="AE502" s="8">
        <v>45765</v>
      </c>
      <c r="AF502" s="8">
        <v>0</v>
      </c>
      <c r="AG502" s="8">
        <v>0</v>
      </c>
      <c r="AH502" s="8">
        <f t="shared" si="110"/>
        <v>0</v>
      </c>
      <c r="AI502" s="8">
        <v>0</v>
      </c>
      <c r="AJ502" s="8">
        <f t="shared" si="111"/>
        <v>0</v>
      </c>
      <c r="AK502" s="8">
        <v>0</v>
      </c>
      <c r="AL502" s="8">
        <v>0</v>
      </c>
      <c r="AM502" s="11"/>
      <c r="AN502" s="11"/>
      <c r="AO502" s="11">
        <f t="shared" si="112"/>
        <v>0</v>
      </c>
      <c r="AP502" s="11">
        <v>0</v>
      </c>
      <c r="AQ502" s="11">
        <f t="shared" si="113"/>
        <v>0</v>
      </c>
      <c r="AR502" s="11">
        <v>0</v>
      </c>
      <c r="AS502" s="11">
        <v>0</v>
      </c>
      <c r="AT502" s="11">
        <v>0</v>
      </c>
      <c r="AU502" s="11">
        <v>45765</v>
      </c>
      <c r="AV502" s="3">
        <v>-45765</v>
      </c>
      <c r="AW502" s="4">
        <v>0</v>
      </c>
      <c r="AX502" s="73">
        <f t="shared" si="105"/>
        <v>0</v>
      </c>
    </row>
    <row r="503" spans="1:50" x14ac:dyDescent="0.25">
      <c r="A503" s="1" t="s">
        <v>45</v>
      </c>
      <c r="B503" s="1" t="s">
        <v>177</v>
      </c>
      <c r="C503" s="1" t="s">
        <v>178</v>
      </c>
      <c r="D503" s="1" t="s">
        <v>100</v>
      </c>
      <c r="E503" s="1" t="s">
        <v>101</v>
      </c>
      <c r="F503" s="1" t="s">
        <v>102</v>
      </c>
      <c r="G503" s="1">
        <v>3</v>
      </c>
      <c r="H503" s="1" t="s">
        <v>125</v>
      </c>
      <c r="I503" s="1">
        <v>39</v>
      </c>
      <c r="J503" s="1" t="s">
        <v>67</v>
      </c>
      <c r="K503" s="16" t="s">
        <v>180</v>
      </c>
      <c r="L503" s="16" t="s">
        <v>574</v>
      </c>
      <c r="M503" s="1" t="s">
        <v>46</v>
      </c>
      <c r="N503" s="1" t="s">
        <v>103</v>
      </c>
      <c r="O503" s="40" t="s">
        <v>663</v>
      </c>
      <c r="P503" s="1" t="s">
        <v>181</v>
      </c>
      <c r="Q503" s="1" t="s">
        <v>769</v>
      </c>
      <c r="R503" s="1" t="s">
        <v>622</v>
      </c>
      <c r="S503" s="1" t="s">
        <v>621</v>
      </c>
      <c r="T503" s="1" t="s">
        <v>179</v>
      </c>
      <c r="U503" s="1">
        <v>5000</v>
      </c>
      <c r="V503" s="1" t="s">
        <v>520</v>
      </c>
      <c r="W503" s="1" t="s">
        <v>520</v>
      </c>
      <c r="X503" s="1">
        <v>5641</v>
      </c>
      <c r="Y503" s="1" t="s">
        <v>186</v>
      </c>
      <c r="Z503" s="1">
        <v>0</v>
      </c>
      <c r="AA503" s="1" t="s">
        <v>44</v>
      </c>
      <c r="AB503" s="6">
        <v>190820</v>
      </c>
      <c r="AC503" s="6">
        <v>176842</v>
      </c>
      <c r="AD503" s="8">
        <v>30000</v>
      </c>
      <c r="AE503" s="8">
        <v>400000</v>
      </c>
      <c r="AF503" s="8">
        <v>26448</v>
      </c>
      <c r="AG503" s="8">
        <v>26448</v>
      </c>
      <c r="AH503" s="8">
        <f t="shared" si="110"/>
        <v>0</v>
      </c>
      <c r="AI503" s="8">
        <v>26448</v>
      </c>
      <c r="AJ503" s="8">
        <f t="shared" si="111"/>
        <v>0</v>
      </c>
      <c r="AK503" s="8">
        <v>26448</v>
      </c>
      <c r="AL503" s="8">
        <v>100000</v>
      </c>
      <c r="AM503" s="11"/>
      <c r="AN503" s="11"/>
      <c r="AO503" s="11">
        <f t="shared" si="112"/>
        <v>0</v>
      </c>
      <c r="AP503" s="11">
        <v>26448</v>
      </c>
      <c r="AQ503" s="11">
        <f t="shared" si="113"/>
        <v>3552</v>
      </c>
      <c r="AR503" s="11">
        <v>0</v>
      </c>
      <c r="AS503" s="11">
        <v>0</v>
      </c>
      <c r="AT503" s="11">
        <v>0</v>
      </c>
      <c r="AU503" s="11">
        <v>370000</v>
      </c>
      <c r="AV503" s="3">
        <v>-370000</v>
      </c>
      <c r="AW503" s="4">
        <v>100000</v>
      </c>
      <c r="AX503" s="73">
        <f t="shared" si="105"/>
        <v>0</v>
      </c>
    </row>
    <row r="504" spans="1:50" x14ac:dyDescent="0.25">
      <c r="A504" s="1" t="s">
        <v>45</v>
      </c>
      <c r="B504" s="1" t="s">
        <v>32</v>
      </c>
      <c r="C504" s="1" t="s">
        <v>33</v>
      </c>
      <c r="D504" s="1" t="s">
        <v>100</v>
      </c>
      <c r="E504" s="1" t="s">
        <v>101</v>
      </c>
      <c r="F504" s="1" t="s">
        <v>136</v>
      </c>
      <c r="G504" s="1">
        <v>6</v>
      </c>
      <c r="H504" s="1" t="s">
        <v>38</v>
      </c>
      <c r="I504" s="1">
        <v>21</v>
      </c>
      <c r="J504" s="1" t="s">
        <v>67</v>
      </c>
      <c r="K504" s="16" t="s">
        <v>139</v>
      </c>
      <c r="L504" s="16" t="s">
        <v>574</v>
      </c>
      <c r="M504" s="1" t="s">
        <v>46</v>
      </c>
      <c r="N504" s="1" t="s">
        <v>137</v>
      </c>
      <c r="O504" s="40" t="s">
        <v>656</v>
      </c>
      <c r="P504" s="1" t="s">
        <v>140</v>
      </c>
      <c r="Q504" s="1" t="s">
        <v>765</v>
      </c>
      <c r="R504" s="1" t="s">
        <v>137</v>
      </c>
      <c r="S504" s="1" t="s">
        <v>623</v>
      </c>
      <c r="T504" s="1" t="s">
        <v>315</v>
      </c>
      <c r="U504" s="1">
        <v>5000</v>
      </c>
      <c r="V504" s="1" t="s">
        <v>520</v>
      </c>
      <c r="W504" s="1" t="s">
        <v>520</v>
      </c>
      <c r="X504" s="1">
        <v>5641</v>
      </c>
      <c r="Y504" s="1" t="s">
        <v>186</v>
      </c>
      <c r="Z504" s="1">
        <v>0</v>
      </c>
      <c r="AA504" s="1" t="s">
        <v>44</v>
      </c>
      <c r="AB504" s="6">
        <v>78913.64</v>
      </c>
      <c r="AC504" s="6">
        <v>78913.64</v>
      </c>
      <c r="AD504" s="8">
        <v>133632.64000000001</v>
      </c>
      <c r="AE504" s="8">
        <v>61745.64</v>
      </c>
      <c r="AF504" s="8">
        <v>123839.98</v>
      </c>
      <c r="AG504" s="8">
        <v>123839.98</v>
      </c>
      <c r="AH504" s="8">
        <f t="shared" si="110"/>
        <v>0</v>
      </c>
      <c r="AI504" s="8">
        <v>123839.98</v>
      </c>
      <c r="AJ504" s="8">
        <f t="shared" si="111"/>
        <v>0</v>
      </c>
      <c r="AK504" s="8">
        <v>123839.98</v>
      </c>
      <c r="AL504" s="8">
        <v>150000</v>
      </c>
      <c r="AM504" s="11"/>
      <c r="AN504" s="11"/>
      <c r="AO504" s="11">
        <f t="shared" si="112"/>
        <v>0</v>
      </c>
      <c r="AP504" s="11">
        <v>123839.98</v>
      </c>
      <c r="AQ504" s="11">
        <f t="shared" si="113"/>
        <v>9792.660000000018</v>
      </c>
      <c r="AR504" s="11">
        <v>0</v>
      </c>
      <c r="AS504" s="11">
        <v>71887</v>
      </c>
      <c r="AT504" s="11">
        <v>0</v>
      </c>
      <c r="AU504" s="11">
        <v>0</v>
      </c>
      <c r="AV504" s="3">
        <v>71887</v>
      </c>
      <c r="AW504" s="4">
        <v>150000</v>
      </c>
      <c r="AX504" s="73">
        <f t="shared" si="105"/>
        <v>0</v>
      </c>
    </row>
    <row r="505" spans="1:50" x14ac:dyDescent="0.25">
      <c r="A505" s="1" t="s">
        <v>45</v>
      </c>
      <c r="B505" s="1" t="s">
        <v>142</v>
      </c>
      <c r="C505" s="1" t="s">
        <v>143</v>
      </c>
      <c r="D505" s="1" t="s">
        <v>100</v>
      </c>
      <c r="E505" s="1" t="s">
        <v>101</v>
      </c>
      <c r="F505" s="1" t="s">
        <v>144</v>
      </c>
      <c r="G505" s="1">
        <v>6</v>
      </c>
      <c r="H505" s="1" t="s">
        <v>38</v>
      </c>
      <c r="I505" s="1">
        <v>50</v>
      </c>
      <c r="J505" s="1" t="s">
        <v>67</v>
      </c>
      <c r="K505" s="16" t="s">
        <v>147</v>
      </c>
      <c r="L505" s="16" t="s">
        <v>574</v>
      </c>
      <c r="M505" s="1" t="s">
        <v>46</v>
      </c>
      <c r="N505" s="1" t="s">
        <v>145</v>
      </c>
      <c r="O505" s="40" t="s">
        <v>662</v>
      </c>
      <c r="P505" s="1" t="s">
        <v>148</v>
      </c>
      <c r="Q505" s="1" t="s">
        <v>775</v>
      </c>
      <c r="R505" s="1" t="s">
        <v>617</v>
      </c>
      <c r="S505" s="1" t="s">
        <v>618</v>
      </c>
      <c r="T505" s="1" t="s">
        <v>166</v>
      </c>
      <c r="U505" s="1">
        <v>5000</v>
      </c>
      <c r="V505" s="1" t="s">
        <v>520</v>
      </c>
      <c r="W505" s="1" t="s">
        <v>520</v>
      </c>
      <c r="X505" s="1">
        <v>5651</v>
      </c>
      <c r="Y505" s="1" t="s">
        <v>97</v>
      </c>
      <c r="Z505" s="1">
        <v>0</v>
      </c>
      <c r="AA505" s="1" t="s">
        <v>44</v>
      </c>
      <c r="AB505" s="7">
        <v>3239497.2</v>
      </c>
      <c r="AC505" s="7">
        <v>0</v>
      </c>
      <c r="AD505" s="8">
        <v>3350680.95</v>
      </c>
      <c r="AE505" s="8">
        <v>1500000</v>
      </c>
      <c r="AF505" s="8">
        <v>3350680.95</v>
      </c>
      <c r="AG505" s="8">
        <v>3350680.95</v>
      </c>
      <c r="AH505" s="8">
        <f t="shared" si="110"/>
        <v>0</v>
      </c>
      <c r="AI505" s="8">
        <v>3350680.95</v>
      </c>
      <c r="AJ505" s="8">
        <f t="shared" si="111"/>
        <v>356198.88000000035</v>
      </c>
      <c r="AK505" s="8">
        <v>2994482.07</v>
      </c>
      <c r="AL505" s="8">
        <v>3500000</v>
      </c>
      <c r="AM505" s="11" t="s">
        <v>749</v>
      </c>
      <c r="AN505" s="11"/>
      <c r="AO505" s="11">
        <f t="shared" si="112"/>
        <v>2849591.04</v>
      </c>
      <c r="AP505" s="11">
        <v>144891.03</v>
      </c>
      <c r="AQ505" s="11">
        <f t="shared" si="113"/>
        <v>0</v>
      </c>
      <c r="AR505" s="11">
        <v>2236280.9500000002</v>
      </c>
      <c r="AS505" s="11">
        <v>130000</v>
      </c>
      <c r="AT505" s="11">
        <v>0</v>
      </c>
      <c r="AU505" s="11">
        <v>515600</v>
      </c>
      <c r="AV505" s="3">
        <v>1850680.95</v>
      </c>
      <c r="AW505" s="4">
        <v>3100000</v>
      </c>
      <c r="AX505" s="73">
        <f t="shared" si="105"/>
        <v>-400000</v>
      </c>
    </row>
    <row r="506" spans="1:50" x14ac:dyDescent="0.25">
      <c r="A506" s="1" t="s">
        <v>45</v>
      </c>
      <c r="B506" s="1" t="s">
        <v>74</v>
      </c>
      <c r="C506" s="1" t="s">
        <v>75</v>
      </c>
      <c r="D506" s="1" t="s">
        <v>76</v>
      </c>
      <c r="E506" s="1" t="s">
        <v>77</v>
      </c>
      <c r="F506" s="1" t="s">
        <v>78</v>
      </c>
      <c r="G506" s="1">
        <v>1</v>
      </c>
      <c r="H506" s="1" t="s">
        <v>80</v>
      </c>
      <c r="I506" s="1">
        <v>16</v>
      </c>
      <c r="J506" s="1" t="s">
        <v>67</v>
      </c>
      <c r="K506" s="16" t="s">
        <v>90</v>
      </c>
      <c r="L506" s="16" t="s">
        <v>574</v>
      </c>
      <c r="M506" s="1" t="s">
        <v>46</v>
      </c>
      <c r="N506" s="1" t="s">
        <v>79</v>
      </c>
      <c r="O506" s="40" t="s">
        <v>659</v>
      </c>
      <c r="P506" s="1" t="s">
        <v>91</v>
      </c>
      <c r="Q506" s="1" t="s">
        <v>771</v>
      </c>
      <c r="R506" s="1" t="s">
        <v>634</v>
      </c>
      <c r="S506" s="1" t="s">
        <v>737</v>
      </c>
      <c r="T506" s="1" t="s">
        <v>89</v>
      </c>
      <c r="U506" s="1">
        <v>5000</v>
      </c>
      <c r="V506" s="1" t="s">
        <v>520</v>
      </c>
      <c r="W506" s="1" t="s">
        <v>520</v>
      </c>
      <c r="X506" s="1">
        <v>5651</v>
      </c>
      <c r="Y506" s="1" t="s">
        <v>97</v>
      </c>
      <c r="Z506" s="1">
        <v>0</v>
      </c>
      <c r="AA506" s="1" t="s">
        <v>44</v>
      </c>
      <c r="AB506" s="7">
        <v>0</v>
      </c>
      <c r="AC506" s="7">
        <v>0</v>
      </c>
      <c r="AD506" s="8">
        <v>10000</v>
      </c>
      <c r="AE506" s="8">
        <v>10000</v>
      </c>
      <c r="AF506" s="8">
        <v>6960</v>
      </c>
      <c r="AG506" s="8">
        <v>6960</v>
      </c>
      <c r="AH506" s="8">
        <f t="shared" si="110"/>
        <v>0</v>
      </c>
      <c r="AI506" s="8">
        <v>6960</v>
      </c>
      <c r="AJ506" s="8">
        <f t="shared" si="111"/>
        <v>0</v>
      </c>
      <c r="AK506" s="8">
        <v>6960</v>
      </c>
      <c r="AL506" s="8">
        <v>0</v>
      </c>
      <c r="AM506" s="11"/>
      <c r="AN506" s="11"/>
      <c r="AO506" s="11">
        <f t="shared" si="112"/>
        <v>0</v>
      </c>
      <c r="AP506" s="11">
        <v>6960</v>
      </c>
      <c r="AQ506" s="11">
        <f t="shared" si="113"/>
        <v>3040</v>
      </c>
      <c r="AR506" s="11">
        <v>0</v>
      </c>
      <c r="AS506" s="11">
        <v>0</v>
      </c>
      <c r="AT506" s="11">
        <v>0</v>
      </c>
      <c r="AU506" s="11">
        <v>0</v>
      </c>
      <c r="AV506" s="3">
        <v>0</v>
      </c>
      <c r="AW506" s="4">
        <v>0</v>
      </c>
      <c r="AX506" s="73">
        <f t="shared" si="105"/>
        <v>0</v>
      </c>
    </row>
    <row r="507" spans="1:50" x14ac:dyDescent="0.25">
      <c r="A507" s="1" t="s">
        <v>45</v>
      </c>
      <c r="B507" s="1" t="s">
        <v>123</v>
      </c>
      <c r="C507" s="1" t="s">
        <v>124</v>
      </c>
      <c r="D507" s="1" t="s">
        <v>100</v>
      </c>
      <c r="E507" s="1" t="s">
        <v>101</v>
      </c>
      <c r="F507" s="1" t="s">
        <v>78</v>
      </c>
      <c r="G507" s="1">
        <v>3</v>
      </c>
      <c r="H507" s="1" t="s">
        <v>125</v>
      </c>
      <c r="I507" s="1">
        <v>12</v>
      </c>
      <c r="J507" s="1" t="s">
        <v>67</v>
      </c>
      <c r="K507" s="16" t="s">
        <v>127</v>
      </c>
      <c r="L507" s="16" t="s">
        <v>574</v>
      </c>
      <c r="M507" s="1" t="s">
        <v>46</v>
      </c>
      <c r="N507" s="1" t="s">
        <v>79</v>
      </c>
      <c r="O507" s="40" t="s">
        <v>663</v>
      </c>
      <c r="P507" s="1" t="s">
        <v>128</v>
      </c>
      <c r="Q507" s="1" t="s">
        <v>769</v>
      </c>
      <c r="R507" s="1" t="s">
        <v>622</v>
      </c>
      <c r="S507" s="1" t="s">
        <v>627</v>
      </c>
      <c r="T507" s="1" t="s">
        <v>135</v>
      </c>
      <c r="U507" s="1">
        <v>5000</v>
      </c>
      <c r="V507" s="1" t="s">
        <v>520</v>
      </c>
      <c r="W507" s="1" t="s">
        <v>520</v>
      </c>
      <c r="X507" s="1">
        <v>5651</v>
      </c>
      <c r="Y507" s="1" t="s">
        <v>97</v>
      </c>
      <c r="Z507" s="1">
        <v>0</v>
      </c>
      <c r="AA507" s="1" t="s">
        <v>44</v>
      </c>
      <c r="AB507" s="6">
        <v>71050</v>
      </c>
      <c r="AC507" s="6">
        <v>71050</v>
      </c>
      <c r="AD507" s="8">
        <v>100000</v>
      </c>
      <c r="AE507" s="8">
        <v>100000</v>
      </c>
      <c r="AF507" s="8">
        <v>86721.600000000006</v>
      </c>
      <c r="AG507" s="8">
        <v>86721.600000000006</v>
      </c>
      <c r="AH507" s="8">
        <f t="shared" si="110"/>
        <v>0</v>
      </c>
      <c r="AI507" s="8">
        <v>86721.600000000006</v>
      </c>
      <c r="AJ507" s="8">
        <f t="shared" si="111"/>
        <v>0</v>
      </c>
      <c r="AK507" s="8">
        <v>86721.600000000006</v>
      </c>
      <c r="AL507" s="8">
        <v>0</v>
      </c>
      <c r="AM507" s="11" t="s">
        <v>730</v>
      </c>
      <c r="AN507" s="11"/>
      <c r="AO507" s="11">
        <f t="shared" si="112"/>
        <v>0</v>
      </c>
      <c r="AP507" s="11">
        <v>86721.600000000006</v>
      </c>
      <c r="AQ507" s="11">
        <f t="shared" si="113"/>
        <v>13278.399999999994</v>
      </c>
      <c r="AR507" s="11">
        <v>0</v>
      </c>
      <c r="AS507" s="11">
        <v>0</v>
      </c>
      <c r="AT507" s="11">
        <v>0</v>
      </c>
      <c r="AU507" s="11">
        <v>0</v>
      </c>
      <c r="AV507" s="3">
        <v>0</v>
      </c>
      <c r="AW507" s="4">
        <v>0</v>
      </c>
      <c r="AX507" s="73">
        <f t="shared" si="105"/>
        <v>0</v>
      </c>
    </row>
    <row r="508" spans="1:50" x14ac:dyDescent="0.25">
      <c r="A508" s="1" t="s">
        <v>45</v>
      </c>
      <c r="B508" s="1" t="s">
        <v>32</v>
      </c>
      <c r="C508" s="1" t="s">
        <v>33</v>
      </c>
      <c r="D508" s="1" t="s">
        <v>76</v>
      </c>
      <c r="E508" s="1" t="s">
        <v>77</v>
      </c>
      <c r="F508" s="1" t="s">
        <v>78</v>
      </c>
      <c r="G508" s="1">
        <v>1</v>
      </c>
      <c r="H508" s="1" t="s">
        <v>80</v>
      </c>
      <c r="I508" s="1">
        <v>14</v>
      </c>
      <c r="J508" s="1" t="s">
        <v>67</v>
      </c>
      <c r="K508" s="16" t="s">
        <v>90</v>
      </c>
      <c r="L508" s="16" t="s">
        <v>574</v>
      </c>
      <c r="M508" s="1" t="s">
        <v>46</v>
      </c>
      <c r="N508" s="1" t="s">
        <v>79</v>
      </c>
      <c r="O508" s="40" t="s">
        <v>659</v>
      </c>
      <c r="P508" s="1" t="s">
        <v>91</v>
      </c>
      <c r="Q508" s="1" t="s">
        <v>771</v>
      </c>
      <c r="R508" s="1" t="s">
        <v>634</v>
      </c>
      <c r="S508" s="1" t="s">
        <v>602</v>
      </c>
      <c r="T508" s="1" t="s">
        <v>280</v>
      </c>
      <c r="U508" s="1">
        <v>5000</v>
      </c>
      <c r="V508" s="1" t="s">
        <v>520</v>
      </c>
      <c r="W508" s="1" t="s">
        <v>520</v>
      </c>
      <c r="X508" s="1">
        <v>5651</v>
      </c>
      <c r="Y508" s="1" t="s">
        <v>97</v>
      </c>
      <c r="Z508" s="1">
        <v>0</v>
      </c>
      <c r="AA508" s="1" t="s">
        <v>44</v>
      </c>
      <c r="AB508" s="7">
        <v>0</v>
      </c>
      <c r="AC508" s="7">
        <v>0</v>
      </c>
      <c r="AD508" s="8">
        <v>0</v>
      </c>
      <c r="AE508" s="8">
        <v>10000</v>
      </c>
      <c r="AF508" s="8">
        <v>0</v>
      </c>
      <c r="AG508" s="8">
        <v>0</v>
      </c>
      <c r="AH508" s="8">
        <f t="shared" si="110"/>
        <v>0</v>
      </c>
      <c r="AI508" s="8">
        <v>0</v>
      </c>
      <c r="AJ508" s="8">
        <f t="shared" si="111"/>
        <v>0</v>
      </c>
      <c r="AK508" s="8">
        <v>0</v>
      </c>
      <c r="AL508" s="8">
        <v>0</v>
      </c>
      <c r="AM508" s="11"/>
      <c r="AN508" s="11"/>
      <c r="AO508" s="11">
        <f t="shared" si="112"/>
        <v>0</v>
      </c>
      <c r="AP508" s="11">
        <v>0</v>
      </c>
      <c r="AQ508" s="11">
        <f t="shared" si="113"/>
        <v>0</v>
      </c>
      <c r="AR508" s="11">
        <v>0</v>
      </c>
      <c r="AS508" s="11">
        <v>0</v>
      </c>
      <c r="AT508" s="11">
        <v>0</v>
      </c>
      <c r="AU508" s="11">
        <v>10000</v>
      </c>
      <c r="AV508" s="3">
        <v>-10000</v>
      </c>
      <c r="AW508" s="4">
        <v>0</v>
      </c>
      <c r="AX508" s="73">
        <f t="shared" si="105"/>
        <v>0</v>
      </c>
    </row>
    <row r="509" spans="1:50" x14ac:dyDescent="0.25">
      <c r="A509" s="1" t="s">
        <v>457</v>
      </c>
      <c r="B509" s="1" t="s">
        <v>142</v>
      </c>
      <c r="C509" s="1" t="s">
        <v>143</v>
      </c>
      <c r="D509" s="1" t="s">
        <v>100</v>
      </c>
      <c r="E509" s="1" t="s">
        <v>101</v>
      </c>
      <c r="F509" s="1" t="s">
        <v>144</v>
      </c>
      <c r="G509" s="1">
        <v>6</v>
      </c>
      <c r="H509" s="1" t="s">
        <v>38</v>
      </c>
      <c r="I509" s="1">
        <v>49</v>
      </c>
      <c r="J509" s="1" t="s">
        <v>67</v>
      </c>
      <c r="K509" s="1" t="s">
        <v>147</v>
      </c>
      <c r="L509" s="1"/>
      <c r="M509" s="1" t="s">
        <v>458</v>
      </c>
      <c r="N509" s="1" t="s">
        <v>145</v>
      </c>
      <c r="O509" s="40" t="s">
        <v>662</v>
      </c>
      <c r="P509" s="1" t="s">
        <v>148</v>
      </c>
      <c r="Q509" s="1" t="s">
        <v>775</v>
      </c>
      <c r="R509" s="1" t="s">
        <v>617</v>
      </c>
      <c r="S509" s="1" t="s">
        <v>618</v>
      </c>
      <c r="T509" s="1" t="s">
        <v>146</v>
      </c>
      <c r="U509" s="1">
        <v>5000</v>
      </c>
      <c r="V509" s="1" t="s">
        <v>520</v>
      </c>
      <c r="W509" s="1" t="s">
        <v>520</v>
      </c>
      <c r="X509" s="1">
        <v>5651</v>
      </c>
      <c r="Y509" s="1" t="s">
        <v>97</v>
      </c>
      <c r="Z509" s="1">
        <v>0</v>
      </c>
      <c r="AA509" s="1" t="s">
        <v>44</v>
      </c>
      <c r="AB509" s="7">
        <v>0</v>
      </c>
      <c r="AC509" s="7">
        <v>0</v>
      </c>
      <c r="AD509" s="8">
        <v>50000</v>
      </c>
      <c r="AE509" s="8">
        <v>0</v>
      </c>
      <c r="AF509" s="8">
        <v>46479.23</v>
      </c>
      <c r="AG509" s="8">
        <v>46479.23</v>
      </c>
      <c r="AH509" s="8">
        <f t="shared" si="110"/>
        <v>0</v>
      </c>
      <c r="AI509" s="8">
        <v>46479.23</v>
      </c>
      <c r="AJ509" s="8">
        <f t="shared" si="111"/>
        <v>0</v>
      </c>
      <c r="AK509" s="8">
        <v>46479.23</v>
      </c>
      <c r="AL509" s="8">
        <v>0</v>
      </c>
      <c r="AM509" s="11"/>
      <c r="AN509" s="11"/>
      <c r="AO509" s="11">
        <f t="shared" si="112"/>
        <v>0</v>
      </c>
      <c r="AP509" s="11">
        <v>46479.23</v>
      </c>
      <c r="AQ509" s="11">
        <f t="shared" si="113"/>
        <v>3520.7699999999968</v>
      </c>
      <c r="AR509" s="11">
        <v>50000</v>
      </c>
      <c r="AS509" s="11">
        <v>0</v>
      </c>
      <c r="AT509" s="11">
        <v>0</v>
      </c>
      <c r="AU509" s="11">
        <v>0</v>
      </c>
      <c r="AV509" s="3">
        <v>50000</v>
      </c>
      <c r="AW509" s="4">
        <v>0</v>
      </c>
      <c r="AX509" s="73">
        <f t="shared" si="105"/>
        <v>0</v>
      </c>
    </row>
    <row r="510" spans="1:50" x14ac:dyDescent="0.25">
      <c r="A510" s="1" t="s">
        <v>45</v>
      </c>
      <c r="B510" s="1" t="s">
        <v>177</v>
      </c>
      <c r="C510" s="1" t="s">
        <v>178</v>
      </c>
      <c r="D510" s="1" t="s">
        <v>100</v>
      </c>
      <c r="E510" s="1" t="s">
        <v>101</v>
      </c>
      <c r="F510" s="1" t="s">
        <v>102</v>
      </c>
      <c r="G510" s="1">
        <v>3</v>
      </c>
      <c r="H510" s="1" t="s">
        <v>125</v>
      </c>
      <c r="I510" s="1">
        <v>39</v>
      </c>
      <c r="J510" s="1" t="s">
        <v>67</v>
      </c>
      <c r="K510" s="16" t="s">
        <v>180</v>
      </c>
      <c r="L510" s="16" t="s">
        <v>574</v>
      </c>
      <c r="M510" s="1" t="s">
        <v>46</v>
      </c>
      <c r="N510" s="1" t="s">
        <v>103</v>
      </c>
      <c r="O510" s="40" t="s">
        <v>663</v>
      </c>
      <c r="P510" s="1" t="s">
        <v>181</v>
      </c>
      <c r="Q510" s="1" t="s">
        <v>769</v>
      </c>
      <c r="R510" s="1" t="s">
        <v>622</v>
      </c>
      <c r="S510" s="1" t="s">
        <v>621</v>
      </c>
      <c r="T510" s="1" t="s">
        <v>179</v>
      </c>
      <c r="U510" s="1">
        <v>5000</v>
      </c>
      <c r="V510" s="1" t="s">
        <v>520</v>
      </c>
      <c r="W510" s="1" t="s">
        <v>520</v>
      </c>
      <c r="X510" s="1">
        <v>5661</v>
      </c>
      <c r="Y510" s="1" t="s">
        <v>187</v>
      </c>
      <c r="Z510" s="1">
        <v>0</v>
      </c>
      <c r="AA510" s="1" t="s">
        <v>44</v>
      </c>
      <c r="AB510" s="6">
        <v>27747.200000000001</v>
      </c>
      <c r="AC510" s="6">
        <v>27747.200000000001</v>
      </c>
      <c r="AD510" s="8">
        <v>111805</v>
      </c>
      <c r="AE510" s="8">
        <v>81805</v>
      </c>
      <c r="AF510" s="8">
        <v>100630</v>
      </c>
      <c r="AG510" s="8">
        <v>100630</v>
      </c>
      <c r="AH510" s="8">
        <f t="shared" si="110"/>
        <v>100630</v>
      </c>
      <c r="AI510" s="8">
        <v>0</v>
      </c>
      <c r="AJ510" s="8">
        <f t="shared" si="111"/>
        <v>0</v>
      </c>
      <c r="AK510" s="8">
        <v>0</v>
      </c>
      <c r="AL510" s="8">
        <v>500000</v>
      </c>
      <c r="AM510" s="11" t="s">
        <v>731</v>
      </c>
      <c r="AN510" s="11"/>
      <c r="AO510" s="11">
        <f t="shared" si="112"/>
        <v>0</v>
      </c>
      <c r="AP510" s="11">
        <v>0</v>
      </c>
      <c r="AQ510" s="11">
        <f t="shared" si="113"/>
        <v>11175</v>
      </c>
      <c r="AR510" s="11">
        <v>0</v>
      </c>
      <c r="AS510" s="11">
        <v>30000</v>
      </c>
      <c r="AT510" s="11">
        <v>0</v>
      </c>
      <c r="AU510" s="11">
        <v>0</v>
      </c>
      <c r="AV510" s="3">
        <v>30000</v>
      </c>
      <c r="AW510" s="4">
        <v>500000</v>
      </c>
      <c r="AX510" s="73">
        <f t="shared" si="105"/>
        <v>0</v>
      </c>
    </row>
    <row r="511" spans="1:50" x14ac:dyDescent="0.25">
      <c r="A511" s="1" t="s">
        <v>45</v>
      </c>
      <c r="B511" s="1" t="s">
        <v>32</v>
      </c>
      <c r="C511" s="1" t="s">
        <v>33</v>
      </c>
      <c r="D511" s="1" t="s">
        <v>100</v>
      </c>
      <c r="E511" s="1" t="s">
        <v>101</v>
      </c>
      <c r="F511" s="1" t="s">
        <v>136</v>
      </c>
      <c r="G511" s="1">
        <v>6</v>
      </c>
      <c r="H511" s="1" t="s">
        <v>38</v>
      </c>
      <c r="I511" s="1">
        <v>21</v>
      </c>
      <c r="J511" s="1" t="s">
        <v>67</v>
      </c>
      <c r="K511" s="16" t="s">
        <v>139</v>
      </c>
      <c r="L511" s="16" t="s">
        <v>574</v>
      </c>
      <c r="M511" s="1" t="s">
        <v>46</v>
      </c>
      <c r="N511" s="1" t="s">
        <v>137</v>
      </c>
      <c r="O511" s="40" t="s">
        <v>656</v>
      </c>
      <c r="P511" s="1" t="s">
        <v>140</v>
      </c>
      <c r="Q511" s="1" t="s">
        <v>765</v>
      </c>
      <c r="R511" s="1" t="s">
        <v>137</v>
      </c>
      <c r="S511" s="1" t="s">
        <v>623</v>
      </c>
      <c r="T511" s="1" t="s">
        <v>315</v>
      </c>
      <c r="U511" s="1">
        <v>5000</v>
      </c>
      <c r="V511" s="1" t="s">
        <v>520</v>
      </c>
      <c r="W511" s="1" t="s">
        <v>520</v>
      </c>
      <c r="X511" s="1">
        <v>5662</v>
      </c>
      <c r="Y511" t="s">
        <v>513</v>
      </c>
      <c r="Z511" s="1">
        <v>0</v>
      </c>
      <c r="AA511" s="1" t="s">
        <v>44</v>
      </c>
      <c r="AB511" s="6">
        <v>42224</v>
      </c>
      <c r="AC511" s="6">
        <v>42224</v>
      </c>
      <c r="AD511" s="8">
        <v>0</v>
      </c>
      <c r="AE511" s="8">
        <v>0</v>
      </c>
      <c r="AF511" s="8">
        <v>0</v>
      </c>
      <c r="AG511" s="8">
        <v>0</v>
      </c>
      <c r="AH511" s="8">
        <v>0</v>
      </c>
      <c r="AI511" s="8">
        <v>0</v>
      </c>
      <c r="AJ511" s="8">
        <v>0</v>
      </c>
      <c r="AK511" s="8">
        <v>0</v>
      </c>
      <c r="AL511" s="8">
        <v>0</v>
      </c>
      <c r="AM511" s="11"/>
      <c r="AN511" s="11"/>
      <c r="AO511" s="11">
        <v>0</v>
      </c>
      <c r="AP511" s="11">
        <v>0</v>
      </c>
      <c r="AQ511" s="11">
        <v>0</v>
      </c>
      <c r="AR511" s="11">
        <v>0</v>
      </c>
      <c r="AS511" s="11">
        <v>0</v>
      </c>
      <c r="AT511" s="11">
        <v>0</v>
      </c>
      <c r="AU511" s="11">
        <v>0</v>
      </c>
      <c r="AV511" s="11">
        <v>0</v>
      </c>
      <c r="AW511" s="4">
        <v>0</v>
      </c>
      <c r="AX511" s="73">
        <f t="shared" si="105"/>
        <v>0</v>
      </c>
    </row>
    <row r="512" spans="1:50" x14ac:dyDescent="0.25">
      <c r="A512" s="1" t="s">
        <v>45</v>
      </c>
      <c r="B512" s="1" t="s">
        <v>32</v>
      </c>
      <c r="C512" s="1" t="s">
        <v>33</v>
      </c>
      <c r="D512" s="1" t="s">
        <v>100</v>
      </c>
      <c r="E512" s="1" t="s">
        <v>101</v>
      </c>
      <c r="F512" s="1" t="s">
        <v>102</v>
      </c>
      <c r="G512" s="1">
        <v>3</v>
      </c>
      <c r="H512" s="1" t="s">
        <v>125</v>
      </c>
      <c r="I512" s="1">
        <v>33</v>
      </c>
      <c r="J512" s="1" t="s">
        <v>67</v>
      </c>
      <c r="K512" s="16" t="s">
        <v>347</v>
      </c>
      <c r="L512" s="16" t="s">
        <v>574</v>
      </c>
      <c r="M512" s="1" t="s">
        <v>46</v>
      </c>
      <c r="N512" s="1" t="s">
        <v>103</v>
      </c>
      <c r="O512" s="40" t="s">
        <v>660</v>
      </c>
      <c r="P512" s="1" t="s">
        <v>348</v>
      </c>
      <c r="Q512" s="1" t="s">
        <v>770</v>
      </c>
      <c r="R512" s="1" t="s">
        <v>611</v>
      </c>
      <c r="S512" s="1" t="s">
        <v>619</v>
      </c>
      <c r="T512" s="1" t="s">
        <v>346</v>
      </c>
      <c r="U512" s="1">
        <v>5000</v>
      </c>
      <c r="V512" s="1" t="s">
        <v>520</v>
      </c>
      <c r="W512" s="1" t="s">
        <v>520</v>
      </c>
      <c r="X512" s="1">
        <v>5671</v>
      </c>
      <c r="Y512" s="1" t="s">
        <v>98</v>
      </c>
      <c r="Z512" s="1">
        <v>0</v>
      </c>
      <c r="AA512" s="1" t="s">
        <v>44</v>
      </c>
      <c r="AB512" s="6">
        <v>1890309.48</v>
      </c>
      <c r="AC512" s="6">
        <v>1890309.48</v>
      </c>
      <c r="AD512" s="8">
        <v>883586.88</v>
      </c>
      <c r="AE512" s="8">
        <v>1000000</v>
      </c>
      <c r="AF512" s="8">
        <v>883586.88</v>
      </c>
      <c r="AG512" s="8">
        <v>883586.88</v>
      </c>
      <c r="AH512" s="8">
        <f t="shared" ref="AH512:AH517" si="114">AG512-AI512</f>
        <v>0</v>
      </c>
      <c r="AI512" s="8">
        <v>883586.88</v>
      </c>
      <c r="AJ512" s="8">
        <f t="shared" ref="AJ512:AJ517" si="115">AI512-AK512</f>
        <v>0</v>
      </c>
      <c r="AK512" s="8">
        <v>883586.88</v>
      </c>
      <c r="AL512" s="8">
        <v>2300000</v>
      </c>
      <c r="AM512" s="11"/>
      <c r="AN512" s="11"/>
      <c r="AO512" s="11">
        <f t="shared" ref="AO512:AO517" si="116">AK512-AP512</f>
        <v>0</v>
      </c>
      <c r="AP512" s="11">
        <v>883586.88</v>
      </c>
      <c r="AQ512" s="11">
        <f t="shared" ref="AQ512:AQ517" si="117">AD512-AF512</f>
        <v>0</v>
      </c>
      <c r="AR512" s="11">
        <v>0</v>
      </c>
      <c r="AS512" s="11">
        <v>24739.72</v>
      </c>
      <c r="AT512" s="11">
        <v>0</v>
      </c>
      <c r="AU512" s="11">
        <v>141152.84</v>
      </c>
      <c r="AV512" s="3">
        <v>-116413.12</v>
      </c>
      <c r="AW512" s="4">
        <v>1000000</v>
      </c>
      <c r="AX512" s="73">
        <f t="shared" si="105"/>
        <v>-1300000</v>
      </c>
    </row>
    <row r="513" spans="1:50" x14ac:dyDescent="0.25">
      <c r="A513" s="1" t="s">
        <v>45</v>
      </c>
      <c r="B513" s="1" t="s">
        <v>142</v>
      </c>
      <c r="C513" s="1" t="s">
        <v>143</v>
      </c>
      <c r="D513" s="1" t="s">
        <v>100</v>
      </c>
      <c r="E513" s="1" t="s">
        <v>101</v>
      </c>
      <c r="F513" s="1" t="s">
        <v>144</v>
      </c>
      <c r="G513" s="1">
        <v>6</v>
      </c>
      <c r="H513" s="1" t="s">
        <v>38</v>
      </c>
      <c r="I513" s="1">
        <v>49</v>
      </c>
      <c r="J513" s="1" t="s">
        <v>67</v>
      </c>
      <c r="K513" s="16" t="s">
        <v>147</v>
      </c>
      <c r="L513" s="16" t="s">
        <v>574</v>
      </c>
      <c r="M513" s="1" t="s">
        <v>46</v>
      </c>
      <c r="N513" s="1" t="s">
        <v>145</v>
      </c>
      <c r="O513" s="40" t="s">
        <v>662</v>
      </c>
      <c r="P513" s="1" t="s">
        <v>148</v>
      </c>
      <c r="Q513" s="1" t="s">
        <v>775</v>
      </c>
      <c r="R513" s="1" t="s">
        <v>617</v>
      </c>
      <c r="S513" s="1" t="s">
        <v>618</v>
      </c>
      <c r="T513" s="1" t="s">
        <v>146</v>
      </c>
      <c r="U513" s="1">
        <v>5000</v>
      </c>
      <c r="V513" s="1" t="s">
        <v>520</v>
      </c>
      <c r="W513" s="1" t="s">
        <v>520</v>
      </c>
      <c r="X513" s="1">
        <v>5671</v>
      </c>
      <c r="Y513" s="1" t="s">
        <v>98</v>
      </c>
      <c r="Z513" s="1">
        <v>0</v>
      </c>
      <c r="AA513" s="1" t="s">
        <v>44</v>
      </c>
      <c r="AB513" s="7">
        <v>0</v>
      </c>
      <c r="AC513" s="7">
        <v>0</v>
      </c>
      <c r="AD513" s="8">
        <v>0</v>
      </c>
      <c r="AE513" s="8">
        <v>600000</v>
      </c>
      <c r="AF513" s="8">
        <v>0</v>
      </c>
      <c r="AG513" s="8">
        <v>0</v>
      </c>
      <c r="AH513" s="8">
        <f t="shared" si="114"/>
        <v>0</v>
      </c>
      <c r="AI513" s="8">
        <v>0</v>
      </c>
      <c r="AJ513" s="8">
        <f t="shared" si="115"/>
        <v>0</v>
      </c>
      <c r="AK513" s="8">
        <v>0</v>
      </c>
      <c r="AL513" s="8">
        <v>0</v>
      </c>
      <c r="AM513" s="11"/>
      <c r="AN513" s="11"/>
      <c r="AO513" s="11">
        <f t="shared" si="116"/>
        <v>0</v>
      </c>
      <c r="AP513" s="11">
        <v>0</v>
      </c>
      <c r="AQ513" s="11">
        <f t="shared" si="117"/>
        <v>0</v>
      </c>
      <c r="AR513" s="11">
        <v>0</v>
      </c>
      <c r="AS513" s="11">
        <v>0</v>
      </c>
      <c r="AT513" s="11">
        <v>0</v>
      </c>
      <c r="AU513" s="11">
        <v>600000</v>
      </c>
      <c r="AV513" s="3">
        <v>-600000</v>
      </c>
      <c r="AW513" s="4">
        <v>0</v>
      </c>
      <c r="AX513" s="73">
        <f t="shared" si="105"/>
        <v>0</v>
      </c>
    </row>
    <row r="514" spans="1:50" x14ac:dyDescent="0.25">
      <c r="A514" s="1" t="s">
        <v>45</v>
      </c>
      <c r="B514" s="1" t="s">
        <v>188</v>
      </c>
      <c r="C514" s="1" t="s">
        <v>189</v>
      </c>
      <c r="D514" s="1" t="s">
        <v>100</v>
      </c>
      <c r="E514" s="1" t="s">
        <v>101</v>
      </c>
      <c r="F514" s="1" t="s">
        <v>210</v>
      </c>
      <c r="G514" s="1">
        <v>4</v>
      </c>
      <c r="H514" s="1" t="s">
        <v>376</v>
      </c>
      <c r="I514" s="1">
        <v>48</v>
      </c>
      <c r="J514" s="1" t="s">
        <v>67</v>
      </c>
      <c r="K514" s="16" t="s">
        <v>213</v>
      </c>
      <c r="L514" s="16" t="s">
        <v>574</v>
      </c>
      <c r="M514" s="1" t="s">
        <v>46</v>
      </c>
      <c r="N514" s="1" t="s">
        <v>211</v>
      </c>
      <c r="O514" s="40" t="s">
        <v>651</v>
      </c>
      <c r="P514" s="1" t="s">
        <v>214</v>
      </c>
      <c r="Q514" s="1" t="s">
        <v>773</v>
      </c>
      <c r="R514" s="1" t="s">
        <v>608</v>
      </c>
      <c r="S514" s="1" t="s">
        <v>609</v>
      </c>
      <c r="T514" s="1" t="s">
        <v>416</v>
      </c>
      <c r="U514" s="1">
        <v>5000</v>
      </c>
      <c r="V514" s="1" t="s">
        <v>520</v>
      </c>
      <c r="W514" s="1" t="s">
        <v>520</v>
      </c>
      <c r="X514" s="1">
        <v>5671</v>
      </c>
      <c r="Y514" s="1" t="s">
        <v>98</v>
      </c>
      <c r="Z514" s="1">
        <v>0</v>
      </c>
      <c r="AA514" s="1" t="s">
        <v>44</v>
      </c>
      <c r="AB514" s="7">
        <v>0</v>
      </c>
      <c r="AC514" s="7">
        <v>0</v>
      </c>
      <c r="AD514" s="8">
        <v>100000</v>
      </c>
      <c r="AE514" s="8">
        <v>100000</v>
      </c>
      <c r="AF514" s="8">
        <v>0</v>
      </c>
      <c r="AG514" s="8">
        <v>0</v>
      </c>
      <c r="AH514" s="8">
        <f t="shared" si="114"/>
        <v>0</v>
      </c>
      <c r="AI514" s="8">
        <v>0</v>
      </c>
      <c r="AJ514" s="8">
        <f t="shared" si="115"/>
        <v>0</v>
      </c>
      <c r="AK514" s="8">
        <v>0</v>
      </c>
      <c r="AL514" s="8">
        <v>0</v>
      </c>
      <c r="AM514" s="11"/>
      <c r="AN514" s="11"/>
      <c r="AO514" s="11">
        <f t="shared" si="116"/>
        <v>0</v>
      </c>
      <c r="AP514" s="11">
        <v>0</v>
      </c>
      <c r="AQ514" s="11">
        <f t="shared" si="117"/>
        <v>100000</v>
      </c>
      <c r="AR514" s="11">
        <v>0</v>
      </c>
      <c r="AS514" s="11">
        <v>0</v>
      </c>
      <c r="AT514" s="11">
        <v>0</v>
      </c>
      <c r="AU514" s="11">
        <v>0</v>
      </c>
      <c r="AV514" s="3">
        <v>0</v>
      </c>
      <c r="AW514" s="4">
        <v>0</v>
      </c>
      <c r="AX514" s="73">
        <f t="shared" si="105"/>
        <v>0</v>
      </c>
    </row>
    <row r="515" spans="1:50" x14ac:dyDescent="0.25">
      <c r="A515" s="1" t="s">
        <v>45</v>
      </c>
      <c r="B515" s="1" t="s">
        <v>32</v>
      </c>
      <c r="C515" s="1" t="s">
        <v>33</v>
      </c>
      <c r="D515" s="1" t="s">
        <v>76</v>
      </c>
      <c r="E515" s="1" t="s">
        <v>77</v>
      </c>
      <c r="F515" s="1" t="s">
        <v>78</v>
      </c>
      <c r="G515" s="1">
        <v>1</v>
      </c>
      <c r="H515" s="1" t="s">
        <v>80</v>
      </c>
      <c r="I515" s="1">
        <v>14</v>
      </c>
      <c r="J515" s="1" t="s">
        <v>67</v>
      </c>
      <c r="K515" s="16" t="s">
        <v>90</v>
      </c>
      <c r="L515" s="16" t="s">
        <v>574</v>
      </c>
      <c r="M515" s="1" t="s">
        <v>46</v>
      </c>
      <c r="N515" s="1" t="s">
        <v>79</v>
      </c>
      <c r="O515" s="40" t="s">
        <v>659</v>
      </c>
      <c r="P515" s="1" t="s">
        <v>91</v>
      </c>
      <c r="Q515" s="1" t="s">
        <v>771</v>
      </c>
      <c r="R515" s="1" t="s">
        <v>634</v>
      </c>
      <c r="S515" s="1" t="s">
        <v>602</v>
      </c>
      <c r="T515" s="1" t="s">
        <v>280</v>
      </c>
      <c r="U515" s="1">
        <v>5000</v>
      </c>
      <c r="V515" s="1" t="s">
        <v>520</v>
      </c>
      <c r="W515" s="1" t="s">
        <v>520</v>
      </c>
      <c r="X515" s="1">
        <v>5671</v>
      </c>
      <c r="Y515" s="1" t="s">
        <v>98</v>
      </c>
      <c r="Z515" s="1">
        <v>0</v>
      </c>
      <c r="AA515" s="1" t="s">
        <v>44</v>
      </c>
      <c r="AB515" s="7">
        <v>0</v>
      </c>
      <c r="AC515" s="7">
        <v>0</v>
      </c>
      <c r="AD515" s="8">
        <v>78000</v>
      </c>
      <c r="AE515" s="8">
        <v>0</v>
      </c>
      <c r="AF515" s="8">
        <v>63892.800000000003</v>
      </c>
      <c r="AG515" s="8">
        <v>63892.800000000003</v>
      </c>
      <c r="AH515" s="8">
        <f t="shared" si="114"/>
        <v>0</v>
      </c>
      <c r="AI515" s="8">
        <v>63892.800000000003</v>
      </c>
      <c r="AJ515" s="8">
        <f t="shared" si="115"/>
        <v>0</v>
      </c>
      <c r="AK515" s="8">
        <v>63892.800000000003</v>
      </c>
      <c r="AL515" s="8">
        <v>50000</v>
      </c>
      <c r="AM515" s="11" t="s">
        <v>555</v>
      </c>
      <c r="AN515" s="11"/>
      <c r="AO515" s="11">
        <f t="shared" si="116"/>
        <v>0</v>
      </c>
      <c r="AP515" s="11">
        <v>63892.800000000003</v>
      </c>
      <c r="AQ515" s="11">
        <f t="shared" si="117"/>
        <v>14107.199999999997</v>
      </c>
      <c r="AR515" s="11">
        <v>0</v>
      </c>
      <c r="AS515" s="11">
        <v>78000</v>
      </c>
      <c r="AT515" s="11">
        <v>0</v>
      </c>
      <c r="AU515" s="11">
        <v>0</v>
      </c>
      <c r="AV515" s="3">
        <v>78000</v>
      </c>
      <c r="AW515" s="4">
        <v>50000</v>
      </c>
      <c r="AX515" s="73">
        <f t="shared" si="105"/>
        <v>0</v>
      </c>
    </row>
    <row r="516" spans="1:50" x14ac:dyDescent="0.25">
      <c r="A516" s="1" t="s">
        <v>45</v>
      </c>
      <c r="B516" s="1" t="s">
        <v>374</v>
      </c>
      <c r="C516" s="1" t="s">
        <v>375</v>
      </c>
      <c r="D516" s="1" t="s">
        <v>100</v>
      </c>
      <c r="E516" s="1" t="s">
        <v>101</v>
      </c>
      <c r="F516" s="1" t="s">
        <v>350</v>
      </c>
      <c r="G516" s="1">
        <v>8</v>
      </c>
      <c r="H516" s="1" t="s">
        <v>376</v>
      </c>
      <c r="I516" s="1">
        <v>42</v>
      </c>
      <c r="J516" s="1" t="s">
        <v>67</v>
      </c>
      <c r="K516" s="16" t="s">
        <v>383</v>
      </c>
      <c r="L516" s="16" t="s">
        <v>574</v>
      </c>
      <c r="M516" s="1" t="s">
        <v>46</v>
      </c>
      <c r="N516" s="1" t="s">
        <v>351</v>
      </c>
      <c r="O516" s="40" t="s">
        <v>651</v>
      </c>
      <c r="P516" s="1" t="s">
        <v>384</v>
      </c>
      <c r="Q516" s="1" t="s">
        <v>773</v>
      </c>
      <c r="R516" s="1" t="s">
        <v>608</v>
      </c>
      <c r="S516" s="1" t="s">
        <v>613</v>
      </c>
      <c r="T516" s="1" t="s">
        <v>382</v>
      </c>
      <c r="U516" s="1">
        <v>5000</v>
      </c>
      <c r="V516" s="1" t="s">
        <v>520</v>
      </c>
      <c r="W516" s="1" t="s">
        <v>520</v>
      </c>
      <c r="X516" s="1">
        <v>5671</v>
      </c>
      <c r="Y516" s="1" t="s">
        <v>98</v>
      </c>
      <c r="Z516" s="1">
        <v>0</v>
      </c>
      <c r="AA516" s="1" t="s">
        <v>44</v>
      </c>
      <c r="AB516" s="6">
        <v>148480</v>
      </c>
      <c r="AC516" s="6">
        <v>148480</v>
      </c>
      <c r="AD516" s="8">
        <v>170000</v>
      </c>
      <c r="AE516" s="8">
        <v>150000</v>
      </c>
      <c r="AF516" s="8">
        <v>167040</v>
      </c>
      <c r="AG516" s="8">
        <v>167040</v>
      </c>
      <c r="AH516" s="8">
        <f t="shared" si="114"/>
        <v>0</v>
      </c>
      <c r="AI516" s="8">
        <v>167040</v>
      </c>
      <c r="AJ516" s="8">
        <f t="shared" si="115"/>
        <v>0</v>
      </c>
      <c r="AK516" s="8">
        <v>167040</v>
      </c>
      <c r="AL516" s="8">
        <v>170000</v>
      </c>
      <c r="AM516" s="11" t="s">
        <v>555</v>
      </c>
      <c r="AN516" s="11"/>
      <c r="AO516" s="11">
        <f t="shared" si="116"/>
        <v>0</v>
      </c>
      <c r="AP516" s="11">
        <v>167040</v>
      </c>
      <c r="AQ516" s="11">
        <f t="shared" si="117"/>
        <v>2960</v>
      </c>
      <c r="AR516" s="11">
        <v>0</v>
      </c>
      <c r="AS516" s="11">
        <v>20000</v>
      </c>
      <c r="AT516" s="11">
        <v>0</v>
      </c>
      <c r="AU516" s="11">
        <v>0</v>
      </c>
      <c r="AV516" s="3">
        <v>20000</v>
      </c>
      <c r="AW516" s="4">
        <v>170000</v>
      </c>
      <c r="AX516" s="73">
        <f t="shared" si="105"/>
        <v>0</v>
      </c>
    </row>
    <row r="517" spans="1:50" x14ac:dyDescent="0.25">
      <c r="A517" s="1" t="s">
        <v>45</v>
      </c>
      <c r="B517" s="1" t="s">
        <v>407</v>
      </c>
      <c r="C517" s="1" t="s">
        <v>408</v>
      </c>
      <c r="D517" s="1" t="s">
        <v>76</v>
      </c>
      <c r="E517" s="1" t="s">
        <v>77</v>
      </c>
      <c r="F517" s="1" t="s">
        <v>196</v>
      </c>
      <c r="G517" s="1">
        <v>5</v>
      </c>
      <c r="H517" s="1" t="s">
        <v>198</v>
      </c>
      <c r="I517" s="1">
        <v>25</v>
      </c>
      <c r="J517" s="1" t="s">
        <v>67</v>
      </c>
      <c r="K517" s="16" t="s">
        <v>200</v>
      </c>
      <c r="L517" s="16" t="s">
        <v>574</v>
      </c>
      <c r="M517" s="1" t="s">
        <v>46</v>
      </c>
      <c r="N517" s="1" t="s">
        <v>197</v>
      </c>
      <c r="O517" s="40" t="s">
        <v>659</v>
      </c>
      <c r="P517" s="1" t="s">
        <v>201</v>
      </c>
      <c r="Q517" s="1" t="s">
        <v>771</v>
      </c>
      <c r="R517" s="1" t="s">
        <v>634</v>
      </c>
      <c r="S517" s="1" t="s">
        <v>737</v>
      </c>
      <c r="T517" s="1" t="s">
        <v>409</v>
      </c>
      <c r="U517" s="1">
        <v>5000</v>
      </c>
      <c r="V517" s="1" t="s">
        <v>520</v>
      </c>
      <c r="W517" s="1" t="s">
        <v>520</v>
      </c>
      <c r="X517" s="1">
        <v>5671</v>
      </c>
      <c r="Y517" s="1" t="s">
        <v>98</v>
      </c>
      <c r="Z517" s="1">
        <v>0</v>
      </c>
      <c r="AA517" s="1" t="s">
        <v>44</v>
      </c>
      <c r="AB517" s="6">
        <v>186600</v>
      </c>
      <c r="AC517" s="6">
        <v>186600</v>
      </c>
      <c r="AD517" s="8">
        <v>250000</v>
      </c>
      <c r="AE517" s="8">
        <v>250000</v>
      </c>
      <c r="AF517" s="8">
        <v>58777.55</v>
      </c>
      <c r="AG517" s="8">
        <v>58777.55</v>
      </c>
      <c r="AH517" s="8">
        <f t="shared" si="114"/>
        <v>0</v>
      </c>
      <c r="AI517" s="8">
        <v>58777.55</v>
      </c>
      <c r="AJ517" s="8">
        <f t="shared" si="115"/>
        <v>0</v>
      </c>
      <c r="AK517" s="8">
        <v>58777.55</v>
      </c>
      <c r="AL517" s="8">
        <v>500000</v>
      </c>
      <c r="AM517" s="11" t="s">
        <v>550</v>
      </c>
      <c r="AN517" s="11"/>
      <c r="AO517" s="11">
        <f t="shared" si="116"/>
        <v>0</v>
      </c>
      <c r="AP517" s="11">
        <v>58777.55</v>
      </c>
      <c r="AQ517" s="11">
        <f t="shared" si="117"/>
        <v>191222.45</v>
      </c>
      <c r="AR517" s="11">
        <v>0</v>
      </c>
      <c r="AS517" s="11">
        <v>0</v>
      </c>
      <c r="AT517" s="11">
        <v>0</v>
      </c>
      <c r="AU517" s="11">
        <v>0</v>
      </c>
      <c r="AV517" s="3">
        <v>0</v>
      </c>
      <c r="AW517" s="4">
        <v>500000</v>
      </c>
      <c r="AX517" s="73">
        <f t="shared" si="105"/>
        <v>0</v>
      </c>
    </row>
    <row r="518" spans="1:50" x14ac:dyDescent="0.25">
      <c r="A518" s="1" t="s">
        <v>45</v>
      </c>
      <c r="B518" s="1" t="s">
        <v>47</v>
      </c>
      <c r="C518" s="1" t="s">
        <v>48</v>
      </c>
      <c r="D518" s="1" t="s">
        <v>49</v>
      </c>
      <c r="E518" s="1" t="s">
        <v>50</v>
      </c>
      <c r="F518" s="1" t="s">
        <v>51</v>
      </c>
      <c r="G518" s="1">
        <v>4</v>
      </c>
      <c r="H518" s="1" t="s">
        <v>53</v>
      </c>
      <c r="I518" s="1">
        <v>56</v>
      </c>
      <c r="J518" s="1" t="s">
        <v>67</v>
      </c>
      <c r="K518" s="16" t="s">
        <v>55</v>
      </c>
      <c r="L518" s="16" t="s">
        <v>574</v>
      </c>
      <c r="M518" s="1" t="s">
        <v>46</v>
      </c>
      <c r="N518" s="1" t="s">
        <v>52</v>
      </c>
      <c r="O518" s="40" t="s">
        <v>660</v>
      </c>
      <c r="P518" s="1" t="s">
        <v>56</v>
      </c>
      <c r="Q518" s="1" t="s">
        <v>781</v>
      </c>
      <c r="R518" s="1" t="s">
        <v>600</v>
      </c>
      <c r="S518" s="1" t="s">
        <v>600</v>
      </c>
      <c r="T518" s="1" t="s">
        <v>54</v>
      </c>
      <c r="U518" s="1">
        <v>5000</v>
      </c>
      <c r="V518" s="1" t="s">
        <v>520</v>
      </c>
      <c r="W518" s="1" t="s">
        <v>520</v>
      </c>
      <c r="X518" s="1">
        <v>5671</v>
      </c>
      <c r="Y518" s="1" t="s">
        <v>98</v>
      </c>
      <c r="Z518" s="1">
        <v>0</v>
      </c>
      <c r="AA518" s="1" t="s">
        <v>44</v>
      </c>
      <c r="AB518" s="6">
        <v>2611.6799999999998</v>
      </c>
      <c r="AC518" s="6">
        <v>2611.6799999999998</v>
      </c>
      <c r="AD518" s="8">
        <v>0</v>
      </c>
      <c r="AE518" s="8">
        <v>0</v>
      </c>
      <c r="AF518" s="8">
        <v>0</v>
      </c>
      <c r="AG518" s="8">
        <v>0</v>
      </c>
      <c r="AH518" s="8">
        <v>0</v>
      </c>
      <c r="AI518" s="8">
        <v>0</v>
      </c>
      <c r="AJ518" s="8">
        <v>0</v>
      </c>
      <c r="AK518" s="8">
        <v>0</v>
      </c>
      <c r="AL518" s="8">
        <v>0</v>
      </c>
      <c r="AM518" s="11"/>
      <c r="AN518" s="11"/>
      <c r="AO518" s="11">
        <v>0</v>
      </c>
      <c r="AP518" s="11">
        <v>0</v>
      </c>
      <c r="AQ518" s="11">
        <v>0</v>
      </c>
      <c r="AR518" s="11">
        <v>0</v>
      </c>
      <c r="AS518" s="11">
        <v>0</v>
      </c>
      <c r="AT518" s="11">
        <v>0</v>
      </c>
      <c r="AU518" s="11">
        <v>0</v>
      </c>
      <c r="AV518" s="11">
        <v>0</v>
      </c>
      <c r="AW518" s="4">
        <v>0</v>
      </c>
      <c r="AX518" s="73">
        <f t="shared" si="105"/>
        <v>0</v>
      </c>
    </row>
    <row r="519" spans="1:50" x14ac:dyDescent="0.25">
      <c r="A519" s="1" t="s">
        <v>45</v>
      </c>
      <c r="B519" s="1" t="s">
        <v>74</v>
      </c>
      <c r="C519" s="1" t="s">
        <v>75</v>
      </c>
      <c r="D519" s="1" t="s">
        <v>76</v>
      </c>
      <c r="E519" s="1" t="s">
        <v>77</v>
      </c>
      <c r="F519" s="1" t="s">
        <v>78</v>
      </c>
      <c r="G519" s="1">
        <v>1</v>
      </c>
      <c r="H519" s="1" t="s">
        <v>80</v>
      </c>
      <c r="I519" s="1">
        <v>16</v>
      </c>
      <c r="J519" s="1" t="s">
        <v>67</v>
      </c>
      <c r="K519" s="16" t="s">
        <v>90</v>
      </c>
      <c r="L519" s="16" t="s">
        <v>574</v>
      </c>
      <c r="M519" s="1" t="s">
        <v>46</v>
      </c>
      <c r="N519" s="1" t="s">
        <v>79</v>
      </c>
      <c r="O519" s="40" t="s">
        <v>659</v>
      </c>
      <c r="P519" s="1" t="s">
        <v>91</v>
      </c>
      <c r="Q519" s="1" t="s">
        <v>771</v>
      </c>
      <c r="R519" s="1" t="s">
        <v>634</v>
      </c>
      <c r="S519" s="1" t="s">
        <v>737</v>
      </c>
      <c r="T519" s="1" t="s">
        <v>89</v>
      </c>
      <c r="U519" s="1">
        <v>5000</v>
      </c>
      <c r="V519" s="1" t="s">
        <v>520</v>
      </c>
      <c r="W519" s="1" t="s">
        <v>520</v>
      </c>
      <c r="X519" s="1">
        <v>5671</v>
      </c>
      <c r="Y519" s="1" t="s">
        <v>98</v>
      </c>
      <c r="Z519" s="1">
        <v>0</v>
      </c>
      <c r="AA519" s="1" t="s">
        <v>44</v>
      </c>
      <c r="AB519" s="7">
        <v>0</v>
      </c>
      <c r="AC519" s="7">
        <v>0</v>
      </c>
      <c r="AD519" s="8">
        <v>40000</v>
      </c>
      <c r="AE519" s="8">
        <v>70000</v>
      </c>
      <c r="AF519" s="8">
        <v>34985.599999999999</v>
      </c>
      <c r="AG519" s="8">
        <v>34985.599999999999</v>
      </c>
      <c r="AH519" s="8">
        <f t="shared" ref="AH519:AH529" si="118">AG519-AI519</f>
        <v>0</v>
      </c>
      <c r="AI519" s="8">
        <v>34985.599999999999</v>
      </c>
      <c r="AJ519" s="8">
        <f t="shared" ref="AJ519:AJ529" si="119">AI519-AK519</f>
        <v>0</v>
      </c>
      <c r="AK519" s="8">
        <v>34985.599999999999</v>
      </c>
      <c r="AL519" s="8">
        <v>0</v>
      </c>
      <c r="AM519" s="11" t="s">
        <v>555</v>
      </c>
      <c r="AN519" s="11"/>
      <c r="AO519" s="11">
        <f t="shared" ref="AO519:AO529" si="120">AK519-AP519</f>
        <v>0</v>
      </c>
      <c r="AP519" s="11">
        <v>34985.599999999999</v>
      </c>
      <c r="AQ519" s="11">
        <f t="shared" ref="AQ519:AQ529" si="121">AD519-AF519</f>
        <v>5014.4000000000015</v>
      </c>
      <c r="AR519" s="11">
        <v>0</v>
      </c>
      <c r="AS519" s="11">
        <v>3000</v>
      </c>
      <c r="AT519" s="11">
        <v>0</v>
      </c>
      <c r="AU519" s="11">
        <v>33000</v>
      </c>
      <c r="AV519" s="3">
        <v>-30000</v>
      </c>
      <c r="AW519" s="4">
        <v>38000</v>
      </c>
      <c r="AX519" s="73">
        <f t="shared" si="105"/>
        <v>38000</v>
      </c>
    </row>
    <row r="520" spans="1:50" x14ac:dyDescent="0.25">
      <c r="A520" s="1" t="s">
        <v>45</v>
      </c>
      <c r="B520" s="1" t="s">
        <v>123</v>
      </c>
      <c r="C520" s="1" t="s">
        <v>124</v>
      </c>
      <c r="D520" s="1" t="s">
        <v>100</v>
      </c>
      <c r="E520" s="1" t="s">
        <v>101</v>
      </c>
      <c r="F520" s="1" t="s">
        <v>78</v>
      </c>
      <c r="G520" s="1">
        <v>3</v>
      </c>
      <c r="H520" s="1" t="s">
        <v>125</v>
      </c>
      <c r="I520" s="1">
        <v>12</v>
      </c>
      <c r="J520" s="1" t="s">
        <v>67</v>
      </c>
      <c r="K520" s="16" t="s">
        <v>127</v>
      </c>
      <c r="L520" s="16" t="s">
        <v>574</v>
      </c>
      <c r="M520" s="1" t="s">
        <v>46</v>
      </c>
      <c r="N520" s="1" t="s">
        <v>79</v>
      </c>
      <c r="O520" s="40" t="s">
        <v>663</v>
      </c>
      <c r="P520" s="1" t="s">
        <v>128</v>
      </c>
      <c r="Q520" s="1" t="s">
        <v>769</v>
      </c>
      <c r="R520" s="1" t="s">
        <v>622</v>
      </c>
      <c r="S520" s="1" t="s">
        <v>627</v>
      </c>
      <c r="T520" s="1" t="s">
        <v>135</v>
      </c>
      <c r="U520" s="1">
        <v>5000</v>
      </c>
      <c r="V520" s="1" t="s">
        <v>520</v>
      </c>
      <c r="W520" s="1" t="s">
        <v>520</v>
      </c>
      <c r="X520" s="1">
        <v>5691</v>
      </c>
      <c r="Y520" s="1" t="s">
        <v>73</v>
      </c>
      <c r="Z520" s="1">
        <v>0</v>
      </c>
      <c r="AA520" s="1" t="s">
        <v>44</v>
      </c>
      <c r="AB520" s="6">
        <v>1581950</v>
      </c>
      <c r="AC520" s="6">
        <v>1581950</v>
      </c>
      <c r="AD520" s="8">
        <v>2000000</v>
      </c>
      <c r="AE520" s="8">
        <v>1000000</v>
      </c>
      <c r="AF520" s="8">
        <v>1230252.73</v>
      </c>
      <c r="AG520" s="8">
        <v>1230252.73</v>
      </c>
      <c r="AH520" s="8">
        <f t="shared" si="118"/>
        <v>490445.67999999993</v>
      </c>
      <c r="AI520" s="8">
        <v>739807.05</v>
      </c>
      <c r="AJ520" s="8">
        <f t="shared" si="119"/>
        <v>0</v>
      </c>
      <c r="AK520" s="8">
        <v>739807.05</v>
      </c>
      <c r="AL520" s="8">
        <v>2000000</v>
      </c>
      <c r="AM520" s="11"/>
      <c r="AN520" s="11"/>
      <c r="AO520" s="11">
        <f t="shared" si="120"/>
        <v>159453.25</v>
      </c>
      <c r="AP520" s="11">
        <v>580353.80000000005</v>
      </c>
      <c r="AQ520" s="11">
        <f t="shared" si="121"/>
        <v>769747.27</v>
      </c>
      <c r="AR520" s="11">
        <v>0</v>
      </c>
      <c r="AS520" s="11">
        <v>1000000</v>
      </c>
      <c r="AT520" s="11">
        <v>0</v>
      </c>
      <c r="AU520" s="11">
        <v>0</v>
      </c>
      <c r="AV520" s="3">
        <v>1000000</v>
      </c>
      <c r="AW520" s="4">
        <v>2000000</v>
      </c>
      <c r="AX520" s="73">
        <f t="shared" si="105"/>
        <v>0</v>
      </c>
    </row>
    <row r="521" spans="1:50" x14ac:dyDescent="0.25">
      <c r="A521" s="1" t="s">
        <v>45</v>
      </c>
      <c r="B521" s="1" t="s">
        <v>177</v>
      </c>
      <c r="C521" s="1" t="s">
        <v>178</v>
      </c>
      <c r="D521" s="1" t="s">
        <v>100</v>
      </c>
      <c r="E521" s="1" t="s">
        <v>101</v>
      </c>
      <c r="F521" s="1" t="s">
        <v>102</v>
      </c>
      <c r="G521" s="1">
        <v>3</v>
      </c>
      <c r="H521" s="1" t="s">
        <v>125</v>
      </c>
      <c r="I521" s="1">
        <v>39</v>
      </c>
      <c r="J521" s="1" t="s">
        <v>67</v>
      </c>
      <c r="K521" s="16" t="s">
        <v>180</v>
      </c>
      <c r="L521" s="16" t="s">
        <v>574</v>
      </c>
      <c r="M521" s="1" t="s">
        <v>46</v>
      </c>
      <c r="N521" s="1" t="s">
        <v>103</v>
      </c>
      <c r="O521" s="40" t="s">
        <v>663</v>
      </c>
      <c r="P521" s="1" t="s">
        <v>181</v>
      </c>
      <c r="Q521" s="1" t="s">
        <v>769</v>
      </c>
      <c r="R521" s="1" t="s">
        <v>622</v>
      </c>
      <c r="S521" s="1" t="s">
        <v>621</v>
      </c>
      <c r="T521" s="1" t="s">
        <v>179</v>
      </c>
      <c r="U521" s="1">
        <v>5000</v>
      </c>
      <c r="V521" s="1" t="s">
        <v>520</v>
      </c>
      <c r="W521" s="1" t="s">
        <v>520</v>
      </c>
      <c r="X521" s="1">
        <v>5691</v>
      </c>
      <c r="Y521" s="1" t="s">
        <v>73</v>
      </c>
      <c r="Z521" s="1">
        <v>0</v>
      </c>
      <c r="AA521" s="1" t="s">
        <v>44</v>
      </c>
      <c r="AB521" s="6">
        <v>66575.839999999997</v>
      </c>
      <c r="AC521" s="6">
        <v>66575.839999999997</v>
      </c>
      <c r="AD521" s="8">
        <v>42000</v>
      </c>
      <c r="AE521" s="8">
        <v>92000</v>
      </c>
      <c r="AF521" s="8">
        <v>31320</v>
      </c>
      <c r="AG521" s="8">
        <v>31320</v>
      </c>
      <c r="AH521" s="8">
        <f t="shared" si="118"/>
        <v>0</v>
      </c>
      <c r="AI521" s="8">
        <v>31320</v>
      </c>
      <c r="AJ521" s="8">
        <f t="shared" si="119"/>
        <v>0</v>
      </c>
      <c r="AK521" s="8">
        <v>31320</v>
      </c>
      <c r="AL521" s="8">
        <v>50000</v>
      </c>
      <c r="AM521" s="11"/>
      <c r="AN521" s="11"/>
      <c r="AO521" s="11">
        <f t="shared" si="120"/>
        <v>0</v>
      </c>
      <c r="AP521" s="11">
        <v>31320</v>
      </c>
      <c r="AQ521" s="11">
        <f t="shared" si="121"/>
        <v>10680</v>
      </c>
      <c r="AR521" s="11">
        <v>0</v>
      </c>
      <c r="AS521" s="11">
        <v>0</v>
      </c>
      <c r="AT521" s="11">
        <v>0</v>
      </c>
      <c r="AU521" s="11">
        <v>50000</v>
      </c>
      <c r="AV521" s="3">
        <v>-50000</v>
      </c>
      <c r="AW521" s="4">
        <v>50000</v>
      </c>
      <c r="AX521" s="73">
        <f t="shared" si="105"/>
        <v>0</v>
      </c>
    </row>
    <row r="522" spans="1:50" x14ac:dyDescent="0.25">
      <c r="A522" s="1" t="s">
        <v>45</v>
      </c>
      <c r="B522" s="1" t="s">
        <v>47</v>
      </c>
      <c r="C522" s="1" t="s">
        <v>48</v>
      </c>
      <c r="D522" s="1" t="s">
        <v>49</v>
      </c>
      <c r="E522" s="1" t="s">
        <v>50</v>
      </c>
      <c r="F522" s="1" t="s">
        <v>51</v>
      </c>
      <c r="G522" s="1">
        <v>4</v>
      </c>
      <c r="H522" s="1" t="s">
        <v>53</v>
      </c>
      <c r="I522" s="1">
        <v>56</v>
      </c>
      <c r="J522" s="1" t="s">
        <v>67</v>
      </c>
      <c r="K522" s="16" t="s">
        <v>55</v>
      </c>
      <c r="L522" s="16" t="s">
        <v>574</v>
      </c>
      <c r="M522" s="1" t="s">
        <v>46</v>
      </c>
      <c r="N522" s="1" t="s">
        <v>52</v>
      </c>
      <c r="O522" s="40" t="s">
        <v>660</v>
      </c>
      <c r="P522" s="1" t="s">
        <v>56</v>
      </c>
      <c r="Q522" s="1" t="s">
        <v>781</v>
      </c>
      <c r="R522" s="1" t="s">
        <v>600</v>
      </c>
      <c r="S522" s="1" t="s">
        <v>600</v>
      </c>
      <c r="T522" s="1" t="s">
        <v>54</v>
      </c>
      <c r="U522" s="1">
        <v>5000</v>
      </c>
      <c r="V522" s="1" t="s">
        <v>520</v>
      </c>
      <c r="W522" s="1" t="s">
        <v>520</v>
      </c>
      <c r="X522" s="1">
        <v>5691</v>
      </c>
      <c r="Y522" s="1" t="s">
        <v>73</v>
      </c>
      <c r="Z522" s="1">
        <v>0</v>
      </c>
      <c r="AA522" s="1" t="s">
        <v>44</v>
      </c>
      <c r="AB522" s="7">
        <v>0</v>
      </c>
      <c r="AC522" s="7">
        <v>0</v>
      </c>
      <c r="AD522" s="8">
        <v>1500000</v>
      </c>
      <c r="AE522" s="8">
        <v>1500000</v>
      </c>
      <c r="AF522" s="8">
        <v>1148400</v>
      </c>
      <c r="AG522" s="8">
        <v>1148400</v>
      </c>
      <c r="AH522" s="8">
        <f t="shared" si="118"/>
        <v>1148400</v>
      </c>
      <c r="AI522" s="8">
        <v>0</v>
      </c>
      <c r="AJ522" s="8">
        <f t="shared" si="119"/>
        <v>0</v>
      </c>
      <c r="AK522" s="8">
        <v>0</v>
      </c>
      <c r="AL522" s="8">
        <v>200000</v>
      </c>
      <c r="AM522" s="11"/>
      <c r="AN522" s="11"/>
      <c r="AO522" s="11">
        <f t="shared" si="120"/>
        <v>0</v>
      </c>
      <c r="AP522" s="11">
        <v>0</v>
      </c>
      <c r="AQ522" s="11">
        <f t="shared" si="121"/>
        <v>351600</v>
      </c>
      <c r="AR522" s="11">
        <v>0</v>
      </c>
      <c r="AS522" s="11">
        <v>0</v>
      </c>
      <c r="AT522" s="11">
        <v>0</v>
      </c>
      <c r="AU522" s="11">
        <v>0</v>
      </c>
      <c r="AV522" s="3">
        <v>0</v>
      </c>
      <c r="AW522" s="4">
        <v>1500000</v>
      </c>
      <c r="AX522" s="73">
        <f t="shared" si="105"/>
        <v>1300000</v>
      </c>
    </row>
    <row r="523" spans="1:50" x14ac:dyDescent="0.25">
      <c r="A523" s="1" t="s">
        <v>453</v>
      </c>
      <c r="B523" s="1" t="s">
        <v>142</v>
      </c>
      <c r="C523" s="1" t="s">
        <v>143</v>
      </c>
      <c r="D523" s="1" t="s">
        <v>100</v>
      </c>
      <c r="E523" s="1" t="s">
        <v>101</v>
      </c>
      <c r="F523" s="1" t="s">
        <v>144</v>
      </c>
      <c r="G523" s="1">
        <v>6</v>
      </c>
      <c r="H523" s="1" t="s">
        <v>38</v>
      </c>
      <c r="I523" s="1">
        <v>50</v>
      </c>
      <c r="J523" s="1" t="s">
        <v>67</v>
      </c>
      <c r="K523" s="16" t="s">
        <v>147</v>
      </c>
      <c r="L523" s="16" t="s">
        <v>574</v>
      </c>
      <c r="M523" s="1" t="s">
        <v>454</v>
      </c>
      <c r="N523" s="1" t="s">
        <v>145</v>
      </c>
      <c r="O523" s="40" t="s">
        <v>662</v>
      </c>
      <c r="P523" s="1" t="s">
        <v>148</v>
      </c>
      <c r="Q523" s="1" t="s">
        <v>775</v>
      </c>
      <c r="R523" s="1" t="s">
        <v>617</v>
      </c>
      <c r="S523" s="1" t="s">
        <v>618</v>
      </c>
      <c r="T523" s="1" t="s">
        <v>166</v>
      </c>
      <c r="U523" s="1">
        <v>5000</v>
      </c>
      <c r="V523" s="1" t="s">
        <v>520</v>
      </c>
      <c r="W523" s="1" t="s">
        <v>520</v>
      </c>
      <c r="X523" s="16">
        <v>5691</v>
      </c>
      <c r="Y523" s="16" t="s">
        <v>73</v>
      </c>
      <c r="Z523" s="16">
        <v>0</v>
      </c>
      <c r="AA523" s="16" t="s">
        <v>677</v>
      </c>
      <c r="AB523" s="32">
        <v>70723059.019999996</v>
      </c>
      <c r="AC523" s="32">
        <v>70723059.019999996</v>
      </c>
      <c r="AD523" s="33">
        <v>70724000</v>
      </c>
      <c r="AE523" s="8">
        <v>70724000</v>
      </c>
      <c r="AF523" s="8">
        <v>70723059.019999996</v>
      </c>
      <c r="AG523" s="8">
        <v>70723059.019999996</v>
      </c>
      <c r="AH523" s="8">
        <f t="shared" si="118"/>
        <v>0</v>
      </c>
      <c r="AI523" s="8">
        <v>70723059.019999996</v>
      </c>
      <c r="AJ523" s="8">
        <f t="shared" si="119"/>
        <v>0</v>
      </c>
      <c r="AK523" s="33">
        <v>70723059.019999996</v>
      </c>
      <c r="AL523" s="72">
        <v>40000000</v>
      </c>
      <c r="AM523" s="36" t="s">
        <v>565</v>
      </c>
      <c r="AN523" s="36"/>
      <c r="AO523" s="11">
        <f t="shared" si="120"/>
        <v>70723059.019999996</v>
      </c>
      <c r="AP523" s="11">
        <v>0</v>
      </c>
      <c r="AQ523" s="11">
        <f t="shared" si="121"/>
        <v>940.98000000417233</v>
      </c>
      <c r="AR523" s="11">
        <v>0</v>
      </c>
      <c r="AS523" s="11">
        <v>0</v>
      </c>
      <c r="AT523" s="11">
        <v>0</v>
      </c>
      <c r="AU523" s="11">
        <v>0</v>
      </c>
      <c r="AV523" s="3">
        <v>0</v>
      </c>
      <c r="AW523" s="4">
        <v>50000000</v>
      </c>
      <c r="AX523" s="73">
        <f t="shared" si="105"/>
        <v>10000000</v>
      </c>
    </row>
    <row r="524" spans="1:50" x14ac:dyDescent="0.25">
      <c r="A524" s="1" t="s">
        <v>45</v>
      </c>
      <c r="B524" s="1" t="s">
        <v>142</v>
      </c>
      <c r="C524" s="1" t="s">
        <v>143</v>
      </c>
      <c r="D524" s="1" t="s">
        <v>100</v>
      </c>
      <c r="E524" s="1" t="s">
        <v>101</v>
      </c>
      <c r="F524" s="1" t="s">
        <v>144</v>
      </c>
      <c r="G524" s="1">
        <v>6</v>
      </c>
      <c r="H524" s="1" t="s">
        <v>38</v>
      </c>
      <c r="I524" s="1">
        <v>50</v>
      </c>
      <c r="J524" s="1" t="s">
        <v>67</v>
      </c>
      <c r="K524" s="16" t="s">
        <v>147</v>
      </c>
      <c r="L524" s="16" t="s">
        <v>574</v>
      </c>
      <c r="M524" s="1" t="s">
        <v>46</v>
      </c>
      <c r="N524" s="1" t="s">
        <v>145</v>
      </c>
      <c r="O524" s="40" t="s">
        <v>662</v>
      </c>
      <c r="P524" s="1" t="s">
        <v>148</v>
      </c>
      <c r="Q524" s="1" t="s">
        <v>775</v>
      </c>
      <c r="R524" s="1" t="s">
        <v>617</v>
      </c>
      <c r="S524" s="1" t="s">
        <v>618</v>
      </c>
      <c r="T524" s="1" t="s">
        <v>166</v>
      </c>
      <c r="U524" s="1">
        <v>5000</v>
      </c>
      <c r="V524" s="1" t="s">
        <v>520</v>
      </c>
      <c r="W524" s="1" t="s">
        <v>520</v>
      </c>
      <c r="X524" s="16">
        <v>5691</v>
      </c>
      <c r="Y524" s="16" t="s">
        <v>73</v>
      </c>
      <c r="Z524" s="1" t="s">
        <v>678</v>
      </c>
      <c r="AA524" s="1" t="s">
        <v>44</v>
      </c>
      <c r="AB524" s="7">
        <v>0</v>
      </c>
      <c r="AC524" s="7">
        <v>0</v>
      </c>
      <c r="AD524" s="8">
        <v>4378873.0999999996</v>
      </c>
      <c r="AE524" s="8">
        <v>0</v>
      </c>
      <c r="AF524" s="8">
        <v>4378873.0999999996</v>
      </c>
      <c r="AG524" s="8">
        <v>4378860.8</v>
      </c>
      <c r="AH524" s="8">
        <f t="shared" si="118"/>
        <v>0</v>
      </c>
      <c r="AI524" s="8">
        <v>4378860.8</v>
      </c>
      <c r="AJ524" s="8">
        <f t="shared" si="119"/>
        <v>4378860.8</v>
      </c>
      <c r="AK524" s="8">
        <v>0</v>
      </c>
      <c r="AL524" s="68">
        <v>250000</v>
      </c>
      <c r="AN524" s="11"/>
      <c r="AO524" s="11">
        <f t="shared" si="120"/>
        <v>0</v>
      </c>
      <c r="AP524" s="11">
        <v>0</v>
      </c>
      <c r="AQ524" s="11">
        <f t="shared" si="121"/>
        <v>0</v>
      </c>
      <c r="AR524" s="11">
        <v>4378873.0999999996</v>
      </c>
      <c r="AS524" s="11">
        <v>0</v>
      </c>
      <c r="AT524" s="11">
        <v>0</v>
      </c>
      <c r="AU524" s="11">
        <v>0</v>
      </c>
      <c r="AV524" s="3">
        <v>4378873.0999999996</v>
      </c>
      <c r="AW524" s="4">
        <v>50000000</v>
      </c>
      <c r="AX524" s="73">
        <f t="shared" si="105"/>
        <v>49750000</v>
      </c>
    </row>
    <row r="525" spans="1:50" x14ac:dyDescent="0.25">
      <c r="A525" s="1" t="s">
        <v>45</v>
      </c>
      <c r="B525" s="1" t="s">
        <v>188</v>
      </c>
      <c r="C525" s="1" t="s">
        <v>189</v>
      </c>
      <c r="D525" s="1" t="s">
        <v>100</v>
      </c>
      <c r="E525" s="1" t="s">
        <v>101</v>
      </c>
      <c r="F525" s="1" t="s">
        <v>210</v>
      </c>
      <c r="G525" s="1">
        <v>4</v>
      </c>
      <c r="H525" s="1" t="s">
        <v>53</v>
      </c>
      <c r="I525" s="1">
        <v>48</v>
      </c>
      <c r="J525" s="1" t="s">
        <v>67</v>
      </c>
      <c r="K525" s="16" t="s">
        <v>213</v>
      </c>
      <c r="L525" s="16" t="s">
        <v>574</v>
      </c>
      <c r="M525" s="1" t="s">
        <v>46</v>
      </c>
      <c r="N525" s="1" t="s">
        <v>211</v>
      </c>
      <c r="O525" s="40" t="s">
        <v>661</v>
      </c>
      <c r="P525" s="1" t="s">
        <v>214</v>
      </c>
      <c r="Q525" s="1" t="s">
        <v>772</v>
      </c>
      <c r="R525" s="1" t="s">
        <v>614</v>
      </c>
      <c r="S525" s="1" t="s">
        <v>615</v>
      </c>
      <c r="T525" s="1" t="s">
        <v>212</v>
      </c>
      <c r="U525" s="1">
        <v>5000</v>
      </c>
      <c r="V525" s="1" t="s">
        <v>520</v>
      </c>
      <c r="W525" s="1" t="s">
        <v>520</v>
      </c>
      <c r="X525" s="1">
        <v>5781</v>
      </c>
      <c r="Y525" s="1" t="s">
        <v>218</v>
      </c>
      <c r="Z525" s="1">
        <v>0</v>
      </c>
      <c r="AA525" s="1" t="s">
        <v>44</v>
      </c>
      <c r="AB525" s="7">
        <v>0</v>
      </c>
      <c r="AC525" s="7">
        <v>0</v>
      </c>
      <c r="AD525" s="8">
        <v>50000</v>
      </c>
      <c r="AE525" s="8">
        <v>50000</v>
      </c>
      <c r="AF525" s="8">
        <v>0</v>
      </c>
      <c r="AG525" s="8">
        <v>0</v>
      </c>
      <c r="AH525" s="8">
        <f t="shared" si="118"/>
        <v>0</v>
      </c>
      <c r="AI525" s="8">
        <v>0</v>
      </c>
      <c r="AJ525" s="8">
        <f t="shared" si="119"/>
        <v>0</v>
      </c>
      <c r="AK525" s="8">
        <v>0</v>
      </c>
      <c r="AL525" s="8">
        <v>200000</v>
      </c>
      <c r="AM525" s="11" t="s">
        <v>595</v>
      </c>
      <c r="AN525" s="11"/>
      <c r="AO525" s="11">
        <f t="shared" si="120"/>
        <v>0</v>
      </c>
      <c r="AP525" s="11">
        <v>0</v>
      </c>
      <c r="AQ525" s="11">
        <f t="shared" si="121"/>
        <v>50000</v>
      </c>
      <c r="AR525" s="11">
        <v>0</v>
      </c>
      <c r="AS525" s="11">
        <v>0</v>
      </c>
      <c r="AT525" s="11">
        <v>0</v>
      </c>
      <c r="AU525" s="11">
        <v>0</v>
      </c>
      <c r="AV525" s="3">
        <v>0</v>
      </c>
      <c r="AW525" s="4">
        <v>200000</v>
      </c>
      <c r="AX525" s="73">
        <f t="shared" si="105"/>
        <v>0</v>
      </c>
    </row>
    <row r="526" spans="1:50" x14ac:dyDescent="0.25">
      <c r="A526" s="1" t="s">
        <v>45</v>
      </c>
      <c r="B526" s="1" t="s">
        <v>32</v>
      </c>
      <c r="C526" s="1" t="s">
        <v>33</v>
      </c>
      <c r="D526" s="1" t="s">
        <v>34</v>
      </c>
      <c r="E526" s="1" t="s">
        <v>35</v>
      </c>
      <c r="F526" s="1" t="s">
        <v>36</v>
      </c>
      <c r="G526" s="1">
        <v>6</v>
      </c>
      <c r="H526" s="1" t="s">
        <v>38</v>
      </c>
      <c r="I526" s="1">
        <v>19</v>
      </c>
      <c r="J526" s="1" t="s">
        <v>67</v>
      </c>
      <c r="K526" s="16" t="s">
        <v>40</v>
      </c>
      <c r="L526" s="16" t="s">
        <v>574</v>
      </c>
      <c r="M526" s="1" t="s">
        <v>46</v>
      </c>
      <c r="N526" s="1" t="s">
        <v>37</v>
      </c>
      <c r="O526" s="40" t="s">
        <v>584</v>
      </c>
      <c r="P526" s="1" t="s">
        <v>41</v>
      </c>
      <c r="Q526" s="1" t="s">
        <v>764</v>
      </c>
      <c r="R526" s="1" t="s">
        <v>631</v>
      </c>
      <c r="S526" s="1" t="s">
        <v>632</v>
      </c>
      <c r="T526" s="1" t="s">
        <v>39</v>
      </c>
      <c r="U526" s="1">
        <v>5000</v>
      </c>
      <c r="V526" s="1" t="s">
        <v>520</v>
      </c>
      <c r="W526" s="1" t="s">
        <v>520</v>
      </c>
      <c r="X526" s="1">
        <v>5811</v>
      </c>
      <c r="Y526" s="1" t="s">
        <v>273</v>
      </c>
      <c r="Z526" s="1">
        <v>38</v>
      </c>
      <c r="AA526" s="1" t="s">
        <v>274</v>
      </c>
      <c r="AB526" s="6">
        <v>4224116.51</v>
      </c>
      <c r="AC526" s="6">
        <v>1750138.99</v>
      </c>
      <c r="AD526" s="8">
        <v>10676213.33</v>
      </c>
      <c r="AE526" s="8">
        <v>0</v>
      </c>
      <c r="AF526" s="8">
        <v>10429104.27</v>
      </c>
      <c r="AG526" s="8">
        <v>10429104.27</v>
      </c>
      <c r="AH526" s="8">
        <f t="shared" si="118"/>
        <v>0</v>
      </c>
      <c r="AI526" s="8">
        <v>10429104.27</v>
      </c>
      <c r="AJ526" s="8">
        <f t="shared" si="119"/>
        <v>0</v>
      </c>
      <c r="AK526" s="8">
        <v>10429104.27</v>
      </c>
      <c r="AL526" s="8">
        <v>0</v>
      </c>
      <c r="AM526" s="11"/>
      <c r="AN526" s="11"/>
      <c r="AO526" s="11">
        <f t="shared" si="120"/>
        <v>0</v>
      </c>
      <c r="AP526" s="11">
        <v>10429104.27</v>
      </c>
      <c r="AQ526" s="11">
        <f t="shared" si="121"/>
        <v>247109.06000000052</v>
      </c>
      <c r="AR526" s="11">
        <v>9346225.3300000001</v>
      </c>
      <c r="AS526" s="11">
        <v>1329988</v>
      </c>
      <c r="AT526" s="11">
        <v>0</v>
      </c>
      <c r="AU526" s="11">
        <v>0</v>
      </c>
      <c r="AV526" s="3">
        <v>10676213.33</v>
      </c>
      <c r="AW526" s="4">
        <v>0</v>
      </c>
      <c r="AX526" s="73">
        <f t="shared" si="105"/>
        <v>0</v>
      </c>
    </row>
    <row r="527" spans="1:50" x14ac:dyDescent="0.25">
      <c r="A527" s="1" t="s">
        <v>45</v>
      </c>
      <c r="B527" s="1" t="s">
        <v>32</v>
      </c>
      <c r="C527" s="1" t="s">
        <v>33</v>
      </c>
      <c r="D527" s="1" t="s">
        <v>240</v>
      </c>
      <c r="E527" s="1" t="s">
        <v>241</v>
      </c>
      <c r="F527" s="1" t="s">
        <v>78</v>
      </c>
      <c r="G527" s="1">
        <v>1</v>
      </c>
      <c r="H527" s="1" t="s">
        <v>80</v>
      </c>
      <c r="I527" s="1">
        <v>7</v>
      </c>
      <c r="J527" s="1" t="s">
        <v>67</v>
      </c>
      <c r="K527" s="16" t="s">
        <v>248</v>
      </c>
      <c r="L527" s="16" t="s">
        <v>574</v>
      </c>
      <c r="M527" s="1" t="s">
        <v>46</v>
      </c>
      <c r="N527" s="1" t="s">
        <v>79</v>
      </c>
      <c r="O527" s="40" t="s">
        <v>657</v>
      </c>
      <c r="P527" s="1" t="s">
        <v>249</v>
      </c>
      <c r="Q527" s="1" t="s">
        <v>762</v>
      </c>
      <c r="R527" s="1" t="s">
        <v>79</v>
      </c>
      <c r="S527" s="1" t="s">
        <v>628</v>
      </c>
      <c r="T527" s="1" t="s">
        <v>355</v>
      </c>
      <c r="U527" s="1">
        <v>5000</v>
      </c>
      <c r="V527" s="1" t="s">
        <v>520</v>
      </c>
      <c r="W527" s="1" t="s">
        <v>520</v>
      </c>
      <c r="X527" s="1">
        <v>5811</v>
      </c>
      <c r="Y527" s="1" t="s">
        <v>273</v>
      </c>
      <c r="Z527" s="1">
        <v>0</v>
      </c>
      <c r="AA527" s="1" t="s">
        <v>44</v>
      </c>
      <c r="AB527" s="6">
        <v>34325555.600000001</v>
      </c>
      <c r="AC527" s="6">
        <v>30202068.09</v>
      </c>
      <c r="AD527" s="8">
        <v>0</v>
      </c>
      <c r="AE527" s="8">
        <v>0</v>
      </c>
      <c r="AF527" s="8">
        <v>0</v>
      </c>
      <c r="AG527" s="8">
        <v>0</v>
      </c>
      <c r="AH527" s="8">
        <f t="shared" si="118"/>
        <v>0</v>
      </c>
      <c r="AI527" s="8">
        <v>0</v>
      </c>
      <c r="AJ527" s="8">
        <f t="shared" si="119"/>
        <v>0</v>
      </c>
      <c r="AK527" s="8">
        <v>0</v>
      </c>
      <c r="AL527" s="8">
        <v>10000000</v>
      </c>
      <c r="AM527" s="11"/>
      <c r="AN527" s="11"/>
      <c r="AO527" s="11">
        <f t="shared" si="120"/>
        <v>0</v>
      </c>
      <c r="AP527" s="11">
        <v>0</v>
      </c>
      <c r="AQ527" s="11">
        <f t="shared" si="121"/>
        <v>0</v>
      </c>
      <c r="AR527" s="11">
        <v>0</v>
      </c>
      <c r="AS527" s="11">
        <v>3000000</v>
      </c>
      <c r="AT527" s="11">
        <v>0</v>
      </c>
      <c r="AU527" s="11">
        <v>3000000</v>
      </c>
      <c r="AV527" s="3">
        <v>0</v>
      </c>
      <c r="AW527" s="4">
        <v>10000000</v>
      </c>
      <c r="AX527" s="73">
        <f t="shared" si="105"/>
        <v>0</v>
      </c>
    </row>
    <row r="528" spans="1:50" x14ac:dyDescent="0.25">
      <c r="A528" s="1" t="s">
        <v>483</v>
      </c>
      <c r="B528" s="1" t="s">
        <v>32</v>
      </c>
      <c r="C528" s="1" t="s">
        <v>33</v>
      </c>
      <c r="D528" s="1" t="s">
        <v>240</v>
      </c>
      <c r="E528" s="1" t="s">
        <v>241</v>
      </c>
      <c r="F528" s="1" t="s">
        <v>78</v>
      </c>
      <c r="G528" s="1">
        <v>1</v>
      </c>
      <c r="H528" s="1" t="s">
        <v>80</v>
      </c>
      <c r="I528" s="1">
        <v>7</v>
      </c>
      <c r="J528" s="1" t="s">
        <v>67</v>
      </c>
      <c r="K528" s="1" t="s">
        <v>248</v>
      </c>
      <c r="L528" s="1"/>
      <c r="M528" s="1" t="s">
        <v>484</v>
      </c>
      <c r="N528" s="1" t="s">
        <v>79</v>
      </c>
      <c r="O528" s="40" t="s">
        <v>657</v>
      </c>
      <c r="P528" s="1" t="s">
        <v>249</v>
      </c>
      <c r="Q528" s="1" t="s">
        <v>762</v>
      </c>
      <c r="R528" s="1" t="s">
        <v>79</v>
      </c>
      <c r="S528" s="1" t="s">
        <v>628</v>
      </c>
      <c r="T528" s="1" t="s">
        <v>355</v>
      </c>
      <c r="U528" s="1">
        <v>5000</v>
      </c>
      <c r="V528" s="1" t="s">
        <v>520</v>
      </c>
      <c r="W528" s="1" t="s">
        <v>520</v>
      </c>
      <c r="X528" s="1">
        <v>5811</v>
      </c>
      <c r="Y528" s="1" t="s">
        <v>273</v>
      </c>
      <c r="Z528" s="1">
        <v>0</v>
      </c>
      <c r="AA528" s="1" t="s">
        <v>44</v>
      </c>
      <c r="AB528" s="7">
        <v>0</v>
      </c>
      <c r="AC528" s="7">
        <v>0</v>
      </c>
      <c r="AD528" s="8">
        <v>53832695.100000001</v>
      </c>
      <c r="AE528" s="8">
        <v>0</v>
      </c>
      <c r="AF528" s="8">
        <v>50860130.490000002</v>
      </c>
      <c r="AG528" s="8">
        <v>50860130.490000002</v>
      </c>
      <c r="AH528" s="8">
        <f t="shared" si="118"/>
        <v>0</v>
      </c>
      <c r="AI528" s="8">
        <v>50860130.490000002</v>
      </c>
      <c r="AJ528" s="8">
        <f t="shared" si="119"/>
        <v>0</v>
      </c>
      <c r="AK528" s="8">
        <v>50860130.490000002</v>
      </c>
      <c r="AL528" s="8"/>
      <c r="AM528" s="11"/>
      <c r="AN528" s="11"/>
      <c r="AO528" s="11">
        <f t="shared" si="120"/>
        <v>0</v>
      </c>
      <c r="AP528" s="11">
        <v>50860130.490000002</v>
      </c>
      <c r="AQ528" s="11">
        <f t="shared" si="121"/>
        <v>2972564.6099999994</v>
      </c>
      <c r="AR528" s="11">
        <v>66032695.100000001</v>
      </c>
      <c r="AS528" s="11">
        <v>0</v>
      </c>
      <c r="AT528" s="11">
        <v>0</v>
      </c>
      <c r="AU528" s="11">
        <v>12200000</v>
      </c>
      <c r="AV528" s="3">
        <v>53832695.100000001</v>
      </c>
      <c r="AX528" s="73">
        <f t="shared" si="105"/>
        <v>0</v>
      </c>
    </row>
    <row r="529" spans="1:52" x14ac:dyDescent="0.25">
      <c r="A529" s="1" t="s">
        <v>45</v>
      </c>
      <c r="B529" s="1" t="s">
        <v>142</v>
      </c>
      <c r="C529" s="1" t="s">
        <v>143</v>
      </c>
      <c r="D529" s="1" t="s">
        <v>100</v>
      </c>
      <c r="E529" s="1" t="s">
        <v>101</v>
      </c>
      <c r="F529" s="1" t="s">
        <v>144</v>
      </c>
      <c r="G529" s="1">
        <v>6</v>
      </c>
      <c r="H529" s="1" t="s">
        <v>38</v>
      </c>
      <c r="I529" s="1">
        <v>49</v>
      </c>
      <c r="J529" s="1" t="s">
        <v>67</v>
      </c>
      <c r="K529" s="16" t="s">
        <v>147</v>
      </c>
      <c r="L529" s="16" t="s">
        <v>574</v>
      </c>
      <c r="M529" s="1" t="s">
        <v>46</v>
      </c>
      <c r="N529" s="1" t="s">
        <v>145</v>
      </c>
      <c r="O529" s="40" t="s">
        <v>662</v>
      </c>
      <c r="P529" s="1" t="s">
        <v>148</v>
      </c>
      <c r="Q529" s="1" t="s">
        <v>775</v>
      </c>
      <c r="R529" s="1" t="s">
        <v>617</v>
      </c>
      <c r="S529" s="1" t="s">
        <v>618</v>
      </c>
      <c r="T529" s="1" t="s">
        <v>146</v>
      </c>
      <c r="U529" s="1">
        <v>5000</v>
      </c>
      <c r="V529" s="1" t="s">
        <v>520</v>
      </c>
      <c r="W529" s="1" t="s">
        <v>520</v>
      </c>
      <c r="X529" s="1">
        <v>5911</v>
      </c>
      <c r="Y529" s="1" t="s">
        <v>170</v>
      </c>
      <c r="Z529" s="1">
        <v>0</v>
      </c>
      <c r="AA529" s="1" t="s">
        <v>44</v>
      </c>
      <c r="AB529" s="6">
        <v>0</v>
      </c>
      <c r="AC529" s="6">
        <v>3239497.2</v>
      </c>
      <c r="AD529" s="8">
        <v>171000</v>
      </c>
      <c r="AE529" s="8">
        <v>0</v>
      </c>
      <c r="AF529" s="8">
        <v>160729.99</v>
      </c>
      <c r="AG529" s="8">
        <v>160729.99</v>
      </c>
      <c r="AH529" s="8">
        <f t="shared" si="118"/>
        <v>160729.99</v>
      </c>
      <c r="AI529" s="8">
        <v>0</v>
      </c>
      <c r="AJ529" s="8">
        <f t="shared" si="119"/>
        <v>0</v>
      </c>
      <c r="AK529" s="8">
        <v>0</v>
      </c>
      <c r="AL529" s="8">
        <v>20130000</v>
      </c>
      <c r="AM529" s="11" t="s">
        <v>753</v>
      </c>
      <c r="AN529" s="11"/>
      <c r="AO529" s="11">
        <f t="shared" si="120"/>
        <v>0</v>
      </c>
      <c r="AP529" s="11">
        <v>0</v>
      </c>
      <c r="AQ529" s="11">
        <f t="shared" si="121"/>
        <v>10270.010000000009</v>
      </c>
      <c r="AR529" s="11">
        <v>0</v>
      </c>
      <c r="AS529" s="11">
        <v>171000</v>
      </c>
      <c r="AT529" s="11">
        <v>0</v>
      </c>
      <c r="AU529" s="11">
        <v>0</v>
      </c>
      <c r="AV529" s="3">
        <v>171000</v>
      </c>
      <c r="AW529" s="4">
        <v>0</v>
      </c>
      <c r="AX529" s="73">
        <f t="shared" si="105"/>
        <v>-20130000</v>
      </c>
    </row>
    <row r="530" spans="1:52" x14ac:dyDescent="0.25">
      <c r="A530" s="1" t="s">
        <v>45</v>
      </c>
      <c r="B530" s="1" t="s">
        <v>142</v>
      </c>
      <c r="C530" s="1" t="s">
        <v>143</v>
      </c>
      <c r="D530" s="1" t="s">
        <v>100</v>
      </c>
      <c r="E530" s="1" t="s">
        <v>101</v>
      </c>
      <c r="F530" s="1" t="s">
        <v>144</v>
      </c>
      <c r="G530" s="1">
        <v>6</v>
      </c>
      <c r="H530" s="1" t="s">
        <v>38</v>
      </c>
      <c r="I530" s="1">
        <v>50</v>
      </c>
      <c r="J530" s="1" t="s">
        <v>67</v>
      </c>
      <c r="K530" s="16" t="s">
        <v>309</v>
      </c>
      <c r="L530" s="16" t="s">
        <v>574</v>
      </c>
      <c r="M530" s="1" t="s">
        <v>46</v>
      </c>
      <c r="N530" s="1" t="s">
        <v>145</v>
      </c>
      <c r="O530" s="40" t="s">
        <v>662</v>
      </c>
      <c r="P530" s="1" t="s">
        <v>148</v>
      </c>
      <c r="Q530" s="1" t="s">
        <v>775</v>
      </c>
      <c r="R530" s="1" t="s">
        <v>617</v>
      </c>
      <c r="S530" s="1" t="s">
        <v>618</v>
      </c>
      <c r="T530" s="1" t="s">
        <v>166</v>
      </c>
      <c r="U530" s="1">
        <v>5000</v>
      </c>
      <c r="V530" s="1" t="s">
        <v>520</v>
      </c>
      <c r="W530" s="1" t="s">
        <v>520</v>
      </c>
      <c r="X530" s="1">
        <v>5911</v>
      </c>
      <c r="Y530" s="1" t="s">
        <v>170</v>
      </c>
      <c r="Z530" s="1"/>
      <c r="AA530" s="1" t="s">
        <v>678</v>
      </c>
      <c r="AB530" s="7">
        <v>0</v>
      </c>
      <c r="AC530" s="7">
        <v>0</v>
      </c>
      <c r="AD530" s="8">
        <v>0</v>
      </c>
      <c r="AE530" s="8"/>
      <c r="AF530" s="8"/>
      <c r="AG530" s="8"/>
      <c r="AH530" s="8"/>
      <c r="AI530" s="8"/>
      <c r="AJ530" s="8"/>
      <c r="AK530" s="8">
        <v>0</v>
      </c>
      <c r="AL530" s="8">
        <v>15000000</v>
      </c>
      <c r="AM530" s="11" t="s">
        <v>748</v>
      </c>
      <c r="AN530" s="11"/>
      <c r="AO530" s="11"/>
      <c r="AP530" s="11"/>
      <c r="AQ530" s="11"/>
      <c r="AR530" s="11"/>
      <c r="AS530" s="11"/>
      <c r="AT530" s="11"/>
      <c r="AU530" s="11"/>
      <c r="AV530" s="3"/>
      <c r="AW530" s="4">
        <v>15000000</v>
      </c>
      <c r="AX530" s="73">
        <f t="shared" si="105"/>
        <v>0</v>
      </c>
    </row>
    <row r="531" spans="1:52" x14ac:dyDescent="0.25">
      <c r="A531" s="1" t="s">
        <v>45</v>
      </c>
      <c r="B531" s="1" t="s">
        <v>142</v>
      </c>
      <c r="C531" s="1" t="s">
        <v>143</v>
      </c>
      <c r="D531" s="1" t="s">
        <v>100</v>
      </c>
      <c r="E531" s="1" t="s">
        <v>101</v>
      </c>
      <c r="F531" s="1" t="s">
        <v>144</v>
      </c>
      <c r="G531" s="1">
        <v>6</v>
      </c>
      <c r="H531" s="1" t="s">
        <v>38</v>
      </c>
      <c r="I531" s="1">
        <v>50</v>
      </c>
      <c r="J531" s="1" t="s">
        <v>67</v>
      </c>
      <c r="K531" s="16" t="s">
        <v>147</v>
      </c>
      <c r="L531" s="16" t="s">
        <v>574</v>
      </c>
      <c r="M531" s="1" t="s">
        <v>46</v>
      </c>
      <c r="N531" s="1" t="s">
        <v>145</v>
      </c>
      <c r="O531" s="40" t="s">
        <v>662</v>
      </c>
      <c r="P531" s="1" t="s">
        <v>148</v>
      </c>
      <c r="Q531" s="1" t="s">
        <v>775</v>
      </c>
      <c r="R531" s="1" t="s">
        <v>617</v>
      </c>
      <c r="S531" s="1" t="s">
        <v>618</v>
      </c>
      <c r="T531" s="1" t="s">
        <v>166</v>
      </c>
      <c r="U531" s="1">
        <v>5000</v>
      </c>
      <c r="V531" s="1" t="s">
        <v>520</v>
      </c>
      <c r="W531" s="1" t="s">
        <v>520</v>
      </c>
      <c r="X531" s="1">
        <v>5911</v>
      </c>
      <c r="Y531" s="1" t="s">
        <v>170</v>
      </c>
      <c r="Z531" s="1">
        <v>0</v>
      </c>
      <c r="AA531" s="1" t="s">
        <v>44</v>
      </c>
      <c r="AB531" s="6">
        <v>6020779.5999999996</v>
      </c>
      <c r="AC531" s="6">
        <v>6020779.5599999996</v>
      </c>
      <c r="AD531" s="8">
        <v>8515264.6999999993</v>
      </c>
      <c r="AE531" s="8">
        <v>4000000</v>
      </c>
      <c r="AF531" s="8">
        <v>8515264.6999999993</v>
      </c>
      <c r="AG531" s="8">
        <v>8515264.6999999993</v>
      </c>
      <c r="AH531" s="8">
        <f>AG531-AI531</f>
        <v>2.9999999329447746E-2</v>
      </c>
      <c r="AI531" s="8">
        <v>8515264.6699999999</v>
      </c>
      <c r="AJ531" s="8">
        <f>AI531-AK531</f>
        <v>501731.62999999989</v>
      </c>
      <c r="AK531" s="8">
        <v>8013533.04</v>
      </c>
      <c r="AL531" s="8">
        <v>6000000</v>
      </c>
      <c r="AM531" s="15" t="s">
        <v>752</v>
      </c>
      <c r="AN531" s="11"/>
      <c r="AO531" s="11">
        <f>AK531-AP531</f>
        <v>1309872</v>
      </c>
      <c r="AP531" s="11">
        <v>6703661.04</v>
      </c>
      <c r="AQ531" s="11">
        <f>AD531-AF531</f>
        <v>0</v>
      </c>
      <c r="AR531" s="11">
        <v>2494264.7000000002</v>
      </c>
      <c r="AS531" s="11">
        <v>2021000</v>
      </c>
      <c r="AT531" s="11">
        <v>0</v>
      </c>
      <c r="AU531" s="11">
        <v>0</v>
      </c>
      <c r="AV531" s="3">
        <v>4515264.7</v>
      </c>
      <c r="AW531" s="4">
        <v>6000000</v>
      </c>
      <c r="AX531" s="73">
        <f t="shared" si="105"/>
        <v>0</v>
      </c>
      <c r="AZ531" s="2" t="s">
        <v>759</v>
      </c>
    </row>
    <row r="532" spans="1:52" x14ac:dyDescent="0.25">
      <c r="A532" s="1" t="s">
        <v>45</v>
      </c>
      <c r="B532" s="1" t="s">
        <v>32</v>
      </c>
      <c r="C532" s="1" t="s">
        <v>33</v>
      </c>
      <c r="D532" s="1" t="s">
        <v>100</v>
      </c>
      <c r="E532" s="1" t="s">
        <v>101</v>
      </c>
      <c r="F532" s="1" t="s">
        <v>136</v>
      </c>
      <c r="G532" s="1">
        <v>6</v>
      </c>
      <c r="H532" s="1" t="s">
        <v>38</v>
      </c>
      <c r="I532" s="1">
        <v>21</v>
      </c>
      <c r="J532" s="1" t="s">
        <v>67</v>
      </c>
      <c r="K532" s="16" t="s">
        <v>139</v>
      </c>
      <c r="L532" s="16" t="s">
        <v>574</v>
      </c>
      <c r="M532" s="1" t="s">
        <v>46</v>
      </c>
      <c r="N532" s="1" t="s">
        <v>137</v>
      </c>
      <c r="O532" s="40" t="s">
        <v>656</v>
      </c>
      <c r="P532" s="1" t="s">
        <v>140</v>
      </c>
      <c r="Q532" s="1" t="s">
        <v>765</v>
      </c>
      <c r="R532" s="1" t="s">
        <v>137</v>
      </c>
      <c r="S532" s="1" t="s">
        <v>623</v>
      </c>
      <c r="T532" s="1" t="s">
        <v>315</v>
      </c>
      <c r="U532" s="1">
        <v>5000</v>
      </c>
      <c r="V532" s="1" t="s">
        <v>520</v>
      </c>
      <c r="W532" s="1" t="s">
        <v>520</v>
      </c>
      <c r="X532" s="1">
        <v>5911</v>
      </c>
      <c r="Y532" s="1" t="s">
        <v>170</v>
      </c>
      <c r="Z532" s="1">
        <v>0</v>
      </c>
      <c r="AA532" s="1" t="s">
        <v>44</v>
      </c>
      <c r="AB532" s="7">
        <v>0</v>
      </c>
      <c r="AC532" s="7">
        <v>0</v>
      </c>
      <c r="AD532" s="8">
        <v>1800</v>
      </c>
      <c r="AE532" s="8">
        <v>0</v>
      </c>
      <c r="AF532" s="8">
        <v>1670</v>
      </c>
      <c r="AG532" s="8">
        <v>1670</v>
      </c>
      <c r="AH532" s="8">
        <f>AG532-AI532</f>
        <v>0</v>
      </c>
      <c r="AI532" s="8">
        <v>1670</v>
      </c>
      <c r="AJ532" s="8">
        <f>AI532-AK532</f>
        <v>0</v>
      </c>
      <c r="AK532" s="8">
        <v>1670</v>
      </c>
      <c r="AL532" s="8">
        <v>0</v>
      </c>
      <c r="AM532" s="11"/>
      <c r="AN532" s="11"/>
      <c r="AO532" s="11">
        <f>AK532-AP532</f>
        <v>0</v>
      </c>
      <c r="AP532" s="11">
        <v>1670</v>
      </c>
      <c r="AQ532" s="11">
        <f>AD532-AF532</f>
        <v>130</v>
      </c>
      <c r="AR532" s="11">
        <v>0</v>
      </c>
      <c r="AS532" s="11">
        <v>1800</v>
      </c>
      <c r="AT532" s="11">
        <v>0</v>
      </c>
      <c r="AU532" s="11">
        <v>0</v>
      </c>
      <c r="AV532" s="3">
        <v>1800</v>
      </c>
      <c r="AW532" s="4">
        <v>0</v>
      </c>
      <c r="AX532" s="73">
        <f t="shared" si="105"/>
        <v>0</v>
      </c>
    </row>
    <row r="533" spans="1:52" x14ac:dyDescent="0.25">
      <c r="A533" s="1" t="s">
        <v>45</v>
      </c>
      <c r="B533" s="1" t="s">
        <v>32</v>
      </c>
      <c r="C533" s="1" t="s">
        <v>33</v>
      </c>
      <c r="D533" s="1" t="s">
        <v>34</v>
      </c>
      <c r="E533" s="1" t="s">
        <v>35</v>
      </c>
      <c r="F533" s="1" t="s">
        <v>36</v>
      </c>
      <c r="G533" s="1">
        <v>6</v>
      </c>
      <c r="H533" s="1" t="s">
        <v>38</v>
      </c>
      <c r="I533" s="1">
        <v>18</v>
      </c>
      <c r="J533" s="1" t="s">
        <v>67</v>
      </c>
      <c r="K533" s="16" t="s">
        <v>253</v>
      </c>
      <c r="L533" s="16" t="s">
        <v>574</v>
      </c>
      <c r="M533" s="1" t="s">
        <v>46</v>
      </c>
      <c r="N533" s="1" t="s">
        <v>37</v>
      </c>
      <c r="O533" s="40" t="s">
        <v>584</v>
      </c>
      <c r="P533" s="1" t="s">
        <v>254</v>
      </c>
      <c r="Q533" s="1" t="s">
        <v>764</v>
      </c>
      <c r="R533" s="1" t="s">
        <v>631</v>
      </c>
      <c r="S533" s="1" t="s">
        <v>636</v>
      </c>
      <c r="T533" s="1" t="s">
        <v>252</v>
      </c>
      <c r="U533" s="1">
        <v>5000</v>
      </c>
      <c r="V533" s="1" t="s">
        <v>520</v>
      </c>
      <c r="W533" s="1" t="s">
        <v>520</v>
      </c>
      <c r="X533" s="1">
        <v>5911</v>
      </c>
      <c r="Y533" t="s">
        <v>170</v>
      </c>
      <c r="Z533" s="1">
        <v>0</v>
      </c>
      <c r="AA533" s="1" t="s">
        <v>44</v>
      </c>
      <c r="AB533" s="6">
        <v>7540</v>
      </c>
      <c r="AC533" s="6">
        <v>7540</v>
      </c>
      <c r="AD533" s="8">
        <v>0</v>
      </c>
      <c r="AE533" s="8">
        <v>0</v>
      </c>
      <c r="AF533" s="8">
        <v>0</v>
      </c>
      <c r="AG533" s="8">
        <v>0</v>
      </c>
      <c r="AH533" s="8">
        <v>0</v>
      </c>
      <c r="AI533" s="8">
        <v>0</v>
      </c>
      <c r="AJ533" s="8">
        <v>0</v>
      </c>
      <c r="AK533" s="8">
        <v>0</v>
      </c>
      <c r="AL533" s="8">
        <v>1008000</v>
      </c>
      <c r="AM533" s="11"/>
      <c r="AN533" s="11" t="s">
        <v>587</v>
      </c>
      <c r="AO533" s="11">
        <v>0</v>
      </c>
      <c r="AP533" s="11">
        <v>0</v>
      </c>
      <c r="AQ533" s="11">
        <v>0</v>
      </c>
      <c r="AR533" s="11">
        <v>0</v>
      </c>
      <c r="AS533" s="11">
        <v>0</v>
      </c>
      <c r="AT533" s="11">
        <v>0</v>
      </c>
      <c r="AU533" s="11">
        <v>0</v>
      </c>
      <c r="AV533" s="11">
        <v>0</v>
      </c>
      <c r="AW533" s="4">
        <v>1008000</v>
      </c>
      <c r="AX533" s="73">
        <f t="shared" si="105"/>
        <v>0</v>
      </c>
    </row>
    <row r="534" spans="1:52" x14ac:dyDescent="0.25">
      <c r="A534" s="1" t="s">
        <v>45</v>
      </c>
      <c r="B534" s="1" t="s">
        <v>142</v>
      </c>
      <c r="C534" s="1" t="s">
        <v>143</v>
      </c>
      <c r="D534" s="1" t="s">
        <v>100</v>
      </c>
      <c r="E534" s="1" t="s">
        <v>101</v>
      </c>
      <c r="F534" s="1" t="s">
        <v>144</v>
      </c>
      <c r="G534" s="1">
        <v>6</v>
      </c>
      <c r="H534" s="1" t="s">
        <v>38</v>
      </c>
      <c r="I534" s="1">
        <v>50</v>
      </c>
      <c r="J534" s="1" t="s">
        <v>67</v>
      </c>
      <c r="K534" s="16" t="s">
        <v>147</v>
      </c>
      <c r="L534" s="16" t="s">
        <v>574</v>
      </c>
      <c r="M534" s="1" t="s">
        <v>46</v>
      </c>
      <c r="N534" s="1" t="s">
        <v>145</v>
      </c>
      <c r="O534" s="40" t="s">
        <v>662</v>
      </c>
      <c r="P534" s="1" t="s">
        <v>148</v>
      </c>
      <c r="Q534" s="1" t="s">
        <v>775</v>
      </c>
      <c r="R534" s="1" t="s">
        <v>617</v>
      </c>
      <c r="S534" s="1" t="s">
        <v>618</v>
      </c>
      <c r="T534" s="1" t="s">
        <v>166</v>
      </c>
      <c r="U534" s="1">
        <v>5000</v>
      </c>
      <c r="V534" s="1" t="s">
        <v>520</v>
      </c>
      <c r="W534" s="1" t="s">
        <v>520</v>
      </c>
      <c r="X534" s="1">
        <v>5971</v>
      </c>
      <c r="Y534" s="1" t="s">
        <v>171</v>
      </c>
      <c r="Z534" s="1">
        <v>0</v>
      </c>
      <c r="AA534" s="1" t="s">
        <v>44</v>
      </c>
      <c r="AB534" s="6">
        <v>8047461.0199999996</v>
      </c>
      <c r="AC534" s="6">
        <v>8047461.0199999996</v>
      </c>
      <c r="AD534" s="8">
        <v>13212168.699999999</v>
      </c>
      <c r="AE534" s="8">
        <v>3000000</v>
      </c>
      <c r="AF534" s="8">
        <v>12993448.92</v>
      </c>
      <c r="AG534" s="8">
        <v>12993448.92</v>
      </c>
      <c r="AH534" s="8">
        <f t="shared" ref="AH534:AH551" si="122">AG534-AI534</f>
        <v>44021.990000000224</v>
      </c>
      <c r="AI534" s="8">
        <v>12949426.93</v>
      </c>
      <c r="AJ534" s="8">
        <f t="shared" ref="AJ534:AJ551" si="123">AI534-AK534</f>
        <v>0</v>
      </c>
      <c r="AK534" s="8">
        <v>12949426.93</v>
      </c>
      <c r="AL534" s="8">
        <v>8000000</v>
      </c>
      <c r="AM534" s="15" t="s">
        <v>592</v>
      </c>
      <c r="AN534" s="11"/>
      <c r="AO534" s="11">
        <f t="shared" ref="AO534:AO551" si="124">AK534-AP534</f>
        <v>2050081.1099999994</v>
      </c>
      <c r="AP534" s="11">
        <v>10899345.82</v>
      </c>
      <c r="AQ534" s="11">
        <f t="shared" ref="AQ534:AQ551" si="125">AD534-AF534</f>
        <v>218719.77999999933</v>
      </c>
      <c r="AR534" s="11">
        <v>8654665.9199999999</v>
      </c>
      <c r="AS534" s="11">
        <v>1557502.78</v>
      </c>
      <c r="AT534" s="11">
        <v>0</v>
      </c>
      <c r="AU534" s="11">
        <v>0</v>
      </c>
      <c r="AV534" s="3">
        <v>10212168.699999999</v>
      </c>
      <c r="AW534" s="4">
        <v>8000000</v>
      </c>
      <c r="AX534" s="73">
        <f t="shared" si="105"/>
        <v>0</v>
      </c>
    </row>
    <row r="535" spans="1:52" x14ac:dyDescent="0.25">
      <c r="A535" s="1" t="s">
        <v>45</v>
      </c>
      <c r="B535" s="1" t="s">
        <v>32</v>
      </c>
      <c r="C535" s="1" t="s">
        <v>33</v>
      </c>
      <c r="D535" s="1" t="s">
        <v>361</v>
      </c>
      <c r="E535" s="1" t="s">
        <v>362</v>
      </c>
      <c r="F535" s="1" t="s">
        <v>102</v>
      </c>
      <c r="G535" s="1">
        <v>3</v>
      </c>
      <c r="H535" s="1" t="s">
        <v>125</v>
      </c>
      <c r="I535" s="1">
        <v>37</v>
      </c>
      <c r="J535" s="1" t="s">
        <v>268</v>
      </c>
      <c r="K535" s="16" t="s">
        <v>364</v>
      </c>
      <c r="L535" s="16" t="s">
        <v>574</v>
      </c>
      <c r="M535" s="1" t="s">
        <v>46</v>
      </c>
      <c r="N535" s="1" t="s">
        <v>103</v>
      </c>
      <c r="O535" s="40" t="s">
        <v>661</v>
      </c>
      <c r="P535" s="1" t="s">
        <v>365</v>
      </c>
      <c r="Q535" s="1" t="s">
        <v>772</v>
      </c>
      <c r="R535" s="1" t="s">
        <v>614</v>
      </c>
      <c r="S535" s="1" t="s">
        <v>616</v>
      </c>
      <c r="T535" s="1" t="s">
        <v>363</v>
      </c>
      <c r="U535" s="1">
        <v>6000</v>
      </c>
      <c r="V535" s="1" t="s">
        <v>520</v>
      </c>
      <c r="W535" s="1" t="s">
        <v>520</v>
      </c>
      <c r="X535" s="1">
        <v>6121</v>
      </c>
      <c r="Y535" s="1" t="s">
        <v>366</v>
      </c>
      <c r="Z535" s="1">
        <v>0</v>
      </c>
      <c r="AA535" s="1" t="s">
        <v>44</v>
      </c>
      <c r="AB535" s="6">
        <v>67172967.090000004</v>
      </c>
      <c r="AC535" s="6">
        <v>8151633.8799999999</v>
      </c>
      <c r="AD535" s="8">
        <v>115868770.33</v>
      </c>
      <c r="AE535" s="8">
        <v>0</v>
      </c>
      <c r="AF535" s="8">
        <v>19561927</v>
      </c>
      <c r="AG535" s="8">
        <v>19561927</v>
      </c>
      <c r="AH535" s="8">
        <f t="shared" si="122"/>
        <v>706943.98999999836</v>
      </c>
      <c r="AI535" s="8">
        <v>18854983.010000002</v>
      </c>
      <c r="AJ535" s="8">
        <f t="shared" si="123"/>
        <v>0</v>
      </c>
      <c r="AK535" s="8">
        <v>18854983.010000002</v>
      </c>
      <c r="AL535" s="8"/>
      <c r="AM535" s="11"/>
      <c r="AN535" s="11"/>
      <c r="AO535" s="11">
        <f t="shared" si="124"/>
        <v>0</v>
      </c>
      <c r="AP535" s="11">
        <v>18854983.010000002</v>
      </c>
      <c r="AQ535" s="11">
        <f t="shared" si="125"/>
        <v>96306843.329999998</v>
      </c>
      <c r="AR535" s="11">
        <v>103000000</v>
      </c>
      <c r="AS535" s="11">
        <v>12868770.33</v>
      </c>
      <c r="AT535" s="11">
        <v>0</v>
      </c>
      <c r="AU535" s="11">
        <v>0</v>
      </c>
      <c r="AV535" s="3">
        <v>115868770.33</v>
      </c>
      <c r="AX535" s="73">
        <f t="shared" si="105"/>
        <v>0</v>
      </c>
    </row>
    <row r="536" spans="1:52" x14ac:dyDescent="0.25">
      <c r="A536" s="1" t="s">
        <v>45</v>
      </c>
      <c r="B536" s="1" t="s">
        <v>32</v>
      </c>
      <c r="C536" s="1" t="s">
        <v>33</v>
      </c>
      <c r="D536" s="1" t="s">
        <v>361</v>
      </c>
      <c r="E536" s="1" t="s">
        <v>362</v>
      </c>
      <c r="F536" s="1" t="s">
        <v>102</v>
      </c>
      <c r="G536" s="1">
        <v>3</v>
      </c>
      <c r="H536" s="1" t="s">
        <v>125</v>
      </c>
      <c r="I536" s="1">
        <v>38</v>
      </c>
      <c r="J536" s="1" t="s">
        <v>268</v>
      </c>
      <c r="K536" s="16" t="s">
        <v>364</v>
      </c>
      <c r="L536" s="16" t="s">
        <v>574</v>
      </c>
      <c r="M536" s="1" t="s">
        <v>46</v>
      </c>
      <c r="N536" s="1" t="s">
        <v>103</v>
      </c>
      <c r="O536" s="40" t="s">
        <v>661</v>
      </c>
      <c r="P536" s="1" t="s">
        <v>365</v>
      </c>
      <c r="Q536" s="1" t="s">
        <v>772</v>
      </c>
      <c r="R536" s="1" t="s">
        <v>614</v>
      </c>
      <c r="S536" s="1" t="s">
        <v>616</v>
      </c>
      <c r="T536" s="1" t="s">
        <v>371</v>
      </c>
      <c r="U536" s="1">
        <v>6000</v>
      </c>
      <c r="V536" s="1" t="s">
        <v>520</v>
      </c>
      <c r="W536" s="1" t="s">
        <v>520</v>
      </c>
      <c r="X536" s="1">
        <v>6121</v>
      </c>
      <c r="Y536" s="1" t="s">
        <v>366</v>
      </c>
      <c r="Z536" s="1">
        <v>0</v>
      </c>
      <c r="AA536" s="1" t="s">
        <v>44</v>
      </c>
      <c r="AB536" s="6">
        <v>3998966.69</v>
      </c>
      <c r="AC536" s="6">
        <v>3998966.68</v>
      </c>
      <c r="AD536" s="8">
        <v>5000000</v>
      </c>
      <c r="AE536" s="8">
        <v>0</v>
      </c>
      <c r="AF536" s="8">
        <v>4743995.82</v>
      </c>
      <c r="AG536" s="8">
        <v>4743995.82</v>
      </c>
      <c r="AH536" s="8">
        <f t="shared" si="122"/>
        <v>0</v>
      </c>
      <c r="AI536" s="8">
        <v>4743995.82</v>
      </c>
      <c r="AJ536" s="8">
        <f t="shared" si="123"/>
        <v>0</v>
      </c>
      <c r="AK536" s="8">
        <v>4743995.82</v>
      </c>
      <c r="AL536" s="8"/>
      <c r="AM536" s="11"/>
      <c r="AN536" s="11"/>
      <c r="AO536" s="11">
        <f t="shared" si="124"/>
        <v>0</v>
      </c>
      <c r="AP536" s="11">
        <v>4743995.82</v>
      </c>
      <c r="AQ536" s="11">
        <f t="shared" si="125"/>
        <v>256004.1799999997</v>
      </c>
      <c r="AR536" s="11">
        <v>0</v>
      </c>
      <c r="AS536" s="11">
        <v>5000000</v>
      </c>
      <c r="AT536" s="11">
        <v>0</v>
      </c>
      <c r="AU536" s="11">
        <v>0</v>
      </c>
      <c r="AV536" s="3">
        <v>5000000</v>
      </c>
      <c r="AX536" s="73">
        <f t="shared" si="105"/>
        <v>0</v>
      </c>
    </row>
    <row r="537" spans="1:52" x14ac:dyDescent="0.25">
      <c r="A537" s="1" t="s">
        <v>453</v>
      </c>
      <c r="B537" s="1" t="s">
        <v>32</v>
      </c>
      <c r="C537" s="1" t="s">
        <v>33</v>
      </c>
      <c r="D537" s="1" t="s">
        <v>361</v>
      </c>
      <c r="E537" s="1" t="s">
        <v>362</v>
      </c>
      <c r="F537" s="1" t="s">
        <v>102</v>
      </c>
      <c r="G537" s="1">
        <v>3</v>
      </c>
      <c r="H537" s="1" t="s">
        <v>125</v>
      </c>
      <c r="I537" s="1">
        <v>37</v>
      </c>
      <c r="J537" s="1" t="s">
        <v>268</v>
      </c>
      <c r="K537" s="16" t="s">
        <v>364</v>
      </c>
      <c r="L537" s="16" t="s">
        <v>574</v>
      </c>
      <c r="M537" s="1" t="s">
        <v>454</v>
      </c>
      <c r="N537" s="1" t="s">
        <v>103</v>
      </c>
      <c r="O537" s="40" t="s">
        <v>661</v>
      </c>
      <c r="P537" s="1" t="s">
        <v>365</v>
      </c>
      <c r="Q537" s="1" t="s">
        <v>772</v>
      </c>
      <c r="R537" s="1" t="s">
        <v>614</v>
      </c>
      <c r="S537" s="1" t="s">
        <v>616</v>
      </c>
      <c r="T537" s="1" t="s">
        <v>363</v>
      </c>
      <c r="U537" s="1">
        <v>6000</v>
      </c>
      <c r="V537" s="1" t="s">
        <v>520</v>
      </c>
      <c r="W537" s="1" t="s">
        <v>520</v>
      </c>
      <c r="X537" s="1">
        <v>6121</v>
      </c>
      <c r="Y537" s="1" t="s">
        <v>366</v>
      </c>
      <c r="Z537" s="1">
        <v>0</v>
      </c>
      <c r="AA537" s="1" t="s">
        <v>44</v>
      </c>
      <c r="AB537" s="6">
        <v>32240246.460000001</v>
      </c>
      <c r="AC537" s="6">
        <v>32240246.460000001</v>
      </c>
      <c r="AD537" s="8">
        <v>36222388.590000004</v>
      </c>
      <c r="AE537" s="8">
        <v>10000000</v>
      </c>
      <c r="AF537" s="8">
        <v>36222388.590000004</v>
      </c>
      <c r="AG537" s="8">
        <v>36222388.590000004</v>
      </c>
      <c r="AH537" s="8">
        <f t="shared" si="122"/>
        <v>1665663.3100000024</v>
      </c>
      <c r="AI537" s="8">
        <v>34556725.280000001</v>
      </c>
      <c r="AJ537" s="8">
        <f t="shared" si="123"/>
        <v>0</v>
      </c>
      <c r="AK537" s="8">
        <v>34556725.280000001</v>
      </c>
      <c r="AL537" s="8"/>
      <c r="AM537" s="11"/>
      <c r="AN537" s="11"/>
      <c r="AO537" s="11">
        <f t="shared" si="124"/>
        <v>11420869.32</v>
      </c>
      <c r="AP537" s="11">
        <v>23135855.960000001</v>
      </c>
      <c r="AQ537" s="11">
        <f t="shared" si="125"/>
        <v>0</v>
      </c>
      <c r="AR537" s="11">
        <v>30000000</v>
      </c>
      <c r="AS537" s="11">
        <v>2554338.36</v>
      </c>
      <c r="AT537" s="11">
        <v>0</v>
      </c>
      <c r="AU537" s="11">
        <v>6331949.7699999996</v>
      </c>
      <c r="AV537" s="3">
        <v>26222388.59</v>
      </c>
      <c r="AX537" s="73">
        <f t="shared" si="105"/>
        <v>0</v>
      </c>
    </row>
    <row r="538" spans="1:52" x14ac:dyDescent="0.25">
      <c r="A538" s="1" t="s">
        <v>453</v>
      </c>
      <c r="B538" s="1" t="s">
        <v>32</v>
      </c>
      <c r="C538" s="1" t="s">
        <v>33</v>
      </c>
      <c r="D538" s="1" t="s">
        <v>361</v>
      </c>
      <c r="E538" s="1" t="s">
        <v>362</v>
      </c>
      <c r="F538" s="1" t="s">
        <v>102</v>
      </c>
      <c r="G538" s="1">
        <v>3</v>
      </c>
      <c r="H538" s="1" t="s">
        <v>125</v>
      </c>
      <c r="I538" s="1">
        <v>37</v>
      </c>
      <c r="J538" s="1" t="s">
        <v>268</v>
      </c>
      <c r="K538" s="16" t="s">
        <v>364</v>
      </c>
      <c r="L538" s="16" t="s">
        <v>574</v>
      </c>
      <c r="M538" s="1" t="s">
        <v>454</v>
      </c>
      <c r="N538" s="1" t="s">
        <v>103</v>
      </c>
      <c r="O538" s="40" t="s">
        <v>661</v>
      </c>
      <c r="P538" s="1" t="s">
        <v>365</v>
      </c>
      <c r="Q538" s="1" t="s">
        <v>772</v>
      </c>
      <c r="R538" s="1" t="s">
        <v>614</v>
      </c>
      <c r="S538" s="1" t="s">
        <v>616</v>
      </c>
      <c r="T538" s="1" t="s">
        <v>363</v>
      </c>
      <c r="U538" s="1">
        <v>6000</v>
      </c>
      <c r="V538" s="1" t="s">
        <v>520</v>
      </c>
      <c r="W538" s="1" t="s">
        <v>520</v>
      </c>
      <c r="X538" s="1">
        <v>6121</v>
      </c>
      <c r="Y538" s="1" t="s">
        <v>366</v>
      </c>
      <c r="Z538" s="1">
        <v>19</v>
      </c>
      <c r="AA538" s="1" t="s">
        <v>456</v>
      </c>
      <c r="AB538" s="6">
        <v>24417490.75</v>
      </c>
      <c r="AC538" s="6">
        <v>24417490.75</v>
      </c>
      <c r="AD538" s="8">
        <v>73000000</v>
      </c>
      <c r="AE538" s="8">
        <v>73000000</v>
      </c>
      <c r="AF538" s="8">
        <v>72999256.519999996</v>
      </c>
      <c r="AG538" s="8">
        <v>72999256.519999996</v>
      </c>
      <c r="AH538" s="8">
        <f t="shared" si="122"/>
        <v>16025111.399999999</v>
      </c>
      <c r="AI538" s="8">
        <v>56974145.119999997</v>
      </c>
      <c r="AJ538" s="8">
        <f t="shared" si="123"/>
        <v>0</v>
      </c>
      <c r="AK538" s="79">
        <v>56974145.119999997</v>
      </c>
      <c r="AL538" s="79"/>
      <c r="AM538" s="11"/>
      <c r="AN538" s="11"/>
      <c r="AO538" s="11">
        <f t="shared" si="124"/>
        <v>6789395</v>
      </c>
      <c r="AP538" s="11">
        <v>50184750.119999997</v>
      </c>
      <c r="AQ538" s="11">
        <f t="shared" si="125"/>
        <v>743.48000000417233</v>
      </c>
      <c r="AR538" s="11">
        <v>0</v>
      </c>
      <c r="AS538" s="11">
        <v>0</v>
      </c>
      <c r="AT538" s="11">
        <v>0</v>
      </c>
      <c r="AU538" s="11">
        <v>0</v>
      </c>
      <c r="AV538" s="3">
        <v>0</v>
      </c>
      <c r="AW538" s="4">
        <v>353242609.60000002</v>
      </c>
      <c r="AX538" s="73">
        <f t="shared" ref="AX538:AX569" si="126">AW538-AL538</f>
        <v>353242609.60000002</v>
      </c>
    </row>
    <row r="539" spans="1:52" x14ac:dyDescent="0.25">
      <c r="A539" s="1" t="s">
        <v>485</v>
      </c>
      <c r="B539" s="1" t="s">
        <v>32</v>
      </c>
      <c r="C539" s="1" t="s">
        <v>33</v>
      </c>
      <c r="D539" s="1" t="s">
        <v>361</v>
      </c>
      <c r="E539" s="1" t="s">
        <v>362</v>
      </c>
      <c r="F539" s="1" t="s">
        <v>102</v>
      </c>
      <c r="G539" s="1">
        <v>3</v>
      </c>
      <c r="H539" s="1" t="s">
        <v>125</v>
      </c>
      <c r="I539" s="1">
        <v>37</v>
      </c>
      <c r="J539" s="1" t="s">
        <v>268</v>
      </c>
      <c r="K539" s="16" t="s">
        <v>364</v>
      </c>
      <c r="L539" s="16" t="s">
        <v>574</v>
      </c>
      <c r="M539" s="1" t="s">
        <v>486</v>
      </c>
      <c r="N539" s="1" t="s">
        <v>103</v>
      </c>
      <c r="O539" s="40" t="s">
        <v>661</v>
      </c>
      <c r="P539" s="1" t="s">
        <v>365</v>
      </c>
      <c r="Q539" s="1" t="s">
        <v>772</v>
      </c>
      <c r="R539" s="1" t="s">
        <v>614</v>
      </c>
      <c r="S539" s="1" t="s">
        <v>616</v>
      </c>
      <c r="T539" s="1" t="s">
        <v>363</v>
      </c>
      <c r="U539" s="1">
        <v>6000</v>
      </c>
      <c r="V539" s="1" t="s">
        <v>520</v>
      </c>
      <c r="W539" s="1" t="s">
        <v>520</v>
      </c>
      <c r="X539" s="1">
        <v>6121</v>
      </c>
      <c r="Y539" s="1" t="s">
        <v>366</v>
      </c>
      <c r="Z539" s="1">
        <v>0</v>
      </c>
      <c r="AA539" s="1" t="s">
        <v>44</v>
      </c>
      <c r="AB539" s="6">
        <v>3584500</v>
      </c>
      <c r="AC539" s="6">
        <v>3584228.54</v>
      </c>
      <c r="AD539" s="8">
        <v>0</v>
      </c>
      <c r="AE539" s="8">
        <v>3200000</v>
      </c>
      <c r="AF539" s="8">
        <v>0</v>
      </c>
      <c r="AG539" s="8">
        <v>0</v>
      </c>
      <c r="AH539" s="8">
        <f t="shared" si="122"/>
        <v>0</v>
      </c>
      <c r="AI539" s="8">
        <v>0</v>
      </c>
      <c r="AJ539" s="8">
        <f t="shared" si="123"/>
        <v>0</v>
      </c>
      <c r="AK539" s="8">
        <v>0</v>
      </c>
      <c r="AL539" s="8"/>
      <c r="AM539" s="11"/>
      <c r="AN539" s="11"/>
      <c r="AO539" s="11">
        <f t="shared" si="124"/>
        <v>0</v>
      </c>
      <c r="AP539" s="11">
        <v>0</v>
      </c>
      <c r="AQ539" s="11">
        <f t="shared" si="125"/>
        <v>0</v>
      </c>
      <c r="AR539" s="11">
        <v>0</v>
      </c>
      <c r="AS539" s="11">
        <v>0</v>
      </c>
      <c r="AT539" s="11">
        <v>0</v>
      </c>
      <c r="AU539" s="11">
        <v>3200000</v>
      </c>
      <c r="AV539" s="3">
        <v>-3200000</v>
      </c>
      <c r="AX539" s="73">
        <f t="shared" si="126"/>
        <v>0</v>
      </c>
    </row>
    <row r="540" spans="1:52" x14ac:dyDescent="0.25">
      <c r="A540" s="1" t="s">
        <v>488</v>
      </c>
      <c r="B540" s="1" t="s">
        <v>32</v>
      </c>
      <c r="C540" s="1" t="s">
        <v>33</v>
      </c>
      <c r="D540" s="1" t="s">
        <v>361</v>
      </c>
      <c r="E540" s="1" t="s">
        <v>362</v>
      </c>
      <c r="F540" s="1" t="s">
        <v>102</v>
      </c>
      <c r="G540" s="1">
        <v>3</v>
      </c>
      <c r="H540" s="1" t="s">
        <v>125</v>
      </c>
      <c r="I540" s="1">
        <v>37</v>
      </c>
      <c r="J540" s="1" t="s">
        <v>268</v>
      </c>
      <c r="K540" s="1" t="s">
        <v>364</v>
      </c>
      <c r="L540" s="1"/>
      <c r="M540" s="1" t="s">
        <v>489</v>
      </c>
      <c r="N540" s="1" t="s">
        <v>103</v>
      </c>
      <c r="O540" s="40" t="s">
        <v>661</v>
      </c>
      <c r="P540" s="1" t="s">
        <v>365</v>
      </c>
      <c r="Q540" s="1" t="s">
        <v>772</v>
      </c>
      <c r="R540" s="1" t="s">
        <v>614</v>
      </c>
      <c r="S540" s="1" t="s">
        <v>616</v>
      </c>
      <c r="T540" s="1" t="s">
        <v>363</v>
      </c>
      <c r="U540" s="1">
        <v>6000</v>
      </c>
      <c r="V540" s="1" t="s">
        <v>520</v>
      </c>
      <c r="W540" s="1" t="s">
        <v>520</v>
      </c>
      <c r="X540" s="1">
        <v>6121</v>
      </c>
      <c r="Y540" s="1" t="s">
        <v>366</v>
      </c>
      <c r="Z540" s="1">
        <v>0</v>
      </c>
      <c r="AA540" s="1" t="s">
        <v>44</v>
      </c>
      <c r="AB540" s="7">
        <v>0</v>
      </c>
      <c r="AC540" s="7">
        <v>0</v>
      </c>
      <c r="AD540" s="8">
        <v>21000000</v>
      </c>
      <c r="AE540" s="8">
        <v>0</v>
      </c>
      <c r="AF540" s="8">
        <v>2495367.37</v>
      </c>
      <c r="AG540" s="8">
        <v>2495367.37</v>
      </c>
      <c r="AH540" s="8">
        <f t="shared" si="122"/>
        <v>140.68000000016764</v>
      </c>
      <c r="AI540" s="8">
        <v>2495226.69</v>
      </c>
      <c r="AJ540" s="8">
        <f t="shared" si="123"/>
        <v>0</v>
      </c>
      <c r="AK540" s="8">
        <v>2495226.69</v>
      </c>
      <c r="AL540" s="8"/>
      <c r="AM540" s="11"/>
      <c r="AN540" s="11"/>
      <c r="AO540" s="11">
        <f t="shared" si="124"/>
        <v>0</v>
      </c>
      <c r="AP540" s="11">
        <v>2495226.69</v>
      </c>
      <c r="AQ540" s="11">
        <f t="shared" si="125"/>
        <v>18504632.629999999</v>
      </c>
      <c r="AR540" s="11">
        <v>10000000</v>
      </c>
      <c r="AS540" s="11">
        <v>11000000</v>
      </c>
      <c r="AT540" s="11">
        <v>0</v>
      </c>
      <c r="AU540" s="11">
        <v>0</v>
      </c>
      <c r="AV540" s="3">
        <v>21000000</v>
      </c>
      <c r="AX540" s="73">
        <f t="shared" si="126"/>
        <v>0</v>
      </c>
    </row>
    <row r="541" spans="1:52" x14ac:dyDescent="0.25">
      <c r="A541" s="1" t="s">
        <v>45</v>
      </c>
      <c r="B541" s="1" t="s">
        <v>32</v>
      </c>
      <c r="C541" s="1" t="s">
        <v>33</v>
      </c>
      <c r="D541" s="1" t="s">
        <v>361</v>
      </c>
      <c r="E541" s="1" t="s">
        <v>362</v>
      </c>
      <c r="F541" s="1" t="s">
        <v>102</v>
      </c>
      <c r="G541" s="1">
        <v>3</v>
      </c>
      <c r="H541" s="1" t="s">
        <v>125</v>
      </c>
      <c r="I541" s="1">
        <v>37</v>
      </c>
      <c r="J541" s="1" t="s">
        <v>268</v>
      </c>
      <c r="K541" s="16" t="s">
        <v>364</v>
      </c>
      <c r="L541" s="16" t="s">
        <v>574</v>
      </c>
      <c r="M541" s="1" t="s">
        <v>46</v>
      </c>
      <c r="N541" s="1" t="s">
        <v>103</v>
      </c>
      <c r="O541" s="40" t="s">
        <v>661</v>
      </c>
      <c r="P541" s="1" t="s">
        <v>365</v>
      </c>
      <c r="Q541" s="1" t="s">
        <v>772</v>
      </c>
      <c r="R541" s="1" t="s">
        <v>614</v>
      </c>
      <c r="S541" s="1" t="s">
        <v>616</v>
      </c>
      <c r="T541" s="1" t="s">
        <v>363</v>
      </c>
      <c r="U541" s="1">
        <v>6000</v>
      </c>
      <c r="V541" s="1" t="s">
        <v>520</v>
      </c>
      <c r="W541" s="1" t="s">
        <v>520</v>
      </c>
      <c r="X541" s="1">
        <v>6131</v>
      </c>
      <c r="Y541" s="1" t="s">
        <v>367</v>
      </c>
      <c r="Z541" s="1">
        <v>0</v>
      </c>
      <c r="AA541" s="1" t="s">
        <v>44</v>
      </c>
      <c r="AB541" s="7">
        <v>0</v>
      </c>
      <c r="AC541" s="7">
        <v>0</v>
      </c>
      <c r="AD541" s="8">
        <v>76627251.540000007</v>
      </c>
      <c r="AE541" s="8">
        <v>0</v>
      </c>
      <c r="AF541" s="8">
        <v>34736241.32</v>
      </c>
      <c r="AG541" s="8">
        <v>34736241.32</v>
      </c>
      <c r="AH541" s="8">
        <f t="shared" si="122"/>
        <v>11072821.460000001</v>
      </c>
      <c r="AI541" s="8">
        <v>23663419.859999999</v>
      </c>
      <c r="AJ541" s="8">
        <f t="shared" si="123"/>
        <v>0</v>
      </c>
      <c r="AK541" s="8">
        <v>23663419.859999999</v>
      </c>
      <c r="AL541" s="8"/>
      <c r="AM541" s="11"/>
      <c r="AN541" s="11"/>
      <c r="AO541" s="11">
        <f t="shared" si="124"/>
        <v>0</v>
      </c>
      <c r="AP541" s="11">
        <v>23663419.859999999</v>
      </c>
      <c r="AQ541" s="11">
        <f t="shared" si="125"/>
        <v>41891010.220000006</v>
      </c>
      <c r="AR541" s="11">
        <v>74496021.870000005</v>
      </c>
      <c r="AS541" s="11">
        <v>5000000</v>
      </c>
      <c r="AT541" s="11">
        <v>0</v>
      </c>
      <c r="AU541" s="11">
        <v>2868770.33</v>
      </c>
      <c r="AV541" s="3">
        <v>76627251.540000007</v>
      </c>
      <c r="AX541" s="73">
        <f t="shared" si="126"/>
        <v>0</v>
      </c>
    </row>
    <row r="542" spans="1:52" x14ac:dyDescent="0.25">
      <c r="A542" s="1" t="s">
        <v>45</v>
      </c>
      <c r="B542" s="1" t="s">
        <v>32</v>
      </c>
      <c r="C542" s="1" t="s">
        <v>33</v>
      </c>
      <c r="D542" s="1" t="s">
        <v>361</v>
      </c>
      <c r="E542" s="1" t="s">
        <v>362</v>
      </c>
      <c r="F542" s="1" t="s">
        <v>102</v>
      </c>
      <c r="G542" s="1">
        <v>3</v>
      </c>
      <c r="H542" s="1" t="s">
        <v>125</v>
      </c>
      <c r="I542" s="1">
        <v>37</v>
      </c>
      <c r="J542" s="1" t="s">
        <v>268</v>
      </c>
      <c r="K542" s="16" t="s">
        <v>364</v>
      </c>
      <c r="L542" s="16" t="s">
        <v>574</v>
      </c>
      <c r="M542" s="1" t="s">
        <v>46</v>
      </c>
      <c r="N542" s="1" t="s">
        <v>103</v>
      </c>
      <c r="O542" s="40" t="s">
        <v>661</v>
      </c>
      <c r="P542" s="1" t="s">
        <v>365</v>
      </c>
      <c r="Q542" s="1" t="s">
        <v>772</v>
      </c>
      <c r="R542" s="1" t="s">
        <v>614</v>
      </c>
      <c r="S542" s="1" t="s">
        <v>616</v>
      </c>
      <c r="T542" s="1" t="s">
        <v>363</v>
      </c>
      <c r="U542" s="1">
        <v>6000</v>
      </c>
      <c r="V542" s="1" t="s">
        <v>520</v>
      </c>
      <c r="W542" s="1" t="s">
        <v>520</v>
      </c>
      <c r="X542" s="1">
        <v>6131</v>
      </c>
      <c r="Y542" s="1" t="s">
        <v>367</v>
      </c>
      <c r="Z542" s="1">
        <v>20</v>
      </c>
      <c r="AA542" s="1" t="s">
        <v>368</v>
      </c>
      <c r="AB542" s="6">
        <v>70368847.269999996</v>
      </c>
      <c r="AC542" s="6">
        <v>70368847.260000005</v>
      </c>
      <c r="AD542" s="8">
        <v>56816248.5</v>
      </c>
      <c r="AE542" s="8">
        <v>28408125.199999999</v>
      </c>
      <c r="AF542" s="8">
        <v>56816248.5</v>
      </c>
      <c r="AG542" s="8">
        <v>56816248.5</v>
      </c>
      <c r="AH542" s="8">
        <f t="shared" si="122"/>
        <v>17044874.549999997</v>
      </c>
      <c r="AI542" s="8">
        <v>39771373.950000003</v>
      </c>
      <c r="AJ542" s="8">
        <f t="shared" si="123"/>
        <v>0</v>
      </c>
      <c r="AK542" s="8">
        <v>39771373.950000003</v>
      </c>
      <c r="AL542" s="8"/>
      <c r="AM542" s="11"/>
      <c r="AN542" s="11"/>
      <c r="AO542" s="11">
        <f t="shared" si="124"/>
        <v>0</v>
      </c>
      <c r="AP542" s="11">
        <v>39771373.950000003</v>
      </c>
      <c r="AQ542" s="11">
        <f t="shared" si="125"/>
        <v>0</v>
      </c>
      <c r="AR542" s="11">
        <v>0</v>
      </c>
      <c r="AS542" s="11">
        <v>28408124.25</v>
      </c>
      <c r="AT542" s="11">
        <v>0</v>
      </c>
      <c r="AU542" s="11">
        <v>0.95</v>
      </c>
      <c r="AV542" s="3">
        <v>28408123.300000001</v>
      </c>
      <c r="AX542" s="73">
        <f t="shared" si="126"/>
        <v>0</v>
      </c>
    </row>
    <row r="543" spans="1:52" x14ac:dyDescent="0.25">
      <c r="A543" s="1" t="s">
        <v>45</v>
      </c>
      <c r="B543" s="1" t="s">
        <v>32</v>
      </c>
      <c r="C543" s="1" t="s">
        <v>33</v>
      </c>
      <c r="D543" s="1" t="s">
        <v>361</v>
      </c>
      <c r="E543" s="1" t="s">
        <v>362</v>
      </c>
      <c r="F543" s="1" t="s">
        <v>102</v>
      </c>
      <c r="G543" s="1">
        <v>3</v>
      </c>
      <c r="H543" s="1" t="s">
        <v>125</v>
      </c>
      <c r="I543" s="1">
        <v>37</v>
      </c>
      <c r="J543" s="1" t="s">
        <v>268</v>
      </c>
      <c r="K543" s="16" t="s">
        <v>364</v>
      </c>
      <c r="L543" s="16" t="s">
        <v>574</v>
      </c>
      <c r="M543" s="1" t="s">
        <v>46</v>
      </c>
      <c r="N543" s="1" t="s">
        <v>103</v>
      </c>
      <c r="O543" s="40" t="s">
        <v>661</v>
      </c>
      <c r="P543" s="1" t="s">
        <v>365</v>
      </c>
      <c r="Q543" s="1" t="s">
        <v>772</v>
      </c>
      <c r="R543" s="1" t="s">
        <v>614</v>
      </c>
      <c r="S543" s="1" t="s">
        <v>616</v>
      </c>
      <c r="T543" s="1" t="s">
        <v>363</v>
      </c>
      <c r="U543" s="1">
        <v>6000</v>
      </c>
      <c r="V543" s="1" t="s">
        <v>520</v>
      </c>
      <c r="W543" s="1" t="s">
        <v>520</v>
      </c>
      <c r="X543" s="1">
        <v>6131</v>
      </c>
      <c r="Y543" s="1" t="s">
        <v>367</v>
      </c>
      <c r="Z543" s="1">
        <v>33</v>
      </c>
      <c r="AA543" s="1" t="s">
        <v>369</v>
      </c>
      <c r="AB543" s="7">
        <v>0</v>
      </c>
      <c r="AC543" s="7">
        <v>0</v>
      </c>
      <c r="AD543" s="8">
        <v>60734400</v>
      </c>
      <c r="AE543" s="8">
        <v>0</v>
      </c>
      <c r="AF543" s="8">
        <v>20783234.690000001</v>
      </c>
      <c r="AG543" s="8">
        <v>20783234.690000001</v>
      </c>
      <c r="AH543" s="8">
        <f t="shared" si="122"/>
        <v>10126900.640000001</v>
      </c>
      <c r="AI543" s="8">
        <v>10656334.050000001</v>
      </c>
      <c r="AJ543" s="8">
        <f t="shared" si="123"/>
        <v>0</v>
      </c>
      <c r="AK543" s="8">
        <v>10656334.050000001</v>
      </c>
      <c r="AL543" s="8"/>
      <c r="AM543" s="11"/>
      <c r="AN543" s="11"/>
      <c r="AO543" s="11">
        <f t="shared" si="124"/>
        <v>0</v>
      </c>
      <c r="AP543" s="11">
        <v>10656334.050000001</v>
      </c>
      <c r="AQ543" s="11">
        <f t="shared" si="125"/>
        <v>39951165.310000002</v>
      </c>
      <c r="AR543" s="11">
        <v>40000000</v>
      </c>
      <c r="AS543" s="11">
        <v>55000000</v>
      </c>
      <c r="AT543" s="11">
        <v>0</v>
      </c>
      <c r="AU543" s="11">
        <v>34265600</v>
      </c>
      <c r="AV543" s="3">
        <v>60734400</v>
      </c>
      <c r="AX543" s="73">
        <f t="shared" si="126"/>
        <v>0</v>
      </c>
    </row>
    <row r="544" spans="1:52" x14ac:dyDescent="0.25">
      <c r="A544" s="1" t="s">
        <v>45</v>
      </c>
      <c r="B544" s="1" t="s">
        <v>32</v>
      </c>
      <c r="C544" s="1" t="s">
        <v>33</v>
      </c>
      <c r="D544" s="1" t="s">
        <v>361</v>
      </c>
      <c r="E544" s="1" t="s">
        <v>362</v>
      </c>
      <c r="F544" s="1" t="s">
        <v>102</v>
      </c>
      <c r="G544" s="1">
        <v>3</v>
      </c>
      <c r="H544" s="1" t="s">
        <v>125</v>
      </c>
      <c r="I544" s="1">
        <v>38</v>
      </c>
      <c r="J544" s="1" t="s">
        <v>268</v>
      </c>
      <c r="K544" s="16" t="s">
        <v>364</v>
      </c>
      <c r="L544" s="16" t="s">
        <v>574</v>
      </c>
      <c r="M544" s="1" t="s">
        <v>46</v>
      </c>
      <c r="N544" s="1" t="s">
        <v>103</v>
      </c>
      <c r="O544" s="40" t="s">
        <v>661</v>
      </c>
      <c r="P544" s="1" t="s">
        <v>365</v>
      </c>
      <c r="Q544" s="1" t="s">
        <v>772</v>
      </c>
      <c r="R544" s="1" t="s">
        <v>614</v>
      </c>
      <c r="S544" s="1" t="s">
        <v>616</v>
      </c>
      <c r="T544" s="1" t="s">
        <v>371</v>
      </c>
      <c r="U544" s="1">
        <v>6000</v>
      </c>
      <c r="V544" s="1" t="s">
        <v>520</v>
      </c>
      <c r="W544" s="1" t="s">
        <v>520</v>
      </c>
      <c r="X544" s="1">
        <v>6131</v>
      </c>
      <c r="Y544" s="1" t="s">
        <v>367</v>
      </c>
      <c r="Z544" s="1">
        <v>0</v>
      </c>
      <c r="AA544" s="1" t="s">
        <v>44</v>
      </c>
      <c r="AB544" s="6">
        <v>17550875.18</v>
      </c>
      <c r="AC544" s="6">
        <v>17500470.329999998</v>
      </c>
      <c r="AD544" s="8">
        <v>3500000</v>
      </c>
      <c r="AE544" s="8">
        <v>0</v>
      </c>
      <c r="AF544" s="8">
        <v>3244639.19</v>
      </c>
      <c r="AG544" s="8">
        <v>3244639.19</v>
      </c>
      <c r="AH544" s="8">
        <f t="shared" si="122"/>
        <v>154969.44999999972</v>
      </c>
      <c r="AI544" s="8">
        <v>3089669.74</v>
      </c>
      <c r="AJ544" s="8">
        <f t="shared" si="123"/>
        <v>0</v>
      </c>
      <c r="AK544" s="8">
        <v>3089669.74</v>
      </c>
      <c r="AL544" s="8">
        <v>73722636</v>
      </c>
      <c r="AM544" s="11"/>
      <c r="AN544" s="11"/>
      <c r="AO544" s="11">
        <f t="shared" si="124"/>
        <v>0</v>
      </c>
      <c r="AP544" s="11">
        <v>3089669.74</v>
      </c>
      <c r="AQ544" s="11">
        <f t="shared" si="125"/>
        <v>255360.81000000006</v>
      </c>
      <c r="AR544" s="11">
        <v>0</v>
      </c>
      <c r="AS544" s="11">
        <v>3500000</v>
      </c>
      <c r="AT544" s="11">
        <v>0</v>
      </c>
      <c r="AU544" s="11">
        <v>0</v>
      </c>
      <c r="AV544" s="3">
        <v>3500000</v>
      </c>
      <c r="AX544" s="73">
        <f t="shared" si="126"/>
        <v>-73722636</v>
      </c>
    </row>
    <row r="545" spans="1:50" x14ac:dyDescent="0.25">
      <c r="A545" s="1" t="s">
        <v>453</v>
      </c>
      <c r="B545" s="1" t="s">
        <v>32</v>
      </c>
      <c r="C545" s="1" t="s">
        <v>33</v>
      </c>
      <c r="D545" s="1" t="s">
        <v>361</v>
      </c>
      <c r="E545" s="1" t="s">
        <v>362</v>
      </c>
      <c r="F545" s="1" t="s">
        <v>102</v>
      </c>
      <c r="G545" s="1">
        <v>3</v>
      </c>
      <c r="H545" s="1" t="s">
        <v>125</v>
      </c>
      <c r="I545" s="1">
        <v>37</v>
      </c>
      <c r="J545" s="1" t="s">
        <v>268</v>
      </c>
      <c r="K545" s="16" t="s">
        <v>364</v>
      </c>
      <c r="L545" s="16" t="s">
        <v>574</v>
      </c>
      <c r="M545" s="1" t="s">
        <v>454</v>
      </c>
      <c r="N545" s="1" t="s">
        <v>103</v>
      </c>
      <c r="O545" s="40" t="s">
        <v>661</v>
      </c>
      <c r="P545" s="1" t="s">
        <v>365</v>
      </c>
      <c r="Q545" s="1" t="s">
        <v>772</v>
      </c>
      <c r="R545" s="1" t="s">
        <v>614</v>
      </c>
      <c r="S545" s="1" t="s">
        <v>616</v>
      </c>
      <c r="T545" s="1" t="s">
        <v>363</v>
      </c>
      <c r="U545" s="1">
        <v>6000</v>
      </c>
      <c r="V545" s="1" t="s">
        <v>520</v>
      </c>
      <c r="W545" s="1" t="s">
        <v>520</v>
      </c>
      <c r="X545" s="1">
        <v>6131</v>
      </c>
      <c r="Y545" s="1" t="s">
        <v>367</v>
      </c>
      <c r="Z545" s="1">
        <v>0</v>
      </c>
      <c r="AA545" s="1" t="s">
        <v>44</v>
      </c>
      <c r="AB545" s="6">
        <v>65612734.740000002</v>
      </c>
      <c r="AC545" s="6">
        <v>65612734.740000002</v>
      </c>
      <c r="AD545" s="8">
        <v>78856411.219999999</v>
      </c>
      <c r="AE545" s="8">
        <v>9999999.0500000007</v>
      </c>
      <c r="AF545" s="8">
        <v>78856369.670000002</v>
      </c>
      <c r="AG545" s="8">
        <v>78856369.670000002</v>
      </c>
      <c r="AH545" s="8">
        <f t="shared" si="122"/>
        <v>6093399.2699999958</v>
      </c>
      <c r="AI545" s="8">
        <v>72762970.400000006</v>
      </c>
      <c r="AJ545" s="8">
        <f t="shared" si="123"/>
        <v>0</v>
      </c>
      <c r="AK545" s="79">
        <v>72762970.400000006</v>
      </c>
      <c r="AL545" s="79">
        <v>126371757</v>
      </c>
      <c r="AM545" s="11"/>
      <c r="AN545" s="11"/>
      <c r="AO545" s="11">
        <f t="shared" si="124"/>
        <v>15813082.74000001</v>
      </c>
      <c r="AP545" s="11">
        <v>56949887.659999996</v>
      </c>
      <c r="AQ545" s="11">
        <f t="shared" si="125"/>
        <v>41.549999997019768</v>
      </c>
      <c r="AR545" s="11">
        <v>40000000</v>
      </c>
      <c r="AS545" s="11">
        <v>28856412.170000002</v>
      </c>
      <c r="AT545" s="11">
        <v>0</v>
      </c>
      <c r="AU545" s="11">
        <v>0</v>
      </c>
      <c r="AV545" s="3">
        <v>68856412.170000002</v>
      </c>
      <c r="AW545" s="4">
        <v>134094351.40000001</v>
      </c>
      <c r="AX545" s="73">
        <f t="shared" si="126"/>
        <v>7722594.400000006</v>
      </c>
    </row>
    <row r="546" spans="1:50" x14ac:dyDescent="0.25">
      <c r="A546" s="1" t="s">
        <v>485</v>
      </c>
      <c r="B546" s="1" t="s">
        <v>32</v>
      </c>
      <c r="C546" s="1" t="s">
        <v>33</v>
      </c>
      <c r="D546" s="1" t="s">
        <v>361</v>
      </c>
      <c r="E546" s="1" t="s">
        <v>362</v>
      </c>
      <c r="F546" s="1" t="s">
        <v>102</v>
      </c>
      <c r="G546" s="1">
        <v>3</v>
      </c>
      <c r="H546" s="1" t="s">
        <v>125</v>
      </c>
      <c r="I546" s="1">
        <v>37</v>
      </c>
      <c r="J546" s="1" t="s">
        <v>268</v>
      </c>
      <c r="K546" s="16" t="s">
        <v>364</v>
      </c>
      <c r="L546" s="16" t="s">
        <v>574</v>
      </c>
      <c r="M546" s="1" t="s">
        <v>486</v>
      </c>
      <c r="N546" s="1" t="s">
        <v>103</v>
      </c>
      <c r="O546" s="40" t="s">
        <v>661</v>
      </c>
      <c r="P546" s="1" t="s">
        <v>365</v>
      </c>
      <c r="Q546" s="1" t="s">
        <v>772</v>
      </c>
      <c r="R546" s="1" t="s">
        <v>614</v>
      </c>
      <c r="S546" s="1" t="s">
        <v>616</v>
      </c>
      <c r="T546" s="1" t="s">
        <v>363</v>
      </c>
      <c r="U546" s="1">
        <v>6000</v>
      </c>
      <c r="V546" s="1" t="s">
        <v>520</v>
      </c>
      <c r="W546" s="1" t="s">
        <v>520</v>
      </c>
      <c r="X546" s="1">
        <v>6131</v>
      </c>
      <c r="Y546" s="1" t="s">
        <v>367</v>
      </c>
      <c r="Z546" s="1">
        <v>0</v>
      </c>
      <c r="AA546" s="1" t="s">
        <v>44</v>
      </c>
      <c r="AB546" s="6">
        <v>67705780.079999998</v>
      </c>
      <c r="AC546" s="6">
        <v>67705780.049999997</v>
      </c>
      <c r="AD546" s="8">
        <v>111063039</v>
      </c>
      <c r="AE546" s="8">
        <v>31103392</v>
      </c>
      <c r="AF546" s="8">
        <v>93060342.129999995</v>
      </c>
      <c r="AG546" s="8">
        <v>93060342.129999995</v>
      </c>
      <c r="AH546" s="8">
        <f t="shared" si="122"/>
        <v>25515455.699999988</v>
      </c>
      <c r="AI546" s="8">
        <v>67544886.430000007</v>
      </c>
      <c r="AJ546" s="8">
        <f t="shared" si="123"/>
        <v>0</v>
      </c>
      <c r="AK546" s="8">
        <v>67544886.430000007</v>
      </c>
      <c r="AL546" s="8">
        <v>112663039</v>
      </c>
      <c r="AM546" s="11"/>
      <c r="AN546" s="11"/>
      <c r="AO546" s="11">
        <f t="shared" si="124"/>
        <v>0</v>
      </c>
      <c r="AP546" s="11">
        <v>67544886.430000007</v>
      </c>
      <c r="AQ546" s="11">
        <f t="shared" si="125"/>
        <v>18002696.870000005</v>
      </c>
      <c r="AR546" s="11">
        <v>27323435.5</v>
      </c>
      <c r="AS546" s="11">
        <v>52636211.5</v>
      </c>
      <c r="AT546" s="11">
        <v>0</v>
      </c>
      <c r="AU546" s="11">
        <v>0</v>
      </c>
      <c r="AV546" s="3">
        <v>79959647</v>
      </c>
      <c r="AW546" s="4">
        <v>112663039</v>
      </c>
      <c r="AX546" s="73">
        <f t="shared" si="126"/>
        <v>0</v>
      </c>
    </row>
    <row r="547" spans="1:50" x14ac:dyDescent="0.25">
      <c r="A547" s="1" t="s">
        <v>485</v>
      </c>
      <c r="B547" s="1" t="s">
        <v>32</v>
      </c>
      <c r="C547" s="1" t="s">
        <v>33</v>
      </c>
      <c r="D547" s="1" t="s">
        <v>361</v>
      </c>
      <c r="E547" s="1" t="s">
        <v>362</v>
      </c>
      <c r="F547" s="1" t="s">
        <v>102</v>
      </c>
      <c r="G547" s="1">
        <v>3</v>
      </c>
      <c r="H547" s="1" t="s">
        <v>125</v>
      </c>
      <c r="I547" s="1">
        <v>37</v>
      </c>
      <c r="J547" s="1" t="s">
        <v>268</v>
      </c>
      <c r="K547" s="16" t="s">
        <v>364</v>
      </c>
      <c r="L547" s="16" t="s">
        <v>574</v>
      </c>
      <c r="M547" s="1" t="s">
        <v>486</v>
      </c>
      <c r="N547" s="1" t="s">
        <v>103</v>
      </c>
      <c r="O547" s="40" t="s">
        <v>661</v>
      </c>
      <c r="P547" s="1" t="s">
        <v>365</v>
      </c>
      <c r="Q547" s="1" t="s">
        <v>772</v>
      </c>
      <c r="R547" s="1" t="s">
        <v>614</v>
      </c>
      <c r="S547" s="1" t="s">
        <v>616</v>
      </c>
      <c r="T547" s="1" t="s">
        <v>363</v>
      </c>
      <c r="U547" s="1">
        <v>6000</v>
      </c>
      <c r="V547" s="1" t="s">
        <v>520</v>
      </c>
      <c r="W547" s="1" t="s">
        <v>520</v>
      </c>
      <c r="X547" s="1">
        <v>6131</v>
      </c>
      <c r="Y547" s="1" t="s">
        <v>367</v>
      </c>
      <c r="Z547" s="1">
        <v>39</v>
      </c>
      <c r="AA547" s="1" t="s">
        <v>487</v>
      </c>
      <c r="AB547" s="6">
        <v>4000000</v>
      </c>
      <c r="AC547" s="6">
        <v>3999303.73</v>
      </c>
      <c r="AD547" s="8">
        <v>2248650</v>
      </c>
      <c r="AE547" s="8">
        <v>0</v>
      </c>
      <c r="AF547" s="8">
        <v>0</v>
      </c>
      <c r="AG547" s="8">
        <v>0</v>
      </c>
      <c r="AH547" s="8">
        <f t="shared" si="122"/>
        <v>0</v>
      </c>
      <c r="AI547" s="8">
        <v>0</v>
      </c>
      <c r="AJ547" s="8">
        <f t="shared" si="123"/>
        <v>0</v>
      </c>
      <c r="AK547" s="8">
        <v>0</v>
      </c>
      <c r="AL547" s="8">
        <v>0</v>
      </c>
      <c r="AM547" s="11"/>
      <c r="AN547" s="11"/>
      <c r="AO547" s="11">
        <f t="shared" si="124"/>
        <v>0</v>
      </c>
      <c r="AP547" s="11">
        <v>0</v>
      </c>
      <c r="AQ547" s="11">
        <f t="shared" si="125"/>
        <v>2248650</v>
      </c>
      <c r="AR547" s="11">
        <v>2248650</v>
      </c>
      <c r="AS547" s="11">
        <v>0</v>
      </c>
      <c r="AT547" s="11">
        <v>0</v>
      </c>
      <c r="AU547" s="11">
        <v>0</v>
      </c>
      <c r="AV547" s="3">
        <v>2248650</v>
      </c>
      <c r="AW547" s="4">
        <v>0</v>
      </c>
      <c r="AX547" s="73">
        <f t="shared" si="126"/>
        <v>0</v>
      </c>
    </row>
    <row r="548" spans="1:50" x14ac:dyDescent="0.25">
      <c r="A548" s="1" t="s">
        <v>488</v>
      </c>
      <c r="B548" s="1" t="s">
        <v>32</v>
      </c>
      <c r="C548" s="1" t="s">
        <v>33</v>
      </c>
      <c r="D548" s="1" t="s">
        <v>361</v>
      </c>
      <c r="E548" s="1" t="s">
        <v>362</v>
      </c>
      <c r="F548" s="1" t="s">
        <v>102</v>
      </c>
      <c r="G548" s="1">
        <v>3</v>
      </c>
      <c r="H548" s="1" t="s">
        <v>125</v>
      </c>
      <c r="I548" s="1">
        <v>37</v>
      </c>
      <c r="J548" s="1" t="s">
        <v>268</v>
      </c>
      <c r="K548" s="1" t="s">
        <v>364</v>
      </c>
      <c r="L548" s="1"/>
      <c r="M548" s="1" t="s">
        <v>489</v>
      </c>
      <c r="N548" s="1" t="s">
        <v>103</v>
      </c>
      <c r="O548" s="40" t="s">
        <v>661</v>
      </c>
      <c r="P548" s="1" t="s">
        <v>365</v>
      </c>
      <c r="Q548" s="1" t="s">
        <v>772</v>
      </c>
      <c r="R548" s="1" t="s">
        <v>614</v>
      </c>
      <c r="S548" s="1" t="s">
        <v>616</v>
      </c>
      <c r="T548" s="1" t="s">
        <v>363</v>
      </c>
      <c r="U548" s="1">
        <v>6000</v>
      </c>
      <c r="V548" s="1" t="s">
        <v>520</v>
      </c>
      <c r="W548" s="1" t="s">
        <v>520</v>
      </c>
      <c r="X548" s="1">
        <v>6131</v>
      </c>
      <c r="Y548" s="1" t="s">
        <v>367</v>
      </c>
      <c r="Z548" s="1">
        <v>0</v>
      </c>
      <c r="AA548" s="1" t="s">
        <v>44</v>
      </c>
      <c r="AB548" s="7">
        <v>0</v>
      </c>
      <c r="AC548" s="7">
        <v>0</v>
      </c>
      <c r="AD548" s="8">
        <v>0</v>
      </c>
      <c r="AE548" s="8">
        <v>0</v>
      </c>
      <c r="AF548" s="8">
        <v>0</v>
      </c>
      <c r="AG548" s="8">
        <v>0</v>
      </c>
      <c r="AH548" s="8">
        <f t="shared" si="122"/>
        <v>0</v>
      </c>
      <c r="AI548" s="8">
        <v>0</v>
      </c>
      <c r="AJ548" s="8">
        <f t="shared" si="123"/>
        <v>0</v>
      </c>
      <c r="AK548" s="8">
        <v>0</v>
      </c>
      <c r="AL548" s="8"/>
      <c r="AM548" s="11"/>
      <c r="AN548" s="11"/>
      <c r="AO548" s="11">
        <f t="shared" si="124"/>
        <v>0</v>
      </c>
      <c r="AP548" s="11">
        <v>0</v>
      </c>
      <c r="AQ548" s="11">
        <f t="shared" si="125"/>
        <v>0</v>
      </c>
      <c r="AR548" s="11">
        <v>11000000</v>
      </c>
      <c r="AS548" s="11">
        <v>0</v>
      </c>
      <c r="AT548" s="11">
        <v>0</v>
      </c>
      <c r="AU548" s="11">
        <v>11000000</v>
      </c>
      <c r="AV548" s="3">
        <v>0</v>
      </c>
      <c r="AX548" s="73">
        <f t="shared" si="126"/>
        <v>0</v>
      </c>
    </row>
    <row r="549" spans="1:50" x14ac:dyDescent="0.25">
      <c r="A549" s="1" t="s">
        <v>490</v>
      </c>
      <c r="B549" s="1" t="s">
        <v>32</v>
      </c>
      <c r="C549" s="1" t="s">
        <v>33</v>
      </c>
      <c r="D549" s="1" t="s">
        <v>361</v>
      </c>
      <c r="E549" s="1" t="s">
        <v>362</v>
      </c>
      <c r="F549" s="1" t="s">
        <v>102</v>
      </c>
      <c r="G549" s="1">
        <v>3</v>
      </c>
      <c r="H549" s="1" t="s">
        <v>125</v>
      </c>
      <c r="I549" s="1">
        <v>37</v>
      </c>
      <c r="J549" s="1" t="s">
        <v>268</v>
      </c>
      <c r="K549" s="1" t="s">
        <v>364</v>
      </c>
      <c r="L549" s="1"/>
      <c r="M549" s="1" t="s">
        <v>491</v>
      </c>
      <c r="N549" s="1" t="s">
        <v>103</v>
      </c>
      <c r="O549" s="40" t="s">
        <v>661</v>
      </c>
      <c r="P549" s="1" t="s">
        <v>365</v>
      </c>
      <c r="Q549" s="1" t="s">
        <v>772</v>
      </c>
      <c r="R549" s="1" t="s">
        <v>614</v>
      </c>
      <c r="S549" s="1" t="s">
        <v>616</v>
      </c>
      <c r="T549" s="1" t="s">
        <v>363</v>
      </c>
      <c r="U549" s="1">
        <v>6000</v>
      </c>
      <c r="V549" s="1" t="s">
        <v>520</v>
      </c>
      <c r="W549" s="1" t="s">
        <v>520</v>
      </c>
      <c r="X549" s="1">
        <v>6131</v>
      </c>
      <c r="Y549" s="1" t="s">
        <v>367</v>
      </c>
      <c r="Z549" s="1">
        <v>0</v>
      </c>
      <c r="AA549" s="1" t="s">
        <v>44</v>
      </c>
      <c r="AB549" s="7">
        <v>0</v>
      </c>
      <c r="AC549" s="7">
        <v>0</v>
      </c>
      <c r="AD549" s="8">
        <v>9100000</v>
      </c>
      <c r="AE549" s="8">
        <v>0</v>
      </c>
      <c r="AF549" s="8">
        <v>0</v>
      </c>
      <c r="AG549" s="8">
        <v>0</v>
      </c>
      <c r="AH549" s="8">
        <f t="shared" si="122"/>
        <v>0</v>
      </c>
      <c r="AI549" s="8">
        <v>0</v>
      </c>
      <c r="AJ549" s="8">
        <f t="shared" si="123"/>
        <v>0</v>
      </c>
      <c r="AK549" s="8">
        <v>0</v>
      </c>
      <c r="AL549" s="8"/>
      <c r="AM549" s="11"/>
      <c r="AN549" s="11"/>
      <c r="AO549" s="11">
        <f t="shared" si="124"/>
        <v>0</v>
      </c>
      <c r="AP549" s="11">
        <v>0</v>
      </c>
      <c r="AQ549" s="11">
        <f t="shared" si="125"/>
        <v>9100000</v>
      </c>
      <c r="AR549" s="11">
        <v>9100000</v>
      </c>
      <c r="AS549" s="11">
        <v>0</v>
      </c>
      <c r="AT549" s="11">
        <v>0</v>
      </c>
      <c r="AU549" s="11">
        <v>0</v>
      </c>
      <c r="AV549" s="3">
        <v>9100000</v>
      </c>
      <c r="AX549" s="73">
        <f t="shared" si="126"/>
        <v>0</v>
      </c>
    </row>
    <row r="550" spans="1:50" x14ac:dyDescent="0.25">
      <c r="A550" s="1" t="s">
        <v>492</v>
      </c>
      <c r="B550" s="1" t="s">
        <v>32</v>
      </c>
      <c r="C550" s="1" t="s">
        <v>33</v>
      </c>
      <c r="D550" s="1" t="s">
        <v>361</v>
      </c>
      <c r="E550" s="1" t="s">
        <v>362</v>
      </c>
      <c r="F550" s="1" t="s">
        <v>102</v>
      </c>
      <c r="G550" s="1">
        <v>3</v>
      </c>
      <c r="H550" s="1" t="s">
        <v>125</v>
      </c>
      <c r="I550" s="1">
        <v>37</v>
      </c>
      <c r="J550" s="1" t="s">
        <v>268</v>
      </c>
      <c r="K550" s="1" t="s">
        <v>364</v>
      </c>
      <c r="L550" s="1"/>
      <c r="M550" s="1" t="s">
        <v>493</v>
      </c>
      <c r="N550" s="1" t="s">
        <v>103</v>
      </c>
      <c r="O550" s="40" t="s">
        <v>661</v>
      </c>
      <c r="P550" s="1" t="s">
        <v>365</v>
      </c>
      <c r="Q550" s="1" t="s">
        <v>772</v>
      </c>
      <c r="R550" s="1" t="s">
        <v>614</v>
      </c>
      <c r="S550" s="1" t="s">
        <v>616</v>
      </c>
      <c r="T550" s="1" t="s">
        <v>363</v>
      </c>
      <c r="U550" s="1">
        <v>6000</v>
      </c>
      <c r="V550" s="1" t="s">
        <v>520</v>
      </c>
      <c r="W550" s="1" t="s">
        <v>520</v>
      </c>
      <c r="X550" s="1">
        <v>6131</v>
      </c>
      <c r="Y550" s="1" t="s">
        <v>367</v>
      </c>
      <c r="Z550" s="1">
        <v>0</v>
      </c>
      <c r="AA550" s="1" t="s">
        <v>44</v>
      </c>
      <c r="AB550" s="7">
        <v>0</v>
      </c>
      <c r="AC550" s="7">
        <v>0</v>
      </c>
      <c r="AD550" s="8">
        <v>9100000</v>
      </c>
      <c r="AE550" s="8">
        <v>0</v>
      </c>
      <c r="AF550" s="8">
        <v>0</v>
      </c>
      <c r="AG550" s="8">
        <v>0</v>
      </c>
      <c r="AH550" s="8">
        <f t="shared" si="122"/>
        <v>0</v>
      </c>
      <c r="AI550" s="8">
        <v>0</v>
      </c>
      <c r="AJ550" s="8">
        <f t="shared" si="123"/>
        <v>0</v>
      </c>
      <c r="AK550" s="8">
        <v>0</v>
      </c>
      <c r="AL550" s="8"/>
      <c r="AM550" s="11"/>
      <c r="AN550" s="11"/>
      <c r="AO550" s="11">
        <f t="shared" si="124"/>
        <v>0</v>
      </c>
      <c r="AP550" s="11">
        <v>0</v>
      </c>
      <c r="AQ550" s="11">
        <f t="shared" si="125"/>
        <v>9100000</v>
      </c>
      <c r="AR550" s="11">
        <v>9100000</v>
      </c>
      <c r="AS550" s="11">
        <v>0</v>
      </c>
      <c r="AT550" s="11">
        <v>0</v>
      </c>
      <c r="AU550" s="11">
        <v>0</v>
      </c>
      <c r="AV550" s="3">
        <v>9100000</v>
      </c>
      <c r="AX550" s="73">
        <f t="shared" si="126"/>
        <v>0</v>
      </c>
    </row>
    <row r="551" spans="1:50" x14ac:dyDescent="0.25">
      <c r="A551" s="1" t="s">
        <v>494</v>
      </c>
      <c r="B551" s="1" t="s">
        <v>32</v>
      </c>
      <c r="C551" s="1" t="s">
        <v>33</v>
      </c>
      <c r="D551" s="1" t="s">
        <v>361</v>
      </c>
      <c r="E551" s="1" t="s">
        <v>362</v>
      </c>
      <c r="F551" s="1" t="s">
        <v>102</v>
      </c>
      <c r="G551" s="1">
        <v>3</v>
      </c>
      <c r="H551" s="1" t="s">
        <v>125</v>
      </c>
      <c r="I551" s="1">
        <v>37</v>
      </c>
      <c r="J551" s="1" t="s">
        <v>268</v>
      </c>
      <c r="K551" s="1" t="s">
        <v>364</v>
      </c>
      <c r="L551" s="1"/>
      <c r="M551" s="1" t="s">
        <v>495</v>
      </c>
      <c r="N551" s="1" t="s">
        <v>103</v>
      </c>
      <c r="O551" s="40" t="s">
        <v>661</v>
      </c>
      <c r="P551" s="1" t="s">
        <v>365</v>
      </c>
      <c r="Q551" s="1" t="s">
        <v>772</v>
      </c>
      <c r="R551" s="1" t="s">
        <v>614</v>
      </c>
      <c r="S551" s="1" t="s">
        <v>616</v>
      </c>
      <c r="T551" s="1" t="s">
        <v>363</v>
      </c>
      <c r="U551" s="1">
        <v>6000</v>
      </c>
      <c r="V551" s="1" t="s">
        <v>520</v>
      </c>
      <c r="W551" s="1" t="s">
        <v>520</v>
      </c>
      <c r="X551" s="1">
        <v>6131</v>
      </c>
      <c r="Y551" s="1" t="s">
        <v>367</v>
      </c>
      <c r="Z551" s="1">
        <v>0</v>
      </c>
      <c r="AA551" s="1" t="s">
        <v>44</v>
      </c>
      <c r="AB551" s="7">
        <v>0</v>
      </c>
      <c r="AC551" s="7">
        <v>0</v>
      </c>
      <c r="AD551" s="8">
        <v>6997427.8099999996</v>
      </c>
      <c r="AE551" s="8">
        <v>0</v>
      </c>
      <c r="AF551" s="8">
        <v>0</v>
      </c>
      <c r="AG551" s="8">
        <v>0</v>
      </c>
      <c r="AH551" s="8">
        <f t="shared" si="122"/>
        <v>0</v>
      </c>
      <c r="AI551" s="8">
        <v>0</v>
      </c>
      <c r="AJ551" s="8">
        <f t="shared" si="123"/>
        <v>0</v>
      </c>
      <c r="AK551" s="8">
        <v>0</v>
      </c>
      <c r="AL551" s="8"/>
      <c r="AM551" s="11"/>
      <c r="AN551" s="11"/>
      <c r="AO551" s="11">
        <f t="shared" si="124"/>
        <v>0</v>
      </c>
      <c r="AP551" s="11">
        <v>0</v>
      </c>
      <c r="AQ551" s="11">
        <f t="shared" si="125"/>
        <v>6997427.8099999996</v>
      </c>
      <c r="AR551" s="11">
        <v>6997427.8099999996</v>
      </c>
      <c r="AS551" s="11">
        <v>0</v>
      </c>
      <c r="AT551" s="11">
        <v>0</v>
      </c>
      <c r="AU551" s="11">
        <v>0</v>
      </c>
      <c r="AV551" s="3">
        <v>6997427.8099999996</v>
      </c>
      <c r="AX551" s="73">
        <f t="shared" si="126"/>
        <v>0</v>
      </c>
    </row>
    <row r="552" spans="1:50" x14ac:dyDescent="0.25">
      <c r="A552" s="1" t="s">
        <v>45</v>
      </c>
      <c r="B552" s="1" t="s">
        <v>32</v>
      </c>
      <c r="C552" s="1" t="s">
        <v>33</v>
      </c>
      <c r="D552" s="1" t="s">
        <v>34</v>
      </c>
      <c r="E552" s="1" t="s">
        <v>35</v>
      </c>
      <c r="F552" s="1" t="s">
        <v>36</v>
      </c>
      <c r="G552" s="1">
        <v>6</v>
      </c>
      <c r="H552" s="1" t="s">
        <v>38</v>
      </c>
      <c r="I552" s="1">
        <v>18</v>
      </c>
      <c r="J552" s="1" t="s">
        <v>268</v>
      </c>
      <c r="K552" s="16" t="s">
        <v>253</v>
      </c>
      <c r="L552" s="16" t="s">
        <v>574</v>
      </c>
      <c r="M552" s="1" t="s">
        <v>46</v>
      </c>
      <c r="N552" s="1" t="s">
        <v>37</v>
      </c>
      <c r="O552" s="40" t="s">
        <v>584</v>
      </c>
      <c r="P552" s="1" t="s">
        <v>254</v>
      </c>
      <c r="Q552" s="1" t="s">
        <v>764</v>
      </c>
      <c r="R552" s="1" t="s">
        <v>631</v>
      </c>
      <c r="S552" s="1" t="s">
        <v>636</v>
      </c>
      <c r="T552" s="1" t="s">
        <v>252</v>
      </c>
      <c r="U552" s="1">
        <v>6000</v>
      </c>
      <c r="V552" s="1" t="s">
        <v>520</v>
      </c>
      <c r="W552" s="1" t="s">
        <v>520</v>
      </c>
      <c r="X552" s="1">
        <v>6131</v>
      </c>
      <c r="Y552" s="1" t="s">
        <v>367</v>
      </c>
      <c r="Z552" s="1" t="s">
        <v>504</v>
      </c>
      <c r="AA552" t="s">
        <v>274</v>
      </c>
      <c r="AB552" s="6">
        <v>34168648.600000001</v>
      </c>
      <c r="AC552" s="6">
        <v>28299479.25</v>
      </c>
      <c r="AD552" s="8">
        <v>0</v>
      </c>
      <c r="AE552" s="8">
        <v>0</v>
      </c>
      <c r="AF552" s="8">
        <v>0</v>
      </c>
      <c r="AG552" s="8">
        <v>0</v>
      </c>
      <c r="AH552" s="8">
        <v>0</v>
      </c>
      <c r="AI552" s="8">
        <v>0</v>
      </c>
      <c r="AJ552" s="8">
        <v>0</v>
      </c>
      <c r="AK552" s="8">
        <v>0</v>
      </c>
      <c r="AL552" s="8">
        <v>0</v>
      </c>
      <c r="AM552" s="11"/>
      <c r="AN552" s="11"/>
      <c r="AO552" s="11">
        <v>0</v>
      </c>
      <c r="AP552" s="11">
        <v>0</v>
      </c>
      <c r="AQ552" s="11">
        <v>0</v>
      </c>
      <c r="AR552" s="11">
        <v>0</v>
      </c>
      <c r="AS552" s="11">
        <v>0</v>
      </c>
      <c r="AT552" s="11">
        <v>0</v>
      </c>
      <c r="AU552" s="11">
        <v>0</v>
      </c>
      <c r="AV552" s="11">
        <v>0</v>
      </c>
      <c r="AW552" s="4">
        <v>0</v>
      </c>
      <c r="AX552" s="73">
        <f t="shared" si="126"/>
        <v>0</v>
      </c>
    </row>
    <row r="553" spans="1:50" x14ac:dyDescent="0.25">
      <c r="A553" s="1" t="s">
        <v>45</v>
      </c>
      <c r="B553" s="1" t="s">
        <v>32</v>
      </c>
      <c r="C553" s="1" t="s">
        <v>33</v>
      </c>
      <c r="D553" s="1" t="s">
        <v>361</v>
      </c>
      <c r="E553" s="1" t="s">
        <v>362</v>
      </c>
      <c r="F553" s="1" t="s">
        <v>102</v>
      </c>
      <c r="G553" s="1">
        <v>3</v>
      </c>
      <c r="H553" s="1" t="s">
        <v>125</v>
      </c>
      <c r="I553" s="1">
        <v>37</v>
      </c>
      <c r="J553" s="1" t="s">
        <v>268</v>
      </c>
      <c r="K553" s="16" t="s">
        <v>364</v>
      </c>
      <c r="L553" s="16" t="s">
        <v>574</v>
      </c>
      <c r="M553" s="1" t="s">
        <v>46</v>
      </c>
      <c r="N553" s="1" t="s">
        <v>103</v>
      </c>
      <c r="O553" s="40" t="s">
        <v>661</v>
      </c>
      <c r="P553" s="1" t="s">
        <v>365</v>
      </c>
      <c r="Q553" s="1" t="s">
        <v>772</v>
      </c>
      <c r="R553" s="1" t="s">
        <v>614</v>
      </c>
      <c r="S553" s="1" t="s">
        <v>616</v>
      </c>
      <c r="T553" s="1" t="s">
        <v>363</v>
      </c>
      <c r="U553" s="1">
        <v>6000</v>
      </c>
      <c r="V553" s="1" t="s">
        <v>520</v>
      </c>
      <c r="W553" s="1" t="s">
        <v>520</v>
      </c>
      <c r="X553" s="1">
        <v>6151</v>
      </c>
      <c r="Y553" s="1" t="s">
        <v>370</v>
      </c>
      <c r="Z553" s="1">
        <v>0</v>
      </c>
      <c r="AA553" s="1" t="s">
        <v>44</v>
      </c>
      <c r="AB553" s="6">
        <v>10186470.58</v>
      </c>
      <c r="AC553" s="6">
        <v>10186470.57</v>
      </c>
      <c r="AD553" s="8">
        <v>55932702.420000002</v>
      </c>
      <c r="AE553" s="8">
        <v>21369154.550000001</v>
      </c>
      <c r="AF553" s="8">
        <v>24228070.25</v>
      </c>
      <c r="AG553" s="8">
        <v>24228070.25</v>
      </c>
      <c r="AH553" s="8">
        <f>AG553-AI553</f>
        <v>3515684.9800000004</v>
      </c>
      <c r="AI553" s="8">
        <v>20712385.27</v>
      </c>
      <c r="AJ553" s="8">
        <f>AI553-AK553</f>
        <v>0</v>
      </c>
      <c r="AK553" s="8">
        <v>20712385.27</v>
      </c>
      <c r="AL553" s="8"/>
      <c r="AM553" s="11"/>
      <c r="AN553" s="11"/>
      <c r="AO553" s="11">
        <f>AK553-AP553</f>
        <v>0</v>
      </c>
      <c r="AP553" s="11">
        <v>20712385.27</v>
      </c>
      <c r="AQ553" s="11">
        <f>AD553-AF553</f>
        <v>31704632.170000002</v>
      </c>
      <c r="AR553" s="11">
        <v>40932702.420000002</v>
      </c>
      <c r="AS553" s="11">
        <v>88630845.450000003</v>
      </c>
      <c r="AT553" s="11">
        <v>0</v>
      </c>
      <c r="AU553" s="11">
        <v>95000000</v>
      </c>
      <c r="AV553" s="3">
        <v>34563547.869999997</v>
      </c>
      <c r="AX553" s="73">
        <f t="shared" si="126"/>
        <v>0</v>
      </c>
    </row>
    <row r="554" spans="1:50" x14ac:dyDescent="0.25">
      <c r="A554" s="1" t="s">
        <v>45</v>
      </c>
      <c r="B554" s="1" t="s">
        <v>32</v>
      </c>
      <c r="C554" s="1" t="s">
        <v>33</v>
      </c>
      <c r="D554" s="1" t="s">
        <v>361</v>
      </c>
      <c r="E554" s="1" t="s">
        <v>362</v>
      </c>
      <c r="F554" s="1" t="s">
        <v>102</v>
      </c>
      <c r="G554" s="1">
        <v>3</v>
      </c>
      <c r="H554" s="1" t="s">
        <v>125</v>
      </c>
      <c r="I554" s="1">
        <v>37</v>
      </c>
      <c r="J554" s="1" t="s">
        <v>268</v>
      </c>
      <c r="K554" s="16" t="s">
        <v>364</v>
      </c>
      <c r="L554" s="16" t="s">
        <v>574</v>
      </c>
      <c r="M554" s="1" t="s">
        <v>46</v>
      </c>
      <c r="N554" s="1" t="s">
        <v>103</v>
      </c>
      <c r="O554" s="40" t="s">
        <v>661</v>
      </c>
      <c r="P554" s="1" t="s">
        <v>365</v>
      </c>
      <c r="Q554" s="1" t="s">
        <v>772</v>
      </c>
      <c r="R554" s="1" t="s">
        <v>614</v>
      </c>
      <c r="S554" s="1" t="s">
        <v>616</v>
      </c>
      <c r="T554" s="1" t="s">
        <v>363</v>
      </c>
      <c r="U554" s="1">
        <v>6000</v>
      </c>
      <c r="V554" s="1" t="s">
        <v>520</v>
      </c>
      <c r="W554" s="1" t="s">
        <v>520</v>
      </c>
      <c r="X554" s="1">
        <v>6151</v>
      </c>
      <c r="Y554" s="1" t="s">
        <v>370</v>
      </c>
      <c r="Z554" s="1">
        <v>0</v>
      </c>
      <c r="AA554" s="1" t="s">
        <v>727</v>
      </c>
      <c r="AB554" s="6"/>
      <c r="AC554" s="6"/>
      <c r="AD554" s="8"/>
      <c r="AE554" s="8"/>
      <c r="AF554" s="8"/>
      <c r="AG554" s="8"/>
      <c r="AH554" s="8"/>
      <c r="AI554" s="8"/>
      <c r="AJ554" s="8"/>
      <c r="AK554" s="8"/>
      <c r="AL554" s="8"/>
      <c r="AM554" s="11"/>
      <c r="AN554" s="11"/>
      <c r="AO554" s="11"/>
      <c r="AP554" s="11"/>
      <c r="AQ554" s="11"/>
      <c r="AR554" s="11"/>
      <c r="AS554" s="11"/>
      <c r="AT554" s="11"/>
      <c r="AU554" s="11"/>
      <c r="AV554" s="3"/>
      <c r="AX554" s="73">
        <f t="shared" si="126"/>
        <v>0</v>
      </c>
    </row>
    <row r="555" spans="1:50" x14ac:dyDescent="0.25">
      <c r="A555" s="1" t="s">
        <v>45</v>
      </c>
      <c r="B555" s="1" t="s">
        <v>32</v>
      </c>
      <c r="C555" s="1" t="s">
        <v>33</v>
      </c>
      <c r="D555" s="1" t="s">
        <v>361</v>
      </c>
      <c r="E555" s="1" t="s">
        <v>362</v>
      </c>
      <c r="F555" s="1" t="s">
        <v>102</v>
      </c>
      <c r="G555" s="1">
        <v>3</v>
      </c>
      <c r="H555" s="1" t="s">
        <v>125</v>
      </c>
      <c r="I555" s="1">
        <v>37</v>
      </c>
      <c r="J555" s="1" t="s">
        <v>268</v>
      </c>
      <c r="K555" s="16" t="s">
        <v>364</v>
      </c>
      <c r="L555" s="16" t="s">
        <v>574</v>
      </c>
      <c r="M555" s="1" t="s">
        <v>46</v>
      </c>
      <c r="N555" s="1" t="s">
        <v>103</v>
      </c>
      <c r="O555" s="40" t="s">
        <v>661</v>
      </c>
      <c r="P555" s="1" t="s">
        <v>365</v>
      </c>
      <c r="Q555" s="1" t="s">
        <v>772</v>
      </c>
      <c r="R555" s="1" t="s">
        <v>614</v>
      </c>
      <c r="S555" s="1" t="s">
        <v>616</v>
      </c>
      <c r="T555" s="1" t="s">
        <v>363</v>
      </c>
      <c r="U555" s="1">
        <v>6000</v>
      </c>
      <c r="V555" s="1" t="s">
        <v>520</v>
      </c>
      <c r="W555" s="1" t="s">
        <v>520</v>
      </c>
      <c r="X555" s="1">
        <v>6151</v>
      </c>
      <c r="Y555" s="1" t="s">
        <v>370</v>
      </c>
      <c r="Z555" s="1">
        <v>0</v>
      </c>
      <c r="AA555" s="1" t="s">
        <v>44</v>
      </c>
      <c r="AB555" s="6"/>
      <c r="AC555" s="6"/>
      <c r="AD555" s="8"/>
      <c r="AE555" s="8"/>
      <c r="AF555" s="8"/>
      <c r="AG555" s="8"/>
      <c r="AH555" s="8"/>
      <c r="AI555" s="8"/>
      <c r="AJ555" s="8"/>
      <c r="AK555" s="8"/>
      <c r="AL555" s="8">
        <v>607242568</v>
      </c>
      <c r="AM555" s="11"/>
      <c r="AN555" s="11"/>
      <c r="AO555" s="11"/>
      <c r="AP555" s="11"/>
      <c r="AQ555" s="11"/>
      <c r="AR555" s="11"/>
      <c r="AS555" s="11"/>
      <c r="AT555" s="11"/>
      <c r="AU555" s="11"/>
      <c r="AV555" s="3"/>
      <c r="AW555" s="4">
        <v>500000000</v>
      </c>
      <c r="AX555" s="73">
        <f t="shared" si="126"/>
        <v>-107242568</v>
      </c>
    </row>
    <row r="556" spans="1:50" x14ac:dyDescent="0.25">
      <c r="A556" s="1" t="s">
        <v>45</v>
      </c>
      <c r="B556" s="1" t="s">
        <v>32</v>
      </c>
      <c r="C556" s="1" t="s">
        <v>33</v>
      </c>
      <c r="D556" s="1" t="s">
        <v>361</v>
      </c>
      <c r="E556" s="1" t="s">
        <v>362</v>
      </c>
      <c r="F556" s="1" t="s">
        <v>102</v>
      </c>
      <c r="G556" s="1">
        <v>3</v>
      </c>
      <c r="H556" s="1" t="s">
        <v>125</v>
      </c>
      <c r="I556" s="1">
        <v>37</v>
      </c>
      <c r="J556" s="1" t="s">
        <v>268</v>
      </c>
      <c r="K556" s="16" t="s">
        <v>364</v>
      </c>
      <c r="L556" s="16" t="s">
        <v>574</v>
      </c>
      <c r="M556" s="1" t="s">
        <v>46</v>
      </c>
      <c r="N556" s="1" t="s">
        <v>103</v>
      </c>
      <c r="O556" s="40" t="s">
        <v>661</v>
      </c>
      <c r="P556" s="1" t="s">
        <v>365</v>
      </c>
      <c r="Q556" s="1" t="s">
        <v>772</v>
      </c>
      <c r="R556" s="1" t="s">
        <v>614</v>
      </c>
      <c r="S556" s="1" t="s">
        <v>616</v>
      </c>
      <c r="T556" s="1" t="s">
        <v>363</v>
      </c>
      <c r="U556" s="1">
        <v>6000</v>
      </c>
      <c r="V556" s="1" t="s">
        <v>520</v>
      </c>
      <c r="W556" s="1" t="s">
        <v>520</v>
      </c>
      <c r="X556" s="1">
        <v>6151</v>
      </c>
      <c r="Y556" s="1" t="s">
        <v>370</v>
      </c>
      <c r="Z556" s="1">
        <v>0</v>
      </c>
      <c r="AA556" s="1"/>
      <c r="AB556" s="6"/>
      <c r="AC556" s="6"/>
      <c r="AD556" s="8"/>
      <c r="AE556" s="8"/>
      <c r="AF556" s="8"/>
      <c r="AG556" s="8"/>
      <c r="AH556" s="8"/>
      <c r="AI556" s="8"/>
      <c r="AJ556" s="8"/>
      <c r="AK556" s="8"/>
      <c r="AL556" s="8"/>
      <c r="AM556" s="11"/>
      <c r="AN556" s="11"/>
      <c r="AO556" s="11"/>
      <c r="AP556" s="11"/>
      <c r="AQ556" s="11"/>
      <c r="AR556" s="11"/>
      <c r="AS556" s="11"/>
      <c r="AT556" s="11"/>
      <c r="AU556" s="11"/>
      <c r="AV556" s="3"/>
      <c r="AX556" s="73">
        <f t="shared" si="126"/>
        <v>0</v>
      </c>
    </row>
    <row r="557" spans="1:50" x14ac:dyDescent="0.25">
      <c r="A557" s="1" t="s">
        <v>45</v>
      </c>
      <c r="B557" s="1" t="s">
        <v>32</v>
      </c>
      <c r="C557" s="1" t="s">
        <v>33</v>
      </c>
      <c r="D557" s="1" t="s">
        <v>361</v>
      </c>
      <c r="E557" s="1" t="s">
        <v>362</v>
      </c>
      <c r="F557" s="1" t="s">
        <v>102</v>
      </c>
      <c r="G557" s="1">
        <v>3</v>
      </c>
      <c r="H557" s="1" t="s">
        <v>125</v>
      </c>
      <c r="I557" s="1">
        <v>37</v>
      </c>
      <c r="J557" s="1" t="s">
        <v>268</v>
      </c>
      <c r="K557" s="16" t="s">
        <v>364</v>
      </c>
      <c r="L557" s="16" t="s">
        <v>574</v>
      </c>
      <c r="M557" s="1" t="s">
        <v>46</v>
      </c>
      <c r="N557" s="1" t="s">
        <v>103</v>
      </c>
      <c r="O557" s="40" t="s">
        <v>661</v>
      </c>
      <c r="P557" s="1" t="s">
        <v>365</v>
      </c>
      <c r="Q557" s="1" t="s">
        <v>772</v>
      </c>
      <c r="R557" s="1" t="s">
        <v>614</v>
      </c>
      <c r="S557" s="1" t="s">
        <v>616</v>
      </c>
      <c r="T557" s="1" t="s">
        <v>363</v>
      </c>
      <c r="U557" s="1">
        <v>6000</v>
      </c>
      <c r="V557" s="1" t="s">
        <v>520</v>
      </c>
      <c r="W557" s="1" t="s">
        <v>520</v>
      </c>
      <c r="X557" s="1">
        <v>6151</v>
      </c>
      <c r="Y557" s="1" t="s">
        <v>370</v>
      </c>
      <c r="Z557" s="1">
        <v>33</v>
      </c>
      <c r="AA557" s="1" t="s">
        <v>369</v>
      </c>
      <c r="AB557" s="7">
        <v>0</v>
      </c>
      <c r="AC557" s="7">
        <v>0</v>
      </c>
      <c r="AD557" s="8">
        <v>34265600</v>
      </c>
      <c r="AE557" s="8">
        <v>0</v>
      </c>
      <c r="AF557" s="8">
        <v>34265599.469999999</v>
      </c>
      <c r="AG557" s="8">
        <v>34265599.469999999</v>
      </c>
      <c r="AH557" s="8">
        <f t="shared" ref="AH557:AH565" si="127">AG557-AI557</f>
        <v>11097867.509999998</v>
      </c>
      <c r="AI557" s="8">
        <v>23167731.960000001</v>
      </c>
      <c r="AJ557" s="8">
        <f t="shared" ref="AJ557:AJ565" si="128">AI557-AK557</f>
        <v>0</v>
      </c>
      <c r="AK557" s="8">
        <v>23167731.960000001</v>
      </c>
      <c r="AL557" s="8"/>
      <c r="AM557" s="11"/>
      <c r="AN557" s="11"/>
      <c r="AO557" s="11">
        <f t="shared" ref="AO557:AO565" si="129">AK557-AP557</f>
        <v>0</v>
      </c>
      <c r="AP557" s="11">
        <v>23167731.960000001</v>
      </c>
      <c r="AQ557" s="11">
        <f t="shared" ref="AQ557:AQ565" si="130">AD557-AF557</f>
        <v>0.5300000011920929</v>
      </c>
      <c r="AR557" s="11">
        <v>0</v>
      </c>
      <c r="AS557" s="11">
        <v>34265600</v>
      </c>
      <c r="AT557" s="11">
        <v>0</v>
      </c>
      <c r="AU557" s="11">
        <v>0</v>
      </c>
      <c r="AV557" s="3">
        <v>34265600</v>
      </c>
      <c r="AX557" s="73">
        <f t="shared" si="126"/>
        <v>0</v>
      </c>
    </row>
    <row r="558" spans="1:50" x14ac:dyDescent="0.25">
      <c r="A558" s="1" t="s">
        <v>45</v>
      </c>
      <c r="B558" s="1" t="s">
        <v>32</v>
      </c>
      <c r="C558" s="1" t="s">
        <v>33</v>
      </c>
      <c r="D558" s="1" t="s">
        <v>361</v>
      </c>
      <c r="E558" s="1" t="s">
        <v>362</v>
      </c>
      <c r="F558" s="1" t="s">
        <v>102</v>
      </c>
      <c r="G558" s="1">
        <v>3</v>
      </c>
      <c r="H558" s="1" t="s">
        <v>125</v>
      </c>
      <c r="I558" s="1">
        <v>37</v>
      </c>
      <c r="J558" s="1" t="s">
        <v>268</v>
      </c>
      <c r="K558" s="16" t="s">
        <v>364</v>
      </c>
      <c r="L558" s="16" t="s">
        <v>574</v>
      </c>
      <c r="M558" s="1" t="s">
        <v>46</v>
      </c>
      <c r="N558" s="1" t="s">
        <v>103</v>
      </c>
      <c r="O558" s="40" t="s">
        <v>661</v>
      </c>
      <c r="P558" s="1" t="s">
        <v>365</v>
      </c>
      <c r="Q558" s="1" t="s">
        <v>772</v>
      </c>
      <c r="R558" s="1" t="s">
        <v>614</v>
      </c>
      <c r="S558" s="1" t="s">
        <v>616</v>
      </c>
      <c r="T558" s="1" t="s">
        <v>363</v>
      </c>
      <c r="U558" s="1">
        <v>6000</v>
      </c>
      <c r="V558" s="1" t="s">
        <v>520</v>
      </c>
      <c r="W558" s="1" t="s">
        <v>520</v>
      </c>
      <c r="X558" s="1">
        <v>6151</v>
      </c>
      <c r="Y558" s="1" t="s">
        <v>370</v>
      </c>
      <c r="Z558" s="1">
        <v>41</v>
      </c>
      <c r="AA558" s="1" t="s">
        <v>44</v>
      </c>
      <c r="AB558" s="7">
        <v>0</v>
      </c>
      <c r="AC558" s="7">
        <v>0</v>
      </c>
      <c r="AD558" s="8">
        <v>104800000</v>
      </c>
      <c r="AE558" s="8">
        <v>0</v>
      </c>
      <c r="AF558" s="8">
        <v>0</v>
      </c>
      <c r="AG558" s="8">
        <v>0</v>
      </c>
      <c r="AH558" s="8">
        <f t="shared" si="127"/>
        <v>0</v>
      </c>
      <c r="AI558" s="8">
        <v>0</v>
      </c>
      <c r="AJ558" s="8">
        <f t="shared" si="128"/>
        <v>0</v>
      </c>
      <c r="AK558" s="8">
        <v>0</v>
      </c>
      <c r="AL558" s="8"/>
      <c r="AM558" s="11"/>
      <c r="AN558" s="11"/>
      <c r="AO558" s="11">
        <f t="shared" si="129"/>
        <v>0</v>
      </c>
      <c r="AP558" s="11">
        <v>0</v>
      </c>
      <c r="AQ558" s="11">
        <f t="shared" si="130"/>
        <v>104800000</v>
      </c>
      <c r="AR558" s="11">
        <v>24800000</v>
      </c>
      <c r="AS558" s="11">
        <v>80000000</v>
      </c>
      <c r="AT558" s="11">
        <v>0</v>
      </c>
      <c r="AU558" s="11">
        <v>0</v>
      </c>
      <c r="AV558" s="3">
        <v>104800000</v>
      </c>
      <c r="AX558" s="73">
        <f t="shared" si="126"/>
        <v>0</v>
      </c>
    </row>
    <row r="559" spans="1:50" x14ac:dyDescent="0.25">
      <c r="A559" s="1" t="s">
        <v>45</v>
      </c>
      <c r="B559" s="1" t="s">
        <v>32</v>
      </c>
      <c r="C559" s="1" t="s">
        <v>33</v>
      </c>
      <c r="D559" s="1" t="s">
        <v>361</v>
      </c>
      <c r="E559" s="1" t="s">
        <v>362</v>
      </c>
      <c r="F559" s="1" t="s">
        <v>102</v>
      </c>
      <c r="G559" s="1">
        <v>3</v>
      </c>
      <c r="H559" s="1" t="s">
        <v>125</v>
      </c>
      <c r="I559" s="1">
        <v>37</v>
      </c>
      <c r="J559" s="1" t="s">
        <v>268</v>
      </c>
      <c r="K559" s="16" t="s">
        <v>364</v>
      </c>
      <c r="L559" s="16" t="s">
        <v>574</v>
      </c>
      <c r="M559" s="1" t="s">
        <v>46</v>
      </c>
      <c r="N559" s="1" t="s">
        <v>103</v>
      </c>
      <c r="O559" s="40" t="s">
        <v>661</v>
      </c>
      <c r="P559" s="1" t="s">
        <v>365</v>
      </c>
      <c r="Q559" s="1" t="s">
        <v>772</v>
      </c>
      <c r="R559" s="1" t="s">
        <v>614</v>
      </c>
      <c r="S559" s="1" t="s">
        <v>616</v>
      </c>
      <c r="T559" s="1" t="s">
        <v>363</v>
      </c>
      <c r="U559" s="1">
        <v>6000</v>
      </c>
      <c r="V559" s="1" t="s">
        <v>520</v>
      </c>
      <c r="W559" s="1" t="s">
        <v>520</v>
      </c>
      <c r="X559" s="1">
        <v>6151</v>
      </c>
      <c r="Y559" s="1" t="s">
        <v>370</v>
      </c>
      <c r="Z559" s="1">
        <v>42</v>
      </c>
      <c r="AA559" s="1" t="s">
        <v>44</v>
      </c>
      <c r="AB559" s="7">
        <v>0</v>
      </c>
      <c r="AC559" s="7">
        <v>0</v>
      </c>
      <c r="AD559" s="8">
        <v>47143707.329999998</v>
      </c>
      <c r="AE559" s="8">
        <v>0</v>
      </c>
      <c r="AF559" s="8">
        <v>0</v>
      </c>
      <c r="AG559" s="8">
        <v>0</v>
      </c>
      <c r="AH559" s="8">
        <f t="shared" si="127"/>
        <v>0</v>
      </c>
      <c r="AI559" s="8">
        <v>0</v>
      </c>
      <c r="AJ559" s="8">
        <f t="shared" si="128"/>
        <v>0</v>
      </c>
      <c r="AK559" s="8">
        <v>0</v>
      </c>
      <c r="AL559" s="8"/>
      <c r="AM559" s="11"/>
      <c r="AN559" s="11"/>
      <c r="AO559" s="11">
        <f t="shared" si="129"/>
        <v>0</v>
      </c>
      <c r="AP559" s="11">
        <v>0</v>
      </c>
      <c r="AQ559" s="11">
        <f t="shared" si="130"/>
        <v>47143707.329999998</v>
      </c>
      <c r="AR559" s="11">
        <v>47143707.329999998</v>
      </c>
      <c r="AS559" s="11">
        <v>0</v>
      </c>
      <c r="AT559" s="11">
        <v>0</v>
      </c>
      <c r="AU559" s="11">
        <v>0</v>
      </c>
      <c r="AV559" s="3">
        <v>47143707.329999998</v>
      </c>
      <c r="AW559" s="4">
        <v>0</v>
      </c>
      <c r="AX559" s="73">
        <f t="shared" si="126"/>
        <v>0</v>
      </c>
    </row>
    <row r="560" spans="1:50" x14ac:dyDescent="0.25">
      <c r="A560" s="1" t="s">
        <v>45</v>
      </c>
      <c r="B560" s="1" t="s">
        <v>32</v>
      </c>
      <c r="C560" s="1" t="s">
        <v>33</v>
      </c>
      <c r="D560" s="1" t="s">
        <v>361</v>
      </c>
      <c r="E560" s="1" t="s">
        <v>362</v>
      </c>
      <c r="F560" s="1" t="s">
        <v>102</v>
      </c>
      <c r="G560" s="1">
        <v>3</v>
      </c>
      <c r="H560" s="1" t="s">
        <v>125</v>
      </c>
      <c r="I560" s="1">
        <v>38</v>
      </c>
      <c r="J560" s="1" t="s">
        <v>268</v>
      </c>
      <c r="K560" s="16" t="s">
        <v>364</v>
      </c>
      <c r="L560" s="16" t="s">
        <v>574</v>
      </c>
      <c r="M560" s="1" t="s">
        <v>46</v>
      </c>
      <c r="N560" s="1" t="s">
        <v>103</v>
      </c>
      <c r="O560" s="40" t="s">
        <v>661</v>
      </c>
      <c r="P560" s="1" t="s">
        <v>365</v>
      </c>
      <c r="Q560" s="1" t="s">
        <v>772</v>
      </c>
      <c r="R560" s="1" t="s">
        <v>614</v>
      </c>
      <c r="S560" s="1" t="s">
        <v>616</v>
      </c>
      <c r="T560" s="1" t="s">
        <v>371</v>
      </c>
      <c r="U560" s="1">
        <v>6000</v>
      </c>
      <c r="V560" s="1" t="s">
        <v>520</v>
      </c>
      <c r="W560" s="1" t="s">
        <v>520</v>
      </c>
      <c r="X560" s="1">
        <v>6151</v>
      </c>
      <c r="Y560" s="1" t="s">
        <v>370</v>
      </c>
      <c r="Z560" s="1">
        <v>0</v>
      </c>
      <c r="AA560" s="1" t="s">
        <v>44</v>
      </c>
      <c r="AB560" s="6">
        <v>27730027.27</v>
      </c>
      <c r="AC560" s="6">
        <v>27730027.27</v>
      </c>
      <c r="AD560" s="8">
        <v>21500000</v>
      </c>
      <c r="AE560" s="8">
        <v>30000000</v>
      </c>
      <c r="AF560" s="8">
        <v>12099443.810000001</v>
      </c>
      <c r="AG560" s="8">
        <v>12099443.810000001</v>
      </c>
      <c r="AH560" s="8">
        <f t="shared" si="127"/>
        <v>858279.22000000067</v>
      </c>
      <c r="AI560" s="8">
        <v>11241164.59</v>
      </c>
      <c r="AJ560" s="8">
        <f t="shared" si="128"/>
        <v>0</v>
      </c>
      <c r="AK560" s="8">
        <v>11241164.59</v>
      </c>
      <c r="AL560" s="8"/>
      <c r="AM560" s="11"/>
      <c r="AN560" s="11"/>
      <c r="AO560" s="11">
        <f t="shared" si="129"/>
        <v>0</v>
      </c>
      <c r="AP560" s="11">
        <v>11241164.59</v>
      </c>
      <c r="AQ560" s="11">
        <f t="shared" si="130"/>
        <v>9400556.1899999995</v>
      </c>
      <c r="AR560" s="11">
        <v>0</v>
      </c>
      <c r="AS560" s="11">
        <v>0</v>
      </c>
      <c r="AT560" s="11">
        <v>0</v>
      </c>
      <c r="AU560" s="11">
        <v>8500000</v>
      </c>
      <c r="AV560" s="3">
        <v>-8500000</v>
      </c>
      <c r="AX560" s="73">
        <f t="shared" si="126"/>
        <v>0</v>
      </c>
    </row>
    <row r="561" spans="1:50" x14ac:dyDescent="0.25">
      <c r="A561" s="1" t="s">
        <v>453</v>
      </c>
      <c r="B561" s="1" t="s">
        <v>32</v>
      </c>
      <c r="C561" s="1" t="s">
        <v>33</v>
      </c>
      <c r="D561" s="1" t="s">
        <v>361</v>
      </c>
      <c r="E561" s="1" t="s">
        <v>362</v>
      </c>
      <c r="F561" s="1" t="s">
        <v>102</v>
      </c>
      <c r="G561" s="1">
        <v>3</v>
      </c>
      <c r="H561" s="1" t="s">
        <v>125</v>
      </c>
      <c r="I561" s="1">
        <v>37</v>
      </c>
      <c r="J561" s="1" t="s">
        <v>268</v>
      </c>
      <c r="K561" s="16" t="s">
        <v>364</v>
      </c>
      <c r="L561" s="16" t="s">
        <v>574</v>
      </c>
      <c r="M561" s="1" t="s">
        <v>454</v>
      </c>
      <c r="N561" s="1" t="s">
        <v>103</v>
      </c>
      <c r="O561" s="40" t="s">
        <v>661</v>
      </c>
      <c r="P561" s="1" t="s">
        <v>365</v>
      </c>
      <c r="Q561" s="1" t="s">
        <v>772</v>
      </c>
      <c r="R561" s="1" t="s">
        <v>614</v>
      </c>
      <c r="S561" s="1" t="s">
        <v>616</v>
      </c>
      <c r="T561" s="1" t="s">
        <v>363</v>
      </c>
      <c r="U561" s="1">
        <v>6000</v>
      </c>
      <c r="V561" s="1" t="s">
        <v>520</v>
      </c>
      <c r="W561" s="1" t="s">
        <v>520</v>
      </c>
      <c r="X561" s="1">
        <v>6151</v>
      </c>
      <c r="Y561" s="1" t="s">
        <v>370</v>
      </c>
      <c r="Z561" s="1">
        <v>0</v>
      </c>
      <c r="AA561" s="1" t="s">
        <v>44</v>
      </c>
      <c r="AB561" s="6">
        <v>46822219.18</v>
      </c>
      <c r="AC561" s="6">
        <v>46822219.18</v>
      </c>
      <c r="AD561" s="8">
        <v>9274794.4000000004</v>
      </c>
      <c r="AE561" s="8">
        <v>10000000</v>
      </c>
      <c r="AF561" s="8">
        <v>9274794.4000000004</v>
      </c>
      <c r="AG561" s="8">
        <v>9274794.4000000004</v>
      </c>
      <c r="AH561" s="8">
        <f t="shared" si="127"/>
        <v>7606.3499999996275</v>
      </c>
      <c r="AI561" s="8">
        <v>9267188.0500000007</v>
      </c>
      <c r="AJ561" s="8">
        <f t="shared" si="128"/>
        <v>0</v>
      </c>
      <c r="AK561" s="8">
        <v>9267188.0500000007</v>
      </c>
      <c r="AL561" s="79">
        <v>0</v>
      </c>
      <c r="AM561" s="11"/>
      <c r="AN561" s="11"/>
      <c r="AO561" s="11">
        <f t="shared" si="129"/>
        <v>2567568.8800000008</v>
      </c>
      <c r="AP561" s="11">
        <v>6699619.1699999999</v>
      </c>
      <c r="AQ561" s="11">
        <f t="shared" si="130"/>
        <v>0</v>
      </c>
      <c r="AR561" s="11">
        <v>16500000</v>
      </c>
      <c r="AS561" s="11">
        <v>15707188.42</v>
      </c>
      <c r="AT561" s="11">
        <v>0</v>
      </c>
      <c r="AU561" s="11">
        <v>32932394.02</v>
      </c>
      <c r="AV561" s="3">
        <v>-725205.6</v>
      </c>
      <c r="AX561" s="73">
        <f t="shared" si="126"/>
        <v>0</v>
      </c>
    </row>
    <row r="562" spans="1:50" x14ac:dyDescent="0.25">
      <c r="A562" s="1" t="s">
        <v>485</v>
      </c>
      <c r="B562" s="1" t="s">
        <v>32</v>
      </c>
      <c r="C562" s="1" t="s">
        <v>33</v>
      </c>
      <c r="D562" s="1" t="s">
        <v>361</v>
      </c>
      <c r="E562" s="1" t="s">
        <v>362</v>
      </c>
      <c r="F562" s="1" t="s">
        <v>102</v>
      </c>
      <c r="G562" s="1">
        <v>3</v>
      </c>
      <c r="H562" s="1" t="s">
        <v>125</v>
      </c>
      <c r="I562" s="1">
        <v>37</v>
      </c>
      <c r="J562" s="1" t="s">
        <v>268</v>
      </c>
      <c r="K562" s="16" t="s">
        <v>364</v>
      </c>
      <c r="L562" s="16" t="s">
        <v>574</v>
      </c>
      <c r="M562" s="1" t="s">
        <v>486</v>
      </c>
      <c r="N562" s="1" t="s">
        <v>103</v>
      </c>
      <c r="O562" s="40" t="s">
        <v>661</v>
      </c>
      <c r="P562" s="1" t="s">
        <v>365</v>
      </c>
      <c r="Q562" s="1" t="s">
        <v>772</v>
      </c>
      <c r="R562" s="1" t="s">
        <v>614</v>
      </c>
      <c r="S562" s="1" t="s">
        <v>616</v>
      </c>
      <c r="T562" s="1" t="s">
        <v>363</v>
      </c>
      <c r="U562" s="1">
        <v>6000</v>
      </c>
      <c r="V562" s="1" t="s">
        <v>520</v>
      </c>
      <c r="W562" s="1" t="s">
        <v>520</v>
      </c>
      <c r="X562" s="1">
        <v>6151</v>
      </c>
      <c r="Y562" s="1" t="s">
        <v>370</v>
      </c>
      <c r="Z562" s="1">
        <v>0</v>
      </c>
      <c r="AA562" s="1" t="s">
        <v>44</v>
      </c>
      <c r="AB562" s="6">
        <v>51800335.920000002</v>
      </c>
      <c r="AC562" s="6">
        <v>51779315.490000002</v>
      </c>
      <c r="AD562" s="8">
        <v>0</v>
      </c>
      <c r="AE562" s="8">
        <v>25000000</v>
      </c>
      <c r="AF562" s="8">
        <v>0</v>
      </c>
      <c r="AG562" s="8">
        <v>0</v>
      </c>
      <c r="AH562" s="8">
        <f t="shared" si="127"/>
        <v>0</v>
      </c>
      <c r="AI562" s="8">
        <v>0</v>
      </c>
      <c r="AJ562" s="8">
        <f t="shared" si="128"/>
        <v>0</v>
      </c>
      <c r="AK562" s="8">
        <v>0</v>
      </c>
      <c r="AL562" s="8"/>
      <c r="AM562" s="11"/>
      <c r="AN562" s="11"/>
      <c r="AO562" s="11">
        <f t="shared" si="129"/>
        <v>0</v>
      </c>
      <c r="AP562" s="11">
        <v>0</v>
      </c>
      <c r="AQ562" s="11">
        <f t="shared" si="130"/>
        <v>0</v>
      </c>
      <c r="AR562" s="11">
        <v>24436211.5</v>
      </c>
      <c r="AS562" s="11">
        <v>0</v>
      </c>
      <c r="AT562" s="11">
        <v>0</v>
      </c>
      <c r="AU562" s="11">
        <v>49436211.5</v>
      </c>
      <c r="AV562" s="3">
        <v>-25000000</v>
      </c>
      <c r="AX562" s="73">
        <f t="shared" si="126"/>
        <v>0</v>
      </c>
    </row>
    <row r="563" spans="1:50" x14ac:dyDescent="0.25">
      <c r="A563" s="1" t="s">
        <v>496</v>
      </c>
      <c r="B563" s="1" t="s">
        <v>32</v>
      </c>
      <c r="C563" s="1" t="s">
        <v>33</v>
      </c>
      <c r="D563" s="1" t="s">
        <v>361</v>
      </c>
      <c r="E563" s="1" t="s">
        <v>362</v>
      </c>
      <c r="F563" s="1" t="s">
        <v>102</v>
      </c>
      <c r="G563" s="1">
        <v>3</v>
      </c>
      <c r="H563" s="1" t="s">
        <v>125</v>
      </c>
      <c r="I563" s="1">
        <v>37</v>
      </c>
      <c r="J563" s="1" t="s">
        <v>268</v>
      </c>
      <c r="K563" s="1" t="s">
        <v>364</v>
      </c>
      <c r="L563" s="1"/>
      <c r="M563" s="1" t="s">
        <v>497</v>
      </c>
      <c r="N563" s="1" t="s">
        <v>103</v>
      </c>
      <c r="O563" s="40" t="s">
        <v>661</v>
      </c>
      <c r="P563" s="1" t="s">
        <v>365</v>
      </c>
      <c r="Q563" s="1" t="s">
        <v>772</v>
      </c>
      <c r="R563" s="1" t="s">
        <v>614</v>
      </c>
      <c r="S563" s="1" t="s">
        <v>616</v>
      </c>
      <c r="T563" s="1" t="s">
        <v>363</v>
      </c>
      <c r="U563" s="1">
        <v>6000</v>
      </c>
      <c r="V563" s="1" t="s">
        <v>520</v>
      </c>
      <c r="W563" s="1" t="s">
        <v>520</v>
      </c>
      <c r="X563" s="1">
        <v>6151</v>
      </c>
      <c r="Y563" s="1" t="s">
        <v>370</v>
      </c>
      <c r="Z563" s="1">
        <v>0</v>
      </c>
      <c r="AA563" s="1" t="s">
        <v>44</v>
      </c>
      <c r="AB563" s="7">
        <v>0</v>
      </c>
      <c r="AC563" s="7">
        <v>0</v>
      </c>
      <c r="AD563" s="8">
        <v>300839.18</v>
      </c>
      <c r="AE563" s="8">
        <v>0</v>
      </c>
      <c r="AF563" s="8">
        <v>287784.63</v>
      </c>
      <c r="AG563" s="8">
        <v>287784.63</v>
      </c>
      <c r="AH563" s="8">
        <f t="shared" si="127"/>
        <v>12.119999999995343</v>
      </c>
      <c r="AI563" s="8">
        <v>287772.51</v>
      </c>
      <c r="AJ563" s="8">
        <f t="shared" si="128"/>
        <v>0</v>
      </c>
      <c r="AK563" s="8">
        <v>287772.51</v>
      </c>
      <c r="AL563" s="8"/>
      <c r="AM563" s="11"/>
      <c r="AN563" s="11"/>
      <c r="AO563" s="11">
        <f t="shared" si="129"/>
        <v>0</v>
      </c>
      <c r="AP563" s="11">
        <v>287772.51</v>
      </c>
      <c r="AQ563" s="11">
        <f t="shared" si="130"/>
        <v>13054.549999999988</v>
      </c>
      <c r="AR563" s="11">
        <v>300839.18</v>
      </c>
      <c r="AS563" s="11">
        <v>0</v>
      </c>
      <c r="AT563" s="11">
        <v>0</v>
      </c>
      <c r="AU563" s="11">
        <v>0</v>
      </c>
      <c r="AV563" s="3">
        <v>300839.18</v>
      </c>
      <c r="AX563" s="73">
        <f t="shared" si="126"/>
        <v>0</v>
      </c>
    </row>
    <row r="564" spans="1:50" x14ac:dyDescent="0.25">
      <c r="A564" s="1" t="s">
        <v>45</v>
      </c>
      <c r="B564" s="1" t="s">
        <v>32</v>
      </c>
      <c r="C564" s="1" t="s">
        <v>33</v>
      </c>
      <c r="D564" s="1" t="s">
        <v>34</v>
      </c>
      <c r="E564" s="1" t="s">
        <v>35</v>
      </c>
      <c r="F564" s="1" t="s">
        <v>36</v>
      </c>
      <c r="G564" s="1">
        <v>6</v>
      </c>
      <c r="H564" s="1" t="s">
        <v>38</v>
      </c>
      <c r="I564" s="1">
        <v>18</v>
      </c>
      <c r="J564" s="1" t="s">
        <v>268</v>
      </c>
      <c r="K564" s="16" t="s">
        <v>253</v>
      </c>
      <c r="L564" s="16" t="s">
        <v>574</v>
      </c>
      <c r="M564" s="1" t="s">
        <v>46</v>
      </c>
      <c r="N564" s="1" t="s">
        <v>37</v>
      </c>
      <c r="O564" s="40" t="s">
        <v>584</v>
      </c>
      <c r="P564" s="1" t="s">
        <v>254</v>
      </c>
      <c r="Q564" s="1" t="s">
        <v>764</v>
      </c>
      <c r="R564" s="1" t="s">
        <v>631</v>
      </c>
      <c r="S564" s="1" t="s">
        <v>636</v>
      </c>
      <c r="T564" s="1" t="s">
        <v>252</v>
      </c>
      <c r="U564" s="1">
        <v>6000</v>
      </c>
      <c r="V564" s="1" t="s">
        <v>520</v>
      </c>
      <c r="W564" s="1" t="s">
        <v>519</v>
      </c>
      <c r="X564" s="1">
        <v>6321</v>
      </c>
      <c r="Y564" s="1" t="s">
        <v>269</v>
      </c>
      <c r="Z564" s="1">
        <v>11</v>
      </c>
      <c r="AA564" s="1" t="s">
        <v>270</v>
      </c>
      <c r="AB564" s="6">
        <v>23580360</v>
      </c>
      <c r="AC564" s="6">
        <v>21615330</v>
      </c>
      <c r="AD564" s="8">
        <v>25545390</v>
      </c>
      <c r="AE564" s="8">
        <v>25108346.399999999</v>
      </c>
      <c r="AF564" s="8">
        <v>19650300</v>
      </c>
      <c r="AG564" s="8">
        <v>19650300</v>
      </c>
      <c r="AH564" s="8">
        <f t="shared" si="127"/>
        <v>0</v>
      </c>
      <c r="AI564" s="8">
        <v>19650300</v>
      </c>
      <c r="AJ564" s="8">
        <f t="shared" si="128"/>
        <v>0</v>
      </c>
      <c r="AK564" s="8">
        <v>19650300</v>
      </c>
      <c r="AL564" s="8">
        <v>23580360</v>
      </c>
      <c r="AM564" s="11" t="s">
        <v>535</v>
      </c>
      <c r="AN564" s="11"/>
      <c r="AO564" s="11">
        <f t="shared" si="129"/>
        <v>0</v>
      </c>
      <c r="AP564" s="11">
        <v>19650300</v>
      </c>
      <c r="AQ564" s="11">
        <f t="shared" si="130"/>
        <v>5895090</v>
      </c>
      <c r="AR564" s="11">
        <v>0</v>
      </c>
      <c r="AS564" s="11">
        <v>437043.6</v>
      </c>
      <c r="AT564" s="11">
        <v>0</v>
      </c>
      <c r="AU564" s="11">
        <v>0</v>
      </c>
      <c r="AV564" s="3">
        <v>437043.6</v>
      </c>
      <c r="AW564" s="4">
        <v>23580360</v>
      </c>
      <c r="AX564" s="73">
        <f t="shared" si="126"/>
        <v>0</v>
      </c>
    </row>
    <row r="565" spans="1:50" x14ac:dyDescent="0.25">
      <c r="A565" s="1" t="s">
        <v>45</v>
      </c>
      <c r="B565" s="1" t="s">
        <v>32</v>
      </c>
      <c r="C565" s="1" t="s">
        <v>33</v>
      </c>
      <c r="D565" s="1" t="s">
        <v>34</v>
      </c>
      <c r="E565" s="1" t="s">
        <v>35</v>
      </c>
      <c r="F565" s="1" t="s">
        <v>36</v>
      </c>
      <c r="G565" s="1">
        <v>6</v>
      </c>
      <c r="H565" s="1" t="s">
        <v>38</v>
      </c>
      <c r="I565" s="1">
        <v>18</v>
      </c>
      <c r="J565" s="1" t="s">
        <v>268</v>
      </c>
      <c r="K565" s="16" t="s">
        <v>253</v>
      </c>
      <c r="L565" s="16" t="s">
        <v>574</v>
      </c>
      <c r="M565" s="1" t="s">
        <v>46</v>
      </c>
      <c r="N565" s="1" t="s">
        <v>37</v>
      </c>
      <c r="O565" s="40" t="s">
        <v>584</v>
      </c>
      <c r="P565" s="1" t="s">
        <v>254</v>
      </c>
      <c r="Q565" s="1" t="s">
        <v>764</v>
      </c>
      <c r="R565" s="1" t="s">
        <v>631</v>
      </c>
      <c r="S565" s="1" t="s">
        <v>636</v>
      </c>
      <c r="T565" s="1" t="s">
        <v>252</v>
      </c>
      <c r="U565" s="1">
        <v>6000</v>
      </c>
      <c r="V565" s="1" t="s">
        <v>520</v>
      </c>
      <c r="W565" s="1" t="s">
        <v>519</v>
      </c>
      <c r="X565" s="1">
        <v>6321</v>
      </c>
      <c r="Y565" s="1" t="s">
        <v>269</v>
      </c>
      <c r="Z565" s="1">
        <v>12</v>
      </c>
      <c r="AA565" s="1" t="s">
        <v>271</v>
      </c>
      <c r="AB565" s="6">
        <v>75751651.719999999</v>
      </c>
      <c r="AC565" s="6">
        <v>74178870.290000007</v>
      </c>
      <c r="AD565" s="8">
        <v>80000000</v>
      </c>
      <c r="AE565" s="8">
        <v>70000000</v>
      </c>
      <c r="AF565" s="8">
        <v>57987586.920000002</v>
      </c>
      <c r="AG565" s="8">
        <v>57987586.920000002</v>
      </c>
      <c r="AH565" s="8">
        <f t="shared" si="127"/>
        <v>0</v>
      </c>
      <c r="AI565" s="8">
        <v>57987586.920000002</v>
      </c>
      <c r="AJ565" s="8">
        <f t="shared" si="128"/>
        <v>0</v>
      </c>
      <c r="AK565" s="8">
        <v>57987586.920000002</v>
      </c>
      <c r="AL565" s="8">
        <v>85600000</v>
      </c>
      <c r="AM565" s="11" t="s">
        <v>536</v>
      </c>
      <c r="AN565" s="11"/>
      <c r="AO565" s="11">
        <f t="shared" si="129"/>
        <v>0</v>
      </c>
      <c r="AP565" s="11">
        <v>57987586.920000002</v>
      </c>
      <c r="AQ565" s="11">
        <f t="shared" si="130"/>
        <v>22012413.079999998</v>
      </c>
      <c r="AR565" s="11">
        <v>0</v>
      </c>
      <c r="AS565" s="11">
        <v>10000000</v>
      </c>
      <c r="AT565" s="11">
        <v>0</v>
      </c>
      <c r="AU565" s="11">
        <v>0</v>
      </c>
      <c r="AV565" s="3">
        <v>10000000</v>
      </c>
      <c r="AW565" s="4">
        <v>85600000</v>
      </c>
      <c r="AX565" s="73">
        <f t="shared" si="126"/>
        <v>0</v>
      </c>
    </row>
    <row r="566" spans="1:50" x14ac:dyDescent="0.25">
      <c r="A566" s="1" t="s">
        <v>453</v>
      </c>
      <c r="B566" s="1" t="s">
        <v>32</v>
      </c>
      <c r="C566" s="1" t="s">
        <v>33</v>
      </c>
      <c r="D566" s="1" t="s">
        <v>34</v>
      </c>
      <c r="E566" s="1" t="s">
        <v>35</v>
      </c>
      <c r="F566" s="1" t="s">
        <v>36</v>
      </c>
      <c r="G566" s="1">
        <v>6</v>
      </c>
      <c r="H566" s="1" t="s">
        <v>38</v>
      </c>
      <c r="I566" s="1">
        <v>19</v>
      </c>
      <c r="J566" s="1" t="s">
        <v>447</v>
      </c>
      <c r="K566" s="16" t="s">
        <v>40</v>
      </c>
      <c r="L566" s="16" t="s">
        <v>574</v>
      </c>
      <c r="M566" s="1" t="s">
        <v>454</v>
      </c>
      <c r="N566" s="1" t="s">
        <v>37</v>
      </c>
      <c r="O566" s="40" t="s">
        <v>584</v>
      </c>
      <c r="P566" s="1" t="s">
        <v>41</v>
      </c>
      <c r="Q566" s="1" t="s">
        <v>764</v>
      </c>
      <c r="R566" s="1" t="s">
        <v>631</v>
      </c>
      <c r="S566" s="1" t="s">
        <v>632</v>
      </c>
      <c r="T566" s="1" t="s">
        <v>39</v>
      </c>
      <c r="U566" s="1">
        <v>9000</v>
      </c>
      <c r="V566" s="1" t="s">
        <v>520</v>
      </c>
      <c r="W566" s="1" t="s">
        <v>519</v>
      </c>
      <c r="X566" s="1">
        <v>9111</v>
      </c>
      <c r="Y566" s="1" t="s">
        <v>448</v>
      </c>
      <c r="Z566" s="1">
        <v>0</v>
      </c>
      <c r="AA566" s="1" t="s">
        <v>44</v>
      </c>
      <c r="AB566" s="6">
        <v>28381279.719999999</v>
      </c>
      <c r="AC566" s="6">
        <v>28381279.719999999</v>
      </c>
      <c r="AD566" s="8">
        <v>0</v>
      </c>
      <c r="AE566" s="8">
        <v>0</v>
      </c>
      <c r="AF566" s="8">
        <v>0</v>
      </c>
      <c r="AG566" s="8">
        <v>0</v>
      </c>
      <c r="AH566" s="8">
        <v>0</v>
      </c>
      <c r="AI566" s="8">
        <v>0</v>
      </c>
      <c r="AJ566" s="8">
        <v>0</v>
      </c>
      <c r="AK566" s="8">
        <v>0</v>
      </c>
      <c r="AL566" s="8">
        <v>0</v>
      </c>
      <c r="AM566" s="11"/>
      <c r="AN566" s="11"/>
      <c r="AO566" s="11">
        <v>0</v>
      </c>
      <c r="AP566" s="11">
        <v>0</v>
      </c>
      <c r="AQ566" s="11">
        <v>0</v>
      </c>
      <c r="AR566" s="11">
        <v>0</v>
      </c>
      <c r="AS566" s="11">
        <v>0</v>
      </c>
      <c r="AT566" s="11">
        <v>0</v>
      </c>
      <c r="AU566" s="11">
        <v>0</v>
      </c>
      <c r="AV566" s="11">
        <v>0</v>
      </c>
      <c r="AW566" s="4">
        <v>0</v>
      </c>
      <c r="AX566" s="73">
        <f t="shared" si="126"/>
        <v>0</v>
      </c>
    </row>
    <row r="567" spans="1:50" x14ac:dyDescent="0.25">
      <c r="A567" s="1" t="s">
        <v>445</v>
      </c>
      <c r="B567" s="1" t="s">
        <v>32</v>
      </c>
      <c r="C567" s="1" t="s">
        <v>33</v>
      </c>
      <c r="D567" s="1" t="s">
        <v>34</v>
      </c>
      <c r="E567" s="1" t="s">
        <v>35</v>
      </c>
      <c r="F567" s="1" t="s">
        <v>36</v>
      </c>
      <c r="G567" s="1">
        <v>6</v>
      </c>
      <c r="H567" s="1" t="s">
        <v>38</v>
      </c>
      <c r="I567" s="1">
        <v>19</v>
      </c>
      <c r="J567" s="1" t="s">
        <v>447</v>
      </c>
      <c r="K567" s="16" t="s">
        <v>40</v>
      </c>
      <c r="L567" s="16" t="s">
        <v>574</v>
      </c>
      <c r="M567" s="1" t="s">
        <v>446</v>
      </c>
      <c r="N567" s="1" t="s">
        <v>37</v>
      </c>
      <c r="O567" s="40" t="s">
        <v>584</v>
      </c>
      <c r="P567" s="1" t="s">
        <v>41</v>
      </c>
      <c r="Q567" s="1" t="s">
        <v>764</v>
      </c>
      <c r="R567" s="1" t="s">
        <v>631</v>
      </c>
      <c r="S567" s="1" t="s">
        <v>632</v>
      </c>
      <c r="T567" s="1" t="s">
        <v>39</v>
      </c>
      <c r="U567" s="1">
        <v>9000</v>
      </c>
      <c r="V567" s="1" t="s">
        <v>520</v>
      </c>
      <c r="W567" s="1" t="s">
        <v>519</v>
      </c>
      <c r="X567" s="1">
        <v>9111</v>
      </c>
      <c r="Y567" s="1" t="s">
        <v>448</v>
      </c>
      <c r="Z567" s="1">
        <v>0</v>
      </c>
      <c r="AA567" s="1" t="s">
        <v>44</v>
      </c>
      <c r="AB567" s="6">
        <v>15141504.83</v>
      </c>
      <c r="AC567" s="6">
        <v>15141504.83</v>
      </c>
      <c r="AD567" s="8">
        <v>43989196.579999998</v>
      </c>
      <c r="AE567" s="8">
        <v>43522784.549999997</v>
      </c>
      <c r="AF567" s="8">
        <v>32329227.809999999</v>
      </c>
      <c r="AG567" s="8">
        <v>32329227.809999999</v>
      </c>
      <c r="AH567" s="8">
        <f>AG567-AI567</f>
        <v>0</v>
      </c>
      <c r="AI567" s="8">
        <v>32329227.809999999</v>
      </c>
      <c r="AJ567" s="8">
        <f>AI567-AK567</f>
        <v>0</v>
      </c>
      <c r="AK567" s="8">
        <v>32329227.809999999</v>
      </c>
      <c r="AL567" s="8">
        <v>38364867.060000002</v>
      </c>
      <c r="AM567" s="11" t="s">
        <v>531</v>
      </c>
      <c r="AN567" s="11"/>
      <c r="AO567" s="11">
        <f>AK567-AP567</f>
        <v>0</v>
      </c>
      <c r="AP567" s="11">
        <v>32329227.809999999</v>
      </c>
      <c r="AQ567" s="11">
        <f>AD567-AF567</f>
        <v>11659968.77</v>
      </c>
      <c r="AR567" s="11">
        <v>466412.03</v>
      </c>
      <c r="AS567" s="11">
        <v>0</v>
      </c>
      <c r="AT567" s="11">
        <v>0</v>
      </c>
      <c r="AU567" s="11">
        <v>0</v>
      </c>
      <c r="AV567" s="3">
        <v>466412.03</v>
      </c>
      <c r="AW567" s="4">
        <v>38364867.060000002</v>
      </c>
      <c r="AX567" s="73">
        <f t="shared" si="126"/>
        <v>0</v>
      </c>
    </row>
    <row r="568" spans="1:50" x14ac:dyDescent="0.25">
      <c r="A568" s="1" t="s">
        <v>453</v>
      </c>
      <c r="B568" s="1" t="s">
        <v>32</v>
      </c>
      <c r="C568" s="1" t="s">
        <v>33</v>
      </c>
      <c r="D568" s="1" t="s">
        <v>34</v>
      </c>
      <c r="E568" s="1" t="s">
        <v>35</v>
      </c>
      <c r="F568" s="1" t="s">
        <v>36</v>
      </c>
      <c r="G568" s="1">
        <v>6</v>
      </c>
      <c r="H568" s="1" t="s">
        <v>38</v>
      </c>
      <c r="I568" s="1">
        <v>19</v>
      </c>
      <c r="J568" s="1" t="s">
        <v>447</v>
      </c>
      <c r="K568" s="16" t="s">
        <v>40</v>
      </c>
      <c r="L568" s="16" t="s">
        <v>574</v>
      </c>
      <c r="M568" s="1" t="s">
        <v>454</v>
      </c>
      <c r="N568" s="1" t="s">
        <v>37</v>
      </c>
      <c r="O568" s="40" t="s">
        <v>584</v>
      </c>
      <c r="P568" s="1" t="s">
        <v>41</v>
      </c>
      <c r="Q568" s="1" t="s">
        <v>764</v>
      </c>
      <c r="R568" s="1" t="s">
        <v>631</v>
      </c>
      <c r="S568" s="1" t="s">
        <v>632</v>
      </c>
      <c r="T568" s="1" t="s">
        <v>39</v>
      </c>
      <c r="U568" s="1">
        <v>9000</v>
      </c>
      <c r="V568" s="1" t="s">
        <v>520</v>
      </c>
      <c r="W568" s="1" t="s">
        <v>519</v>
      </c>
      <c r="X568" s="1">
        <v>9211</v>
      </c>
      <c r="Y568" s="1" t="s">
        <v>449</v>
      </c>
      <c r="Z568" s="1">
        <v>0</v>
      </c>
      <c r="AA568" s="1" t="s">
        <v>44</v>
      </c>
      <c r="AB568" s="6">
        <v>17104464.09</v>
      </c>
      <c r="AC568" s="6">
        <v>17104464.09</v>
      </c>
      <c r="AD568" s="8">
        <v>0</v>
      </c>
      <c r="AE568" s="8">
        <v>0</v>
      </c>
      <c r="AF568" s="8">
        <v>0</v>
      </c>
      <c r="AG568" s="8">
        <v>0</v>
      </c>
      <c r="AH568" s="8">
        <v>0</v>
      </c>
      <c r="AI568" s="8">
        <v>0</v>
      </c>
      <c r="AJ568" s="8">
        <v>0</v>
      </c>
      <c r="AK568" s="8">
        <v>0</v>
      </c>
      <c r="AL568" s="8">
        <v>0</v>
      </c>
      <c r="AM568" s="11"/>
      <c r="AN568" s="11"/>
      <c r="AO568" s="11">
        <v>0</v>
      </c>
      <c r="AP568" s="11">
        <v>0</v>
      </c>
      <c r="AQ568" s="11">
        <v>0</v>
      </c>
      <c r="AR568" s="11">
        <v>0</v>
      </c>
      <c r="AS568" s="11">
        <v>0</v>
      </c>
      <c r="AT568" s="11">
        <v>0</v>
      </c>
      <c r="AU568" s="11">
        <v>0</v>
      </c>
      <c r="AV568" s="11">
        <v>0</v>
      </c>
      <c r="AW568" s="4">
        <v>0</v>
      </c>
      <c r="AX568" s="73">
        <f t="shared" si="126"/>
        <v>0</v>
      </c>
    </row>
    <row r="569" spans="1:50" x14ac:dyDescent="0.25">
      <c r="A569" s="1" t="s">
        <v>445</v>
      </c>
      <c r="B569" s="1" t="s">
        <v>32</v>
      </c>
      <c r="C569" s="1" t="s">
        <v>33</v>
      </c>
      <c r="D569" s="1" t="s">
        <v>34</v>
      </c>
      <c r="E569" s="1" t="s">
        <v>35</v>
      </c>
      <c r="F569" s="1" t="s">
        <v>36</v>
      </c>
      <c r="G569" s="1">
        <v>6</v>
      </c>
      <c r="H569" s="1" t="s">
        <v>38</v>
      </c>
      <c r="I569" s="1">
        <v>19</v>
      </c>
      <c r="J569" s="1" t="s">
        <v>447</v>
      </c>
      <c r="K569" s="16" t="s">
        <v>40</v>
      </c>
      <c r="L569" s="16" t="s">
        <v>574</v>
      </c>
      <c r="M569" s="1" t="s">
        <v>446</v>
      </c>
      <c r="N569" s="1" t="s">
        <v>37</v>
      </c>
      <c r="O569" s="40" t="s">
        <v>584</v>
      </c>
      <c r="P569" s="1" t="s">
        <v>41</v>
      </c>
      <c r="Q569" s="1" t="s">
        <v>764</v>
      </c>
      <c r="R569" s="1" t="s">
        <v>631</v>
      </c>
      <c r="S569" s="1" t="s">
        <v>632</v>
      </c>
      <c r="T569" s="1" t="s">
        <v>39</v>
      </c>
      <c r="U569" s="1">
        <v>9000</v>
      </c>
      <c r="V569" s="1" t="s">
        <v>520</v>
      </c>
      <c r="W569" s="1" t="s">
        <v>519</v>
      </c>
      <c r="X569" s="1">
        <v>9211</v>
      </c>
      <c r="Y569" s="1" t="s">
        <v>449</v>
      </c>
      <c r="Z569" s="1">
        <v>0</v>
      </c>
      <c r="AA569" s="1" t="s">
        <v>44</v>
      </c>
      <c r="AB569" s="6">
        <v>8187007.1900000004</v>
      </c>
      <c r="AC569" s="6">
        <v>7990511.0300000003</v>
      </c>
      <c r="AD569" s="8">
        <v>19300000</v>
      </c>
      <c r="AE569" s="8">
        <v>26300000</v>
      </c>
      <c r="AF569" s="8">
        <v>13583826.539999999</v>
      </c>
      <c r="AG569" s="8">
        <v>13583826.539999999</v>
      </c>
      <c r="AH569" s="8">
        <f>AG569-AI569</f>
        <v>0</v>
      </c>
      <c r="AI569" s="8">
        <v>13583826.539999999</v>
      </c>
      <c r="AJ569" s="8">
        <f>AI569-AK569</f>
        <v>0</v>
      </c>
      <c r="AK569" s="8">
        <v>13583826.539999999</v>
      </c>
      <c r="AL569" s="8">
        <v>10000000</v>
      </c>
      <c r="AM569" s="11" t="s">
        <v>531</v>
      </c>
      <c r="AN569" s="11"/>
      <c r="AO569" s="11">
        <f>AK569-AP569</f>
        <v>0</v>
      </c>
      <c r="AP569" s="11">
        <v>13583826.539999999</v>
      </c>
      <c r="AQ569" s="11">
        <f>AD569-AF569</f>
        <v>5716173.4600000009</v>
      </c>
      <c r="AR569" s="11">
        <v>0</v>
      </c>
      <c r="AS569" s="11">
        <v>0</v>
      </c>
      <c r="AT569" s="11">
        <v>0</v>
      </c>
      <c r="AU569" s="11">
        <v>7000000</v>
      </c>
      <c r="AV569" s="3">
        <v>-7000000</v>
      </c>
      <c r="AW569" s="4">
        <v>10000000</v>
      </c>
      <c r="AX569" s="73">
        <f t="shared" si="126"/>
        <v>0</v>
      </c>
    </row>
    <row r="570" spans="1:50" x14ac:dyDescent="0.25">
      <c r="A570" s="1" t="s">
        <v>45</v>
      </c>
      <c r="B570" s="1" t="s">
        <v>123</v>
      </c>
      <c r="C570" s="1" t="s">
        <v>124</v>
      </c>
      <c r="D570" s="1" t="s">
        <v>100</v>
      </c>
      <c r="E570" s="1" t="s">
        <v>101</v>
      </c>
      <c r="F570" s="1" t="s">
        <v>78</v>
      </c>
      <c r="G570" s="1">
        <v>3</v>
      </c>
      <c r="H570" s="1" t="s">
        <v>125</v>
      </c>
      <c r="I570" s="1">
        <v>11</v>
      </c>
      <c r="J570" s="1" t="s">
        <v>57</v>
      </c>
      <c r="K570" s="16" t="s">
        <v>127</v>
      </c>
      <c r="L570" s="16" t="s">
        <v>574</v>
      </c>
      <c r="M570" s="1" t="s">
        <v>46</v>
      </c>
      <c r="N570" s="1" t="s">
        <v>79</v>
      </c>
      <c r="O570" s="40" t="s">
        <v>663</v>
      </c>
      <c r="P570" s="1" t="s">
        <v>128</v>
      </c>
      <c r="Q570" s="1" t="s">
        <v>769</v>
      </c>
      <c r="R570" s="1" t="s">
        <v>622</v>
      </c>
      <c r="S570" s="1" t="s">
        <v>627</v>
      </c>
      <c r="T570" s="1" t="s">
        <v>126</v>
      </c>
      <c r="U570" s="1">
        <v>3000</v>
      </c>
      <c r="V570" s="1" t="s">
        <v>520</v>
      </c>
      <c r="W570" s="1" t="s">
        <v>520</v>
      </c>
      <c r="X570" s="1">
        <v>3751</v>
      </c>
      <c r="Y570" s="1" t="s">
        <v>161</v>
      </c>
      <c r="Z570" s="1">
        <v>0</v>
      </c>
      <c r="AA570" s="1" t="s">
        <v>44</v>
      </c>
      <c r="AB570" s="6">
        <v>126.97</v>
      </c>
      <c r="AC570" s="6">
        <v>126.97</v>
      </c>
      <c r="AD570" s="8">
        <v>1000</v>
      </c>
      <c r="AE570" s="8">
        <v>1000</v>
      </c>
      <c r="AF570" s="8">
        <v>0</v>
      </c>
      <c r="AG570" s="8">
        <v>0</v>
      </c>
      <c r="AH570" s="8">
        <f>AG570-AI570</f>
        <v>0</v>
      </c>
      <c r="AI570" s="8">
        <v>0</v>
      </c>
      <c r="AJ570" s="8">
        <f>AI570-AK570</f>
        <v>0</v>
      </c>
      <c r="AK570" s="8">
        <v>0</v>
      </c>
      <c r="AL570" s="8">
        <v>50000</v>
      </c>
      <c r="AM570" s="11"/>
      <c r="AN570" s="11"/>
      <c r="AO570" s="11">
        <f>AK570-AP570</f>
        <v>0</v>
      </c>
      <c r="AP570" s="11">
        <v>0</v>
      </c>
      <c r="AQ570" s="11">
        <f>AD570-AF570</f>
        <v>1000</v>
      </c>
      <c r="AR570" s="11">
        <v>0</v>
      </c>
      <c r="AS570" s="11">
        <v>0</v>
      </c>
      <c r="AT570" s="11">
        <v>0</v>
      </c>
      <c r="AU570" s="11">
        <v>0</v>
      </c>
      <c r="AV570" s="3">
        <v>0</v>
      </c>
      <c r="AW570" s="4">
        <v>50000</v>
      </c>
      <c r="AX570" s="73">
        <f t="shared" ref="AX570:AX574" si="131">AW570-AL570</f>
        <v>0</v>
      </c>
    </row>
    <row r="571" spans="1:50" x14ac:dyDescent="0.25">
      <c r="A571" s="1" t="s">
        <v>45</v>
      </c>
      <c r="B571" s="1" t="s">
        <v>395</v>
      </c>
      <c r="C571" s="1" t="s">
        <v>396</v>
      </c>
      <c r="D571" s="1" t="s">
        <v>100</v>
      </c>
      <c r="E571" s="1" t="s">
        <v>101</v>
      </c>
      <c r="F571" s="1" t="s">
        <v>102</v>
      </c>
      <c r="G571" s="1">
        <v>3</v>
      </c>
      <c r="H571" s="1" t="s">
        <v>125</v>
      </c>
      <c r="I571" s="1">
        <v>34</v>
      </c>
      <c r="J571" s="1" t="s">
        <v>42</v>
      </c>
      <c r="K571" s="16" t="s">
        <v>398</v>
      </c>
      <c r="L571" s="16" t="s">
        <v>574</v>
      </c>
      <c r="M571" s="1" t="s">
        <v>46</v>
      </c>
      <c r="N571" s="1" t="s">
        <v>103</v>
      </c>
      <c r="O571" s="40" t="s">
        <v>660</v>
      </c>
      <c r="P571" s="1" t="s">
        <v>399</v>
      </c>
      <c r="Q571" s="1" t="s">
        <v>770</v>
      </c>
      <c r="R571" s="1" t="s">
        <v>611</v>
      </c>
      <c r="S571" s="1" t="s">
        <v>399</v>
      </c>
      <c r="T571" s="1" t="s">
        <v>397</v>
      </c>
      <c r="U571" s="1">
        <v>3000</v>
      </c>
      <c r="V571" s="1" t="s">
        <v>520</v>
      </c>
      <c r="W571" s="1" t="s">
        <v>519</v>
      </c>
      <c r="X571" s="1">
        <v>3291</v>
      </c>
      <c r="Y571" s="1" t="s">
        <v>260</v>
      </c>
      <c r="Z571" s="1">
        <v>0</v>
      </c>
      <c r="AA571" s="1" t="s">
        <v>44</v>
      </c>
      <c r="AB571" s="9">
        <v>16500159.109999999</v>
      </c>
      <c r="AC571" s="9">
        <v>16500159.109999999</v>
      </c>
      <c r="AD571" s="8">
        <v>15452580.07</v>
      </c>
      <c r="AE571" s="8">
        <v>8000000</v>
      </c>
      <c r="AF571" s="8">
        <v>0</v>
      </c>
      <c r="AG571" s="8">
        <v>0</v>
      </c>
      <c r="AH571" s="8">
        <f>AG571-AI571</f>
        <v>0</v>
      </c>
      <c r="AI571" s="8">
        <v>0</v>
      </c>
      <c r="AJ571" s="8">
        <f>AI571-AK571</f>
        <v>0</v>
      </c>
      <c r="AK571" s="8">
        <v>0</v>
      </c>
      <c r="AL571" s="8">
        <v>20000000</v>
      </c>
      <c r="AM571" s="11" t="s">
        <v>695</v>
      </c>
      <c r="AN571" s="11"/>
      <c r="AO571" s="11">
        <f>AK571-AP571</f>
        <v>0</v>
      </c>
      <c r="AP571" s="11">
        <v>0</v>
      </c>
      <c r="AQ571" s="11">
        <f>AD571-AF571</f>
        <v>15452580.07</v>
      </c>
      <c r="AR571" s="11">
        <v>7452580.0700000003</v>
      </c>
      <c r="AS571" s="11">
        <v>0</v>
      </c>
      <c r="AT571" s="11">
        <v>0</v>
      </c>
      <c r="AU571" s="11">
        <v>0</v>
      </c>
      <c r="AV571" s="3">
        <v>7452580.0700000003</v>
      </c>
      <c r="AW571" s="4">
        <v>60000000</v>
      </c>
      <c r="AX571" s="73">
        <f t="shared" si="131"/>
        <v>40000000</v>
      </c>
    </row>
    <row r="572" spans="1:50" x14ac:dyDescent="0.25">
      <c r="A572" s="1" t="s">
        <v>45</v>
      </c>
      <c r="B572" s="1" t="s">
        <v>374</v>
      </c>
      <c r="C572" s="1" t="s">
        <v>375</v>
      </c>
      <c r="D572" s="1" t="s">
        <v>100</v>
      </c>
      <c r="E572" s="1" t="s">
        <v>101</v>
      </c>
      <c r="F572" s="1" t="s">
        <v>350</v>
      </c>
      <c r="G572" s="1">
        <v>8</v>
      </c>
      <c r="H572" s="1" t="s">
        <v>376</v>
      </c>
      <c r="I572" s="1">
        <v>42</v>
      </c>
      <c r="J572" s="1" t="s">
        <v>42</v>
      </c>
      <c r="K572" s="16" t="s">
        <v>383</v>
      </c>
      <c r="L572" s="16" t="s">
        <v>574</v>
      </c>
      <c r="M572" s="1" t="s">
        <v>46</v>
      </c>
      <c r="N572" s="1" t="s">
        <v>351</v>
      </c>
      <c r="O572" s="40" t="s">
        <v>651</v>
      </c>
      <c r="P572" s="1" t="s">
        <v>384</v>
      </c>
      <c r="Q572" s="1" t="s">
        <v>773</v>
      </c>
      <c r="R572" s="1" t="s">
        <v>608</v>
      </c>
      <c r="S572" s="1" t="s">
        <v>613</v>
      </c>
      <c r="T572" s="1" t="s">
        <v>382</v>
      </c>
      <c r="U572" s="1">
        <v>3000</v>
      </c>
      <c r="V572" s="1" t="s">
        <v>520</v>
      </c>
      <c r="W572" s="1" t="s">
        <v>520</v>
      </c>
      <c r="X572" s="1">
        <v>3751</v>
      </c>
      <c r="Y572" s="1" t="s">
        <v>161</v>
      </c>
      <c r="Z572" s="1">
        <v>0</v>
      </c>
      <c r="AA572" s="1" t="s">
        <v>44</v>
      </c>
      <c r="AB572" s="7">
        <v>0</v>
      </c>
      <c r="AC572" s="7">
        <v>0</v>
      </c>
      <c r="AD572" s="8">
        <v>0</v>
      </c>
      <c r="AE572" s="8">
        <v>42000</v>
      </c>
      <c r="AF572" s="8">
        <v>0</v>
      </c>
      <c r="AG572" s="8">
        <v>0</v>
      </c>
      <c r="AH572" s="8">
        <f>AG572-AI572</f>
        <v>0</v>
      </c>
      <c r="AI572" s="8">
        <v>0</v>
      </c>
      <c r="AJ572" s="8">
        <f>AI572-AK572</f>
        <v>0</v>
      </c>
      <c r="AK572" s="8">
        <v>0</v>
      </c>
      <c r="AL572" s="8">
        <v>30000</v>
      </c>
      <c r="AM572" s="11"/>
      <c r="AN572" s="11"/>
      <c r="AO572" s="11">
        <f>AK572-AP572</f>
        <v>0</v>
      </c>
      <c r="AP572" s="11">
        <v>0</v>
      </c>
      <c r="AQ572" s="11">
        <f>AD572-AF572</f>
        <v>0</v>
      </c>
      <c r="AR572" s="11">
        <v>0</v>
      </c>
      <c r="AS572" s="11">
        <v>0</v>
      </c>
      <c r="AT572" s="11">
        <v>0</v>
      </c>
      <c r="AU572" s="11">
        <v>42000</v>
      </c>
      <c r="AV572" s="3">
        <v>-42000</v>
      </c>
      <c r="AW572" s="4">
        <v>30000</v>
      </c>
      <c r="AX572" s="73">
        <f t="shared" si="131"/>
        <v>0</v>
      </c>
    </row>
    <row r="573" spans="1:50" x14ac:dyDescent="0.25">
      <c r="A573" s="1" t="s">
        <v>45</v>
      </c>
      <c r="B573" s="1" t="s">
        <v>219</v>
      </c>
      <c r="C573" s="1" t="s">
        <v>220</v>
      </c>
      <c r="D573" s="1" t="s">
        <v>49</v>
      </c>
      <c r="E573" s="1" t="s">
        <v>50</v>
      </c>
      <c r="F573" s="1" t="s">
        <v>221</v>
      </c>
      <c r="G573" s="1">
        <v>7</v>
      </c>
      <c r="H573" s="1" t="s">
        <v>223</v>
      </c>
      <c r="I573" s="1">
        <v>41</v>
      </c>
      <c r="J573" s="1" t="s">
        <v>42</v>
      </c>
      <c r="K573" s="16" t="s">
        <v>225</v>
      </c>
      <c r="L573" s="16" t="s">
        <v>574</v>
      </c>
      <c r="M573" s="1" t="s">
        <v>46</v>
      </c>
      <c r="N573" s="1" t="s">
        <v>222</v>
      </c>
      <c r="O573" s="40" t="s">
        <v>663</v>
      </c>
      <c r="P573" s="1" t="s">
        <v>599</v>
      </c>
      <c r="Q573" s="1" t="s">
        <v>769</v>
      </c>
      <c r="R573" s="1" t="s">
        <v>622</v>
      </c>
      <c r="S573" s="1" t="s">
        <v>599</v>
      </c>
      <c r="T573" s="1" t="s">
        <v>229</v>
      </c>
      <c r="U573" s="1">
        <v>3000</v>
      </c>
      <c r="V573" s="1" t="s">
        <v>520</v>
      </c>
      <c r="W573" s="1" t="s">
        <v>520</v>
      </c>
      <c r="X573" s="1">
        <v>3941</v>
      </c>
      <c r="Y573" s="1" t="s">
        <v>228</v>
      </c>
      <c r="Z573" s="1"/>
      <c r="AA573" s="1"/>
      <c r="AB573" s="8"/>
      <c r="AC573" s="8"/>
      <c r="AD573" s="8"/>
      <c r="AE573" s="8"/>
      <c r="AF573" s="8"/>
      <c r="AG573" s="8"/>
      <c r="AH573" s="8"/>
      <c r="AI573" s="8"/>
      <c r="AJ573" s="8"/>
      <c r="AK573" s="8"/>
      <c r="AL573" s="8">
        <v>50000</v>
      </c>
      <c r="AM573" s="11"/>
      <c r="AN573" s="11"/>
      <c r="AO573" s="11"/>
      <c r="AP573" s="11"/>
      <c r="AQ573" s="11"/>
      <c r="AR573" s="11"/>
      <c r="AS573" s="11"/>
      <c r="AT573" s="11"/>
      <c r="AU573" s="11"/>
      <c r="AV573" s="3"/>
      <c r="AW573" s="4">
        <v>50000</v>
      </c>
      <c r="AX573" s="73">
        <f t="shared" si="131"/>
        <v>0</v>
      </c>
    </row>
    <row r="574" spans="1:50" x14ac:dyDescent="0.25">
      <c r="A574" s="1" t="s">
        <v>45</v>
      </c>
      <c r="B574" s="1" t="s">
        <v>32</v>
      </c>
      <c r="C574" s="1" t="s">
        <v>33</v>
      </c>
      <c r="D574" s="1" t="s">
        <v>100</v>
      </c>
      <c r="E574" s="1" t="s">
        <v>101</v>
      </c>
      <c r="F574" s="1" t="s">
        <v>102</v>
      </c>
      <c r="G574" s="1">
        <v>3</v>
      </c>
      <c r="H574" s="1" t="s">
        <v>125</v>
      </c>
      <c r="I574" s="1">
        <v>33</v>
      </c>
      <c r="J574" s="1" t="s">
        <v>57</v>
      </c>
      <c r="K574" s="16" t="s">
        <v>347</v>
      </c>
      <c r="L574" s="16" t="s">
        <v>574</v>
      </c>
      <c r="M574" s="1" t="s">
        <v>46</v>
      </c>
      <c r="N574" s="1" t="s">
        <v>103</v>
      </c>
      <c r="O574" s="40" t="s">
        <v>660</v>
      </c>
      <c r="P574" s="1" t="s">
        <v>348</v>
      </c>
      <c r="Q574" s="1" t="s">
        <v>770</v>
      </c>
      <c r="R574" s="1" t="s">
        <v>611</v>
      </c>
      <c r="S574" s="1" t="s">
        <v>619</v>
      </c>
      <c r="T574" s="1" t="s">
        <v>346</v>
      </c>
      <c r="U574" s="16">
        <v>3000</v>
      </c>
      <c r="V574" s="16"/>
      <c r="W574" s="16"/>
      <c r="X574" s="1"/>
      <c r="Y574" s="1"/>
      <c r="Z574" s="16"/>
      <c r="AA574" s="16"/>
      <c r="AB574" s="6">
        <v>0</v>
      </c>
      <c r="AC574" s="32">
        <v>0</v>
      </c>
      <c r="AD574" s="33">
        <v>0</v>
      </c>
      <c r="AE574" s="68"/>
      <c r="AF574" s="8"/>
      <c r="AG574" s="8"/>
      <c r="AH574" s="8"/>
      <c r="AI574" s="8"/>
      <c r="AJ574" s="8"/>
      <c r="AK574" s="68">
        <v>0</v>
      </c>
      <c r="AL574" s="68">
        <v>0</v>
      </c>
      <c r="AM574" s="69"/>
      <c r="AN574" s="11"/>
      <c r="AO574" s="11"/>
      <c r="AP574" s="11"/>
      <c r="AQ574" s="11"/>
      <c r="AR574" s="11"/>
      <c r="AS574" s="11"/>
      <c r="AT574" s="11"/>
      <c r="AU574" s="11"/>
      <c r="AV574" s="3"/>
      <c r="AW574" s="4">
        <v>10000000</v>
      </c>
      <c r="AX574" s="73">
        <f t="shared" si="131"/>
        <v>10000000</v>
      </c>
    </row>
    <row r="575" spans="1:50" x14ac:dyDescent="0.25">
      <c r="A575" s="1"/>
      <c r="B575" s="1"/>
      <c r="C575" s="1"/>
      <c r="D575" s="1"/>
      <c r="E575" s="1"/>
      <c r="F575" s="1"/>
      <c r="G575" s="1"/>
      <c r="H575" s="1"/>
      <c r="I575" s="1"/>
      <c r="J575" s="1"/>
      <c r="K575" s="16"/>
      <c r="L575" s="16"/>
      <c r="M575" s="1"/>
      <c r="N575" s="1"/>
      <c r="O575" s="40"/>
      <c r="P575" s="1"/>
      <c r="Q575" s="1"/>
      <c r="R575" s="1"/>
      <c r="S575" s="1"/>
      <c r="T575" s="1"/>
      <c r="U575" s="1"/>
      <c r="V575" s="1"/>
      <c r="W575" s="1"/>
      <c r="X575" s="1"/>
      <c r="Y575" s="1"/>
      <c r="Z575" s="1"/>
      <c r="AA575" s="1"/>
      <c r="AB575" s="6"/>
      <c r="AC575" s="6"/>
      <c r="AD575" s="8"/>
      <c r="AE575" s="8"/>
      <c r="AF575" s="8"/>
      <c r="AG575" s="8"/>
      <c r="AH575" s="8"/>
      <c r="AI575" s="8"/>
      <c r="AJ575" s="8"/>
      <c r="AK575" s="8"/>
      <c r="AL575" s="8"/>
      <c r="AM575" s="11"/>
      <c r="AN575" s="11"/>
      <c r="AO575" s="11"/>
      <c r="AP575" s="11"/>
      <c r="AQ575" s="11"/>
      <c r="AR575" s="11"/>
      <c r="AS575" s="11"/>
      <c r="AT575" s="11"/>
      <c r="AU575" s="11"/>
      <c r="AV575" s="3"/>
    </row>
    <row r="576" spans="1:50" x14ac:dyDescent="0.25">
      <c r="AA576" s="2" t="s">
        <v>515</v>
      </c>
      <c r="AB576" s="12">
        <f t="shared" ref="AB576:AL576" si="132">SUM(AB2:AB574)</f>
        <v>4033253827.9199991</v>
      </c>
      <c r="AC576" s="12">
        <f t="shared" si="132"/>
        <v>3887165586.3699999</v>
      </c>
      <c r="AD576" s="12">
        <f t="shared" si="132"/>
        <v>4867130984.9699984</v>
      </c>
      <c r="AE576" s="12">
        <f t="shared" si="132"/>
        <v>3202347833</v>
      </c>
      <c r="AF576" s="12">
        <f t="shared" si="132"/>
        <v>3448505595.5000005</v>
      </c>
      <c r="AG576" s="12">
        <f t="shared" si="132"/>
        <v>3441688979.7900009</v>
      </c>
      <c r="AH576" s="12">
        <f t="shared" si="132"/>
        <v>200275128.98999998</v>
      </c>
      <c r="AI576" s="12">
        <f t="shared" si="132"/>
        <v>3241413850.8000026</v>
      </c>
      <c r="AJ576" s="12">
        <f t="shared" si="132"/>
        <v>54589699.649999976</v>
      </c>
      <c r="AK576" s="12">
        <f t="shared" si="132"/>
        <v>3188855390.7000012</v>
      </c>
      <c r="AL576" s="12">
        <f t="shared" si="132"/>
        <v>4761509606.000001</v>
      </c>
      <c r="AM576" s="11"/>
      <c r="AN576" s="11"/>
      <c r="AO576" s="11"/>
      <c r="AP576" s="11"/>
      <c r="AQ576" s="11"/>
      <c r="AR576" s="11"/>
      <c r="AS576" s="11"/>
      <c r="AT576" s="11"/>
      <c r="AU576" s="11"/>
      <c r="AW576" s="4">
        <f>SUM(AW2:AW574)</f>
        <v>4861768856.0256014</v>
      </c>
    </row>
    <row r="577" spans="10:49" x14ac:dyDescent="0.25">
      <c r="AA577" s="2" t="s">
        <v>514</v>
      </c>
      <c r="AB577" s="12">
        <v>4033262991.9199991</v>
      </c>
      <c r="AC577" s="12">
        <v>3887174750.3699994</v>
      </c>
      <c r="AE577" s="8"/>
      <c r="AF577" s="8"/>
      <c r="AG577" s="8"/>
      <c r="AH577" s="8"/>
      <c r="AI577" s="8"/>
      <c r="AJ577" s="8"/>
      <c r="AK577" s="8"/>
      <c r="AL577" s="8"/>
      <c r="AM577" s="11"/>
      <c r="AN577" s="11"/>
      <c r="AO577" s="11"/>
      <c r="AP577" s="11"/>
      <c r="AQ577" s="11"/>
      <c r="AR577" s="11"/>
      <c r="AS577" s="11"/>
      <c r="AT577" s="11"/>
      <c r="AU577" s="11"/>
    </row>
    <row r="578" spans="10:49" x14ac:dyDescent="0.25">
      <c r="X578" s="15"/>
      <c r="Y578" s="15"/>
      <c r="AA578" s="14" t="s">
        <v>516</v>
      </c>
      <c r="AB578" s="13">
        <f>AB576-AB577</f>
        <v>-9164</v>
      </c>
      <c r="AC578" s="13">
        <f>AC576-AC577</f>
        <v>-9163.9999995231628</v>
      </c>
      <c r="AE578" s="8"/>
      <c r="AF578" s="8"/>
      <c r="AG578" s="8"/>
      <c r="AH578" s="8"/>
      <c r="AI578" s="8"/>
      <c r="AJ578" s="8"/>
      <c r="AK578" s="8"/>
      <c r="AL578" s="8"/>
      <c r="AM578" s="11"/>
      <c r="AN578" s="11"/>
      <c r="AO578" s="11"/>
      <c r="AP578" s="11"/>
      <c r="AQ578" s="11"/>
      <c r="AR578" s="11"/>
      <c r="AS578" s="11"/>
      <c r="AT578" s="11"/>
      <c r="AU578" s="11"/>
    </row>
    <row r="579" spans="10:49" x14ac:dyDescent="0.25">
      <c r="X579" s="15"/>
      <c r="Y579" s="15"/>
      <c r="AB579" s="12">
        <f>SUBTOTAL(9,AB2:AB61)</f>
        <v>1394937763.0900002</v>
      </c>
      <c r="AC579" s="12">
        <f t="shared" ref="AC579:AL579" si="133">SUBTOTAL(9,AC62:AC523)</f>
        <v>1834295410.6700001</v>
      </c>
      <c r="AD579" s="12">
        <f t="shared" si="133"/>
        <v>2201087339.0700016</v>
      </c>
      <c r="AE579" s="12">
        <f t="shared" si="133"/>
        <v>1384507229.2500002</v>
      </c>
      <c r="AF579" s="12">
        <f t="shared" si="133"/>
        <v>1771935473.8600008</v>
      </c>
      <c r="AG579" s="12">
        <f t="shared" si="133"/>
        <v>1765118870.4500005</v>
      </c>
      <c r="AH579" s="12">
        <f t="shared" si="133"/>
        <v>90977640.610000044</v>
      </c>
      <c r="AI579" s="12">
        <f t="shared" si="133"/>
        <v>1674141229.8400004</v>
      </c>
      <c r="AJ579" s="12">
        <f t="shared" si="133"/>
        <v>40971051.939999983</v>
      </c>
      <c r="AK579" s="12">
        <f t="shared" si="133"/>
        <v>1635201417.4500003</v>
      </c>
      <c r="AL579" s="12">
        <f t="shared" si="133"/>
        <v>2093618535.5799994</v>
      </c>
      <c r="AN579" s="11"/>
      <c r="AO579" s="11"/>
      <c r="AP579" s="11"/>
      <c r="AQ579" s="11"/>
      <c r="AR579" s="11"/>
      <c r="AS579" s="11"/>
      <c r="AT579" s="11"/>
      <c r="AU579" s="11"/>
      <c r="AW579" s="4">
        <v>1950837785.6055999</v>
      </c>
    </row>
    <row r="580" spans="10:49" x14ac:dyDescent="0.25">
      <c r="X580" s="15"/>
      <c r="AE580" s="8"/>
      <c r="AF580" s="8"/>
      <c r="AG580" s="8"/>
      <c r="AH580" s="8"/>
      <c r="AI580" s="8"/>
      <c r="AJ580" s="8"/>
      <c r="AK580" s="8"/>
      <c r="AL580" s="8"/>
      <c r="AM580" s="11"/>
      <c r="AN580" s="11"/>
      <c r="AO580" s="11"/>
      <c r="AP580" s="11"/>
      <c r="AQ580" s="11"/>
      <c r="AR580" s="11"/>
      <c r="AS580" s="11"/>
      <c r="AT580" s="11"/>
      <c r="AU580" s="11"/>
    </row>
    <row r="581" spans="10:49" x14ac:dyDescent="0.25">
      <c r="X581" s="15"/>
      <c r="AE581" s="8"/>
      <c r="AF581" s="8"/>
      <c r="AG581" s="8"/>
      <c r="AH581" s="8"/>
      <c r="AI581" s="8"/>
      <c r="AJ581" s="8"/>
      <c r="AK581" s="8"/>
      <c r="AL581" s="8"/>
      <c r="AM581" s="11"/>
      <c r="AN581" s="11"/>
      <c r="AO581" s="11"/>
      <c r="AP581" s="11"/>
      <c r="AQ581" s="11"/>
      <c r="AR581" s="11"/>
      <c r="AS581" s="11"/>
      <c r="AT581" s="11"/>
      <c r="AU581" s="11"/>
    </row>
    <row r="582" spans="10:49" x14ac:dyDescent="0.25">
      <c r="AC582" s="8"/>
      <c r="AD582" s="8"/>
      <c r="AE582" s="8"/>
      <c r="AF582" s="8"/>
      <c r="AG582" s="8"/>
      <c r="AH582" s="8"/>
      <c r="AI582" s="8"/>
      <c r="AJ582" s="8"/>
      <c r="AK582" s="8"/>
      <c r="AL582" s="8"/>
      <c r="AM582" s="11"/>
      <c r="AN582" s="11"/>
      <c r="AO582" s="11"/>
      <c r="AP582" s="11"/>
      <c r="AQ582" s="11"/>
      <c r="AR582" s="11"/>
      <c r="AS582" s="11"/>
      <c r="AT582" s="11"/>
      <c r="AU582" s="11"/>
    </row>
    <row r="583" spans="10:49" x14ac:dyDescent="0.25">
      <c r="AC583" s="8"/>
      <c r="AD583" s="8"/>
      <c r="AE583" s="8"/>
      <c r="AF583" s="8"/>
      <c r="AG583" s="8"/>
      <c r="AH583" s="8"/>
      <c r="AI583" s="8"/>
      <c r="AJ583" s="8"/>
      <c r="AK583" s="8"/>
      <c r="AL583" s="8"/>
      <c r="AM583" s="11"/>
      <c r="AN583" s="11"/>
      <c r="AO583" s="11"/>
      <c r="AP583" s="11"/>
      <c r="AQ583" s="11"/>
      <c r="AR583" s="11"/>
      <c r="AS583" s="11"/>
      <c r="AT583" s="11"/>
      <c r="AU583" s="11"/>
    </row>
    <row r="584" spans="10:49" x14ac:dyDescent="0.25">
      <c r="AE584" s="8"/>
      <c r="AF584" s="8"/>
      <c r="AG584" s="8"/>
      <c r="AH584" s="8"/>
      <c r="AI584" s="8"/>
      <c r="AJ584" s="8"/>
      <c r="AK584" s="8"/>
      <c r="AL584" s="8"/>
      <c r="AM584" s="11"/>
      <c r="AN584" s="11"/>
      <c r="AO584" s="11"/>
      <c r="AP584" s="11"/>
      <c r="AQ584" s="11"/>
      <c r="AR584" s="11"/>
      <c r="AS584" s="11"/>
      <c r="AT584" s="11"/>
      <c r="AU584" s="11"/>
    </row>
    <row r="585" spans="10:49" x14ac:dyDescent="0.25">
      <c r="AE585" s="8"/>
      <c r="AF585" s="8"/>
      <c r="AG585" s="8"/>
      <c r="AH585" s="8"/>
      <c r="AI585" s="8"/>
      <c r="AJ585" s="8"/>
      <c r="AK585" s="8"/>
      <c r="AL585" s="8">
        <f>AL581-AL579</f>
        <v>-2093618535.5799994</v>
      </c>
      <c r="AM585" s="11"/>
      <c r="AN585" s="11"/>
      <c r="AO585" s="11"/>
      <c r="AP585" s="11"/>
      <c r="AQ585" s="11"/>
      <c r="AR585" s="11"/>
      <c r="AS585" s="11"/>
      <c r="AT585" s="11"/>
      <c r="AU585" s="11"/>
      <c r="AW585" s="4">
        <v>-1950837785.6055999</v>
      </c>
    </row>
    <row r="586" spans="10:49" x14ac:dyDescent="0.25">
      <c r="AE586" s="8"/>
      <c r="AF586" s="8"/>
      <c r="AG586" s="8"/>
      <c r="AH586" s="8"/>
      <c r="AI586" s="8"/>
      <c r="AJ586" s="8"/>
      <c r="AK586" s="8"/>
      <c r="AL586" s="8"/>
      <c r="AM586" s="11"/>
      <c r="AN586" s="11"/>
      <c r="AO586" s="11"/>
      <c r="AP586" s="11"/>
      <c r="AQ586" s="11"/>
      <c r="AR586" s="11"/>
      <c r="AS586" s="11"/>
      <c r="AT586" s="11"/>
      <c r="AU586" s="11"/>
    </row>
    <row r="587" spans="10:49" x14ac:dyDescent="0.25">
      <c r="AE587" s="8"/>
      <c r="AF587" s="8"/>
      <c r="AG587" s="8"/>
      <c r="AH587" s="8"/>
      <c r="AI587" s="8"/>
      <c r="AJ587" s="8"/>
      <c r="AK587" s="8"/>
      <c r="AL587" s="8"/>
      <c r="AM587" s="11"/>
      <c r="AN587" s="11"/>
      <c r="AO587" s="11"/>
      <c r="AP587" s="11"/>
      <c r="AQ587" s="11"/>
      <c r="AR587" s="11"/>
      <c r="AS587" s="11"/>
      <c r="AT587" s="11"/>
      <c r="AU587" s="11"/>
    </row>
    <row r="588" spans="10:49" x14ac:dyDescent="0.25">
      <c r="J588" s="4"/>
      <c r="U588" s="4"/>
      <c r="V588" s="4"/>
      <c r="W588" s="4"/>
      <c r="AE588" s="8"/>
      <c r="AF588" s="8"/>
      <c r="AG588" s="8"/>
      <c r="AH588" s="8"/>
      <c r="AI588" s="8"/>
      <c r="AJ588" s="8"/>
      <c r="AK588" s="8"/>
      <c r="AL588" s="8"/>
      <c r="AM588" s="11"/>
      <c r="AN588" s="11"/>
      <c r="AO588" s="11"/>
      <c r="AP588" s="11"/>
      <c r="AQ588" s="11"/>
      <c r="AR588" s="11"/>
      <c r="AS588" s="11"/>
      <c r="AT588" s="11"/>
      <c r="AU588" s="11"/>
    </row>
    <row r="589" spans="10:49" x14ac:dyDescent="0.25">
      <c r="J589" s="4"/>
      <c r="U589" s="4"/>
      <c r="V589" s="4"/>
      <c r="W589" s="4"/>
      <c r="AE589" s="8"/>
      <c r="AF589" s="8"/>
      <c r="AG589" s="8"/>
      <c r="AH589" s="8"/>
      <c r="AI589" s="8"/>
      <c r="AJ589" s="8"/>
      <c r="AK589" s="8"/>
      <c r="AL589" s="8"/>
      <c r="AM589" s="11"/>
      <c r="AN589" s="11"/>
      <c r="AO589" s="11"/>
      <c r="AP589" s="11"/>
      <c r="AQ589" s="11"/>
      <c r="AR589" s="11"/>
      <c r="AS589" s="11"/>
      <c r="AT589" s="11"/>
      <c r="AU589" s="11"/>
    </row>
    <row r="590" spans="10:49" x14ac:dyDescent="0.25">
      <c r="J590" s="4"/>
      <c r="U590" s="4"/>
      <c r="V590" s="4"/>
      <c r="W590" s="4"/>
      <c r="AE590" s="8"/>
      <c r="AF590" s="8"/>
      <c r="AG590" s="8"/>
      <c r="AH590" s="8"/>
      <c r="AI590" s="8"/>
      <c r="AJ590" s="8"/>
      <c r="AK590" s="8"/>
      <c r="AL590" s="8"/>
      <c r="AM590" s="11"/>
      <c r="AN590" s="11"/>
      <c r="AO590" s="11"/>
      <c r="AP590" s="11"/>
      <c r="AQ590" s="11"/>
      <c r="AR590" s="11"/>
      <c r="AS590" s="11"/>
      <c r="AT590" s="11"/>
      <c r="AU590" s="11"/>
    </row>
    <row r="591" spans="10:49" x14ac:dyDescent="0.25">
      <c r="AC591" s="26"/>
      <c r="AD591" s="26"/>
      <c r="AE591" s="26"/>
      <c r="AF591" s="26"/>
      <c r="AG591" s="26"/>
      <c r="AH591" s="26"/>
      <c r="AI591" s="26"/>
      <c r="AJ591" s="26"/>
      <c r="AK591" s="26"/>
      <c r="AL591" s="8"/>
      <c r="AM591" s="11"/>
      <c r="AN591" s="11"/>
      <c r="AO591" s="11"/>
      <c r="AP591" s="11"/>
      <c r="AQ591" s="11"/>
      <c r="AR591" s="11"/>
      <c r="AS591" s="11"/>
      <c r="AT591" s="11"/>
      <c r="AU591" s="11"/>
    </row>
    <row r="592" spans="10:49" x14ac:dyDescent="0.25">
      <c r="AK592" s="12"/>
    </row>
    <row r="593" spans="28:50" x14ac:dyDescent="0.25">
      <c r="AK593" s="12"/>
    </row>
    <row r="594" spans="28:50" x14ac:dyDescent="0.25">
      <c r="AB594" s="12">
        <f>SUBTOTAL(9,AB78:AB521)</f>
        <v>1799723509.3</v>
      </c>
      <c r="AC594" s="12">
        <f t="shared" ref="AC594:AK594" si="134">SUBTOTAL(9,AC78:AC521)</f>
        <v>1760476621.9800003</v>
      </c>
      <c r="AD594" s="12">
        <f t="shared" si="134"/>
        <v>2099796824.6300015</v>
      </c>
      <c r="AE594" s="12">
        <f t="shared" si="134"/>
        <v>1306465809.2500002</v>
      </c>
      <c r="AF594" s="12">
        <f t="shared" si="134"/>
        <v>1681996972.8200009</v>
      </c>
      <c r="AG594" s="12">
        <f t="shared" si="134"/>
        <v>1675200913.0100007</v>
      </c>
      <c r="AH594" s="12">
        <f t="shared" si="134"/>
        <v>89789240.600000024</v>
      </c>
      <c r="AI594" s="12">
        <f t="shared" si="134"/>
        <v>1585411672.4100006</v>
      </c>
      <c r="AJ594" s="12">
        <f t="shared" si="134"/>
        <v>40971051.939999983</v>
      </c>
      <c r="AK594" s="12">
        <f t="shared" si="134"/>
        <v>1546471860.0200005</v>
      </c>
      <c r="AL594" s="12">
        <f>SUBTOTAL(9,AL69:AL538)</f>
        <v>2151626535.5799994</v>
      </c>
    </row>
    <row r="597" spans="28:50" x14ac:dyDescent="0.25">
      <c r="AL597" s="6"/>
    </row>
    <row r="598" spans="28:50" x14ac:dyDescent="0.25">
      <c r="AM598" s="4"/>
    </row>
    <row r="599" spans="28:50" x14ac:dyDescent="0.25">
      <c r="AL599" s="6"/>
    </row>
    <row r="601" spans="28:50" x14ac:dyDescent="0.25">
      <c r="AL601" s="12">
        <v>12000000</v>
      </c>
    </row>
    <row r="602" spans="28:50" x14ac:dyDescent="0.25">
      <c r="AL602" s="12">
        <f>AL601*24</f>
        <v>288000000</v>
      </c>
    </row>
    <row r="603" spans="28:50" x14ac:dyDescent="0.25">
      <c r="AL603" s="12"/>
    </row>
    <row r="604" spans="28:50" x14ac:dyDescent="0.25">
      <c r="AB604" s="12">
        <f t="shared" ref="AB604" si="135">SUBTOTAL(9,AB8:AB570)</f>
        <v>3319379001.7099977</v>
      </c>
      <c r="AD604" s="12">
        <f t="shared" ref="AD604:AJ604" si="136">SUBTOTAL(9,AD2:AD504)</f>
        <v>3573242500.2399988</v>
      </c>
      <c r="AE604" s="12">
        <f t="shared" si="136"/>
        <v>2703055226.2499995</v>
      </c>
      <c r="AF604" s="12">
        <f t="shared" si="136"/>
        <v>2656006943.0400004</v>
      </c>
      <c r="AG604" s="12">
        <f t="shared" si="136"/>
        <v>2649190339.6300006</v>
      </c>
      <c r="AH604" s="12">
        <f t="shared" si="136"/>
        <v>94445170.670000046</v>
      </c>
      <c r="AI604" s="12">
        <f t="shared" si="136"/>
        <v>2554745168.9600015</v>
      </c>
      <c r="AJ604" s="12">
        <f t="shared" si="136"/>
        <v>49352908.339999974</v>
      </c>
      <c r="AK604" s="12"/>
      <c r="AL604" s="12">
        <f>SUBTOTAL(9,AL89:AL572)</f>
        <v>3236081762.6399994</v>
      </c>
      <c r="AM604" s="12">
        <f t="shared" ref="AM604:AX604" si="137">SUBTOTAL(9,AM12:AM567)</f>
        <v>1000000</v>
      </c>
      <c r="AN604" s="12">
        <f t="shared" si="137"/>
        <v>0</v>
      </c>
      <c r="AO604" s="17">
        <f t="shared" si="137"/>
        <v>164615045.75</v>
      </c>
      <c r="AP604" s="17">
        <f t="shared" si="137"/>
        <v>2386317892.6900001</v>
      </c>
      <c r="AQ604" s="17">
        <f t="shared" si="137"/>
        <v>1107701659.5099998</v>
      </c>
      <c r="AR604" s="17">
        <f t="shared" si="137"/>
        <v>1557085413.6700001</v>
      </c>
      <c r="AS604" s="17">
        <f t="shared" si="137"/>
        <v>916679930.12999988</v>
      </c>
      <c r="AT604" s="17">
        <f t="shared" si="137"/>
        <v>0</v>
      </c>
      <c r="AU604" s="17">
        <f t="shared" si="137"/>
        <v>846381870.1400001</v>
      </c>
      <c r="AV604" s="17">
        <f t="shared" si="137"/>
        <v>1627383473.6600001</v>
      </c>
      <c r="AW604" s="12">
        <f t="shared" si="137"/>
        <v>3830680384.1752005</v>
      </c>
      <c r="AX604" s="12">
        <f t="shared" si="137"/>
        <v>152759250.02560046</v>
      </c>
    </row>
    <row r="607" spans="28:50" x14ac:dyDescent="0.25">
      <c r="AL607" s="12">
        <f>AL604-1000000000</f>
        <v>2236081762.6399994</v>
      </c>
    </row>
    <row r="609" spans="38:39" x14ac:dyDescent="0.25">
      <c r="AL609" s="78">
        <f>AL541+AL545</f>
        <v>126371757</v>
      </c>
    </row>
    <row r="611" spans="38:39" x14ac:dyDescent="0.25">
      <c r="AL611" s="78"/>
      <c r="AM611" s="73"/>
    </row>
    <row r="613" spans="38:39" x14ac:dyDescent="0.25">
      <c r="AL613" s="6">
        <f>AL541+AL547</f>
        <v>0</v>
      </c>
    </row>
  </sheetData>
  <autoFilter ref="A1:AX603" xr:uid="{00000000-0001-0000-0000-000000000000}"/>
  <sortState xmlns:xlrd2="http://schemas.microsoft.com/office/spreadsheetml/2017/richdata2" ref="A64:AX569">
    <sortCondition ref="X250:X574"/>
  </sortState>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79D2-56B3-4D3E-B089-C6D92B7115BC}">
  <dimension ref="A3:B42"/>
  <sheetViews>
    <sheetView topLeftCell="A16" workbookViewId="0">
      <selection activeCell="B29" sqref="B29"/>
    </sheetView>
  </sheetViews>
  <sheetFormatPr baseColWidth="10" defaultRowHeight="15" x14ac:dyDescent="0.25"/>
  <cols>
    <col min="1" max="1" width="22" bestFit="1" customWidth="1"/>
    <col min="2" max="2" width="15.28515625" bestFit="1" customWidth="1"/>
    <col min="3" max="3" width="22.28515625" bestFit="1" customWidth="1"/>
    <col min="4" max="4" width="83.42578125" bestFit="1" customWidth="1"/>
  </cols>
  <sheetData>
    <row r="3" spans="1:2" x14ac:dyDescent="0.25">
      <c r="A3" s="10" t="s">
        <v>562</v>
      </c>
    </row>
    <row r="4" spans="1:2" x14ac:dyDescent="0.25">
      <c r="A4" s="10" t="s">
        <v>1748</v>
      </c>
      <c r="B4" t="s">
        <v>721</v>
      </c>
    </row>
    <row r="5" spans="1:2" x14ac:dyDescent="0.25">
      <c r="A5">
        <v>1100</v>
      </c>
      <c r="B5" s="5">
        <v>896933021</v>
      </c>
    </row>
    <row r="6" spans="1:2" x14ac:dyDescent="0.25">
      <c r="A6">
        <v>1200</v>
      </c>
      <c r="B6" s="5">
        <v>49022522</v>
      </c>
    </row>
    <row r="7" spans="1:2" x14ac:dyDescent="0.25">
      <c r="A7">
        <v>1300</v>
      </c>
      <c r="B7" s="5">
        <v>145822238</v>
      </c>
    </row>
    <row r="8" spans="1:2" x14ac:dyDescent="0.25">
      <c r="A8">
        <v>1400</v>
      </c>
      <c r="B8" s="5">
        <v>292364790</v>
      </c>
    </row>
    <row r="9" spans="1:2" x14ac:dyDescent="0.25">
      <c r="A9">
        <v>1500</v>
      </c>
      <c r="B9" s="5">
        <v>125485272</v>
      </c>
    </row>
    <row r="10" spans="1:2" x14ac:dyDescent="0.25">
      <c r="A10">
        <v>2100</v>
      </c>
      <c r="B10" s="5">
        <v>19525000.059999868</v>
      </c>
    </row>
    <row r="11" spans="1:2" x14ac:dyDescent="0.25">
      <c r="A11">
        <v>2200</v>
      </c>
      <c r="B11" s="5">
        <v>2625000</v>
      </c>
    </row>
    <row r="12" spans="1:2" x14ac:dyDescent="0.25">
      <c r="A12">
        <v>2300</v>
      </c>
      <c r="B12" s="5">
        <v>1200000</v>
      </c>
    </row>
    <row r="13" spans="1:2" x14ac:dyDescent="0.25">
      <c r="A13">
        <v>2400</v>
      </c>
      <c r="B13" s="5">
        <v>299521200</v>
      </c>
    </row>
    <row r="14" spans="1:2" x14ac:dyDescent="0.25">
      <c r="A14">
        <v>2500</v>
      </c>
      <c r="B14" s="5">
        <v>26118500</v>
      </c>
    </row>
    <row r="15" spans="1:2" x14ac:dyDescent="0.25">
      <c r="A15">
        <v>2600</v>
      </c>
      <c r="B15" s="5">
        <v>80200000</v>
      </c>
    </row>
    <row r="16" spans="1:2" x14ac:dyDescent="0.25">
      <c r="A16">
        <v>2700</v>
      </c>
      <c r="B16" s="5">
        <v>12020000</v>
      </c>
    </row>
    <row r="17" spans="1:2" x14ac:dyDescent="0.25">
      <c r="A17">
        <v>2800</v>
      </c>
      <c r="B17" s="5">
        <v>3900000</v>
      </c>
    </row>
    <row r="18" spans="1:2" x14ac:dyDescent="0.25">
      <c r="A18">
        <v>2900</v>
      </c>
      <c r="B18" s="5">
        <v>8259500</v>
      </c>
    </row>
    <row r="19" spans="1:2" x14ac:dyDescent="0.25">
      <c r="A19">
        <v>3100</v>
      </c>
      <c r="B19" s="5">
        <v>371873100.4443996</v>
      </c>
    </row>
    <row r="20" spans="1:2" x14ac:dyDescent="0.25">
      <c r="A20">
        <v>3200</v>
      </c>
      <c r="B20" s="5">
        <v>219250000</v>
      </c>
    </row>
    <row r="21" spans="1:2" x14ac:dyDescent="0.25">
      <c r="A21">
        <v>3300</v>
      </c>
      <c r="B21" s="5">
        <v>118943496.36</v>
      </c>
    </row>
    <row r="22" spans="1:2" x14ac:dyDescent="0.25">
      <c r="A22">
        <v>3400</v>
      </c>
      <c r="B22" s="5">
        <v>63654100</v>
      </c>
    </row>
    <row r="23" spans="1:2" x14ac:dyDescent="0.25">
      <c r="A23">
        <v>3500</v>
      </c>
      <c r="B23" s="5">
        <v>557464600</v>
      </c>
    </row>
    <row r="24" spans="1:2" x14ac:dyDescent="0.25">
      <c r="A24">
        <v>3600</v>
      </c>
      <c r="B24" s="5">
        <v>44270000</v>
      </c>
    </row>
    <row r="25" spans="1:2" x14ac:dyDescent="0.25">
      <c r="A25">
        <v>3700</v>
      </c>
      <c r="B25" s="5">
        <v>398500</v>
      </c>
    </row>
    <row r="26" spans="1:2" x14ac:dyDescent="0.25">
      <c r="A26">
        <v>3800</v>
      </c>
      <c r="B26" s="5">
        <v>21468000</v>
      </c>
    </row>
    <row r="27" spans="1:2" x14ac:dyDescent="0.25">
      <c r="A27">
        <v>3900</v>
      </c>
      <c r="B27" s="5">
        <v>30730000</v>
      </c>
    </row>
    <row r="28" spans="1:2" x14ac:dyDescent="0.25">
      <c r="A28">
        <v>4200</v>
      </c>
      <c r="B28" s="5">
        <v>161318105.6056</v>
      </c>
    </row>
    <row r="29" spans="1:2" x14ac:dyDescent="0.25">
      <c r="A29">
        <v>4300</v>
      </c>
      <c r="B29" s="5">
        <v>17750000</v>
      </c>
    </row>
    <row r="30" spans="1:2" x14ac:dyDescent="0.25">
      <c r="A30">
        <v>4400</v>
      </c>
      <c r="B30" s="5">
        <v>153689000</v>
      </c>
    </row>
    <row r="31" spans="1:2" x14ac:dyDescent="0.25">
      <c r="A31">
        <v>5100</v>
      </c>
      <c r="B31" s="5">
        <v>12230000</v>
      </c>
    </row>
    <row r="32" spans="1:2" x14ac:dyDescent="0.25">
      <c r="A32">
        <v>5200</v>
      </c>
      <c r="B32" s="5">
        <v>1250000</v>
      </c>
    </row>
    <row r="33" spans="1:2" x14ac:dyDescent="0.25">
      <c r="A33">
        <v>5300</v>
      </c>
      <c r="B33" s="5">
        <v>5750000</v>
      </c>
    </row>
    <row r="34" spans="1:2" x14ac:dyDescent="0.25">
      <c r="A34">
        <v>5600</v>
      </c>
      <c r="B34" s="5">
        <v>6778250.8799999999</v>
      </c>
    </row>
    <row r="35" spans="1:2" x14ac:dyDescent="0.25">
      <c r="A35">
        <v>5700</v>
      </c>
      <c r="B35" s="5">
        <v>200000</v>
      </c>
    </row>
    <row r="36" spans="1:2" x14ac:dyDescent="0.25">
      <c r="A36">
        <v>5800</v>
      </c>
      <c r="B36" s="5">
        <v>10000000</v>
      </c>
    </row>
    <row r="37" spans="1:2" x14ac:dyDescent="0.25">
      <c r="A37">
        <v>5900</v>
      </c>
      <c r="B37" s="5">
        <v>38950182.649999999</v>
      </c>
    </row>
    <row r="38" spans="1:2" x14ac:dyDescent="0.25">
      <c r="A38">
        <v>6100</v>
      </c>
      <c r="B38" s="5">
        <v>992000000</v>
      </c>
    </row>
    <row r="39" spans="1:2" x14ac:dyDescent="0.25">
      <c r="A39">
        <v>6300</v>
      </c>
      <c r="B39" s="5">
        <v>117180360</v>
      </c>
    </row>
    <row r="40" spans="1:2" x14ac:dyDescent="0.25">
      <c r="A40">
        <v>9100</v>
      </c>
      <c r="B40" s="5">
        <v>38364867</v>
      </c>
    </row>
    <row r="41" spans="1:2" x14ac:dyDescent="0.25">
      <c r="A41">
        <v>9200</v>
      </c>
      <c r="B41" s="5">
        <v>10000000</v>
      </c>
    </row>
    <row r="42" spans="1:2" x14ac:dyDescent="0.25">
      <c r="A42" t="s">
        <v>510</v>
      </c>
      <c r="B42" s="5">
        <v>4956509606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5142A-9C50-442A-9166-6670ECFF0EAA}">
  <dimension ref="A3:B16"/>
  <sheetViews>
    <sheetView workbookViewId="0">
      <selection activeCell="E25" sqref="E25"/>
    </sheetView>
  </sheetViews>
  <sheetFormatPr baseColWidth="10" defaultRowHeight="15" x14ac:dyDescent="0.25"/>
  <cols>
    <col min="1" max="1" width="17.5703125" bestFit="1" customWidth="1"/>
    <col min="2" max="2" width="22.85546875" bestFit="1" customWidth="1"/>
  </cols>
  <sheetData>
    <row r="3" spans="1:2" x14ac:dyDescent="0.25">
      <c r="A3" s="10" t="s">
        <v>509</v>
      </c>
      <c r="B3" t="s">
        <v>562</v>
      </c>
    </row>
    <row r="4" spans="1:2" x14ac:dyDescent="0.25">
      <c r="A4" s="2" t="s">
        <v>520</v>
      </c>
      <c r="B4" s="5">
        <v>4182374809.9399996</v>
      </c>
    </row>
    <row r="5" spans="1:2" x14ac:dyDescent="0.25">
      <c r="A5" s="30">
        <v>1000</v>
      </c>
      <c r="B5" s="5">
        <v>1509627843</v>
      </c>
    </row>
    <row r="6" spans="1:2" x14ac:dyDescent="0.25">
      <c r="A6" s="30">
        <v>2000</v>
      </c>
      <c r="B6" s="5">
        <v>417269199.99999988</v>
      </c>
    </row>
    <row r="7" spans="1:2" x14ac:dyDescent="0.25">
      <c r="A7" s="30">
        <v>3000</v>
      </c>
      <c r="B7" s="5">
        <v>929051796.80439961</v>
      </c>
    </row>
    <row r="8" spans="1:2" x14ac:dyDescent="0.25">
      <c r="A8" s="30">
        <v>4000</v>
      </c>
      <c r="B8" s="5">
        <v>332757105.6056</v>
      </c>
    </row>
    <row r="9" spans="1:2" x14ac:dyDescent="0.25">
      <c r="A9" s="30">
        <v>5000</v>
      </c>
      <c r="B9" s="5">
        <v>75158433.530000001</v>
      </c>
    </row>
    <row r="10" spans="1:2" x14ac:dyDescent="0.25">
      <c r="A10" s="30">
        <v>6000</v>
      </c>
      <c r="B10" s="5">
        <v>870145564</v>
      </c>
    </row>
    <row r="11" spans="1:2" x14ac:dyDescent="0.25">
      <c r="A11" s="30">
        <v>9000</v>
      </c>
      <c r="B11" s="5">
        <v>48364867</v>
      </c>
    </row>
    <row r="12" spans="1:2" x14ac:dyDescent="0.25">
      <c r="A12" s="2" t="s">
        <v>519</v>
      </c>
      <c r="B12" s="5">
        <v>774134796</v>
      </c>
    </row>
    <row r="13" spans="1:2" x14ac:dyDescent="0.25">
      <c r="A13" s="30">
        <v>2000</v>
      </c>
      <c r="B13" s="5">
        <v>36100000</v>
      </c>
    </row>
    <row r="14" spans="1:2" x14ac:dyDescent="0.25">
      <c r="A14" s="30">
        <v>3000</v>
      </c>
      <c r="B14" s="5">
        <v>499000000</v>
      </c>
    </row>
    <row r="15" spans="1:2" x14ac:dyDescent="0.25">
      <c r="A15" s="30">
        <v>6000</v>
      </c>
      <c r="B15" s="5">
        <v>239034796.00000003</v>
      </c>
    </row>
    <row r="16" spans="1:2" x14ac:dyDescent="0.25">
      <c r="A16" s="2" t="s">
        <v>510</v>
      </c>
      <c r="B16" s="5">
        <v>4956509605.9399996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6DEE1-14EF-434B-85EA-ED0883F2ADB3}">
  <dimension ref="A1:AJ403"/>
  <sheetViews>
    <sheetView topLeftCell="R1" workbookViewId="0">
      <selection activeCell="AG63" sqref="AG63:AG341"/>
    </sheetView>
  </sheetViews>
  <sheetFormatPr baseColWidth="10" defaultRowHeight="15" x14ac:dyDescent="0.25"/>
  <cols>
    <col min="1" max="1" width="32" customWidth="1"/>
    <col min="2" max="3" width="10.5703125" customWidth="1"/>
    <col min="4" max="5" width="6.5703125" customWidth="1"/>
    <col min="6" max="10" width="10.5703125" customWidth="1"/>
    <col min="11" max="11" width="6.140625" customWidth="1"/>
    <col min="12" max="13" width="10.5703125" customWidth="1"/>
    <col min="14" max="14" width="23.5703125" customWidth="1"/>
    <col min="15" max="15" width="10.5703125" customWidth="1"/>
    <col min="16" max="16" width="22.28515625" customWidth="1"/>
    <col min="17" max="17" width="9.28515625" style="83" customWidth="1"/>
    <col min="18" max="18" width="31.28515625" customWidth="1"/>
    <col min="19" max="19" width="10.28515625" customWidth="1"/>
    <col min="20" max="20" width="37.28515625" customWidth="1"/>
    <col min="21" max="22" width="8.140625" hidden="1" customWidth="1"/>
    <col min="23" max="23" width="44" hidden="1" customWidth="1"/>
    <col min="24" max="24" width="9" customWidth="1"/>
    <col min="25" max="25" width="4.85546875" hidden="1" customWidth="1"/>
    <col min="26" max="26" width="11.42578125" customWidth="1"/>
    <col min="27" max="27" width="9.42578125" customWidth="1"/>
    <col min="28" max="28" width="59.28515625" customWidth="1"/>
    <col min="29" max="29" width="4.42578125" hidden="1" customWidth="1"/>
    <col min="30" max="30" width="18.28515625" hidden="1" customWidth="1"/>
    <col min="31" max="31" width="17.5703125" hidden="1" customWidth="1"/>
    <col min="32" max="32" width="13.5703125" customWidth="1"/>
    <col min="33" max="33" width="18.140625" style="27" customWidth="1"/>
    <col min="34" max="34" width="48" hidden="1" customWidth="1"/>
    <col min="35" max="35" width="15.42578125" bestFit="1" customWidth="1"/>
    <col min="36" max="36" width="13.7109375" bestFit="1" customWidth="1"/>
  </cols>
  <sheetData>
    <row r="1" spans="1:34" ht="55.35" customHeight="1" x14ac:dyDescent="0.25">
      <c r="A1" s="37" t="s">
        <v>986</v>
      </c>
      <c r="B1" s="18" t="s">
        <v>1</v>
      </c>
      <c r="C1" s="37" t="s">
        <v>934</v>
      </c>
      <c r="D1" s="37" t="s">
        <v>935</v>
      </c>
      <c r="E1" s="37" t="s">
        <v>813</v>
      </c>
      <c r="F1" s="37" t="s">
        <v>815</v>
      </c>
      <c r="G1" s="37" t="s">
        <v>814</v>
      </c>
      <c r="H1" s="37" t="s">
        <v>816</v>
      </c>
      <c r="I1" s="18" t="s">
        <v>2</v>
      </c>
      <c r="J1" s="18" t="s">
        <v>3</v>
      </c>
      <c r="K1" s="18" t="s">
        <v>4</v>
      </c>
      <c r="L1" s="18" t="s">
        <v>5</v>
      </c>
      <c r="M1" s="18" t="s">
        <v>8</v>
      </c>
      <c r="N1" s="18" t="s">
        <v>9</v>
      </c>
      <c r="O1" s="37" t="s">
        <v>760</v>
      </c>
      <c r="P1" s="37" t="s">
        <v>597</v>
      </c>
      <c r="Q1" s="37" t="s">
        <v>982</v>
      </c>
      <c r="R1" s="37" t="s">
        <v>983</v>
      </c>
      <c r="S1" s="37" t="s">
        <v>837</v>
      </c>
      <c r="T1" s="37" t="s">
        <v>598</v>
      </c>
      <c r="U1" s="18" t="s">
        <v>7</v>
      </c>
      <c r="V1" s="18" t="s">
        <v>650</v>
      </c>
      <c r="W1" s="18" t="s">
        <v>13</v>
      </c>
      <c r="X1" s="18" t="s">
        <v>14</v>
      </c>
      <c r="Y1" s="18" t="s">
        <v>15</v>
      </c>
      <c r="Z1" s="18" t="s">
        <v>1748</v>
      </c>
      <c r="AA1" s="18" t="s">
        <v>16</v>
      </c>
      <c r="AB1" s="18" t="s">
        <v>17</v>
      </c>
      <c r="AC1" s="82" t="s">
        <v>18</v>
      </c>
      <c r="AD1" s="18" t="s">
        <v>19</v>
      </c>
      <c r="AE1" s="20" t="s">
        <v>503</v>
      </c>
      <c r="AF1" s="21" t="s">
        <v>577</v>
      </c>
      <c r="AG1" s="23" t="s">
        <v>521</v>
      </c>
      <c r="AH1" s="23" t="s">
        <v>522</v>
      </c>
    </row>
    <row r="2" spans="1:34" x14ac:dyDescent="0.25">
      <c r="A2" s="1" t="s">
        <v>987</v>
      </c>
      <c r="B2" s="1" t="s">
        <v>987</v>
      </c>
      <c r="C2" s="1" t="s">
        <v>999</v>
      </c>
      <c r="D2" s="1" t="s">
        <v>520</v>
      </c>
      <c r="E2" s="1">
        <v>1</v>
      </c>
      <c r="F2" s="1" t="s">
        <v>817</v>
      </c>
      <c r="G2" s="1">
        <v>1.3</v>
      </c>
      <c r="H2" s="1" t="s">
        <v>820</v>
      </c>
      <c r="I2" s="1" t="s">
        <v>32</v>
      </c>
      <c r="J2" s="1" t="s">
        <v>33</v>
      </c>
      <c r="K2" s="1" t="s">
        <v>100</v>
      </c>
      <c r="L2" s="1" t="s">
        <v>830</v>
      </c>
      <c r="M2" s="1">
        <v>5</v>
      </c>
      <c r="N2" s="1" t="s">
        <v>784</v>
      </c>
      <c r="O2" s="1" t="s">
        <v>765</v>
      </c>
      <c r="P2" s="1" t="s">
        <v>1758</v>
      </c>
      <c r="Q2" s="177" t="s">
        <v>887</v>
      </c>
      <c r="R2" s="1" t="s">
        <v>327</v>
      </c>
      <c r="S2" s="1" t="s">
        <v>844</v>
      </c>
      <c r="T2" s="1" t="s">
        <v>140</v>
      </c>
      <c r="U2" s="1" t="s">
        <v>137</v>
      </c>
      <c r="V2" s="1" t="s">
        <v>656</v>
      </c>
      <c r="W2" s="1" t="s">
        <v>140</v>
      </c>
      <c r="X2" s="1">
        <v>1000</v>
      </c>
      <c r="Y2" s="1" t="s">
        <v>327</v>
      </c>
      <c r="Z2" s="1">
        <v>1100</v>
      </c>
      <c r="AA2" s="1">
        <v>1111</v>
      </c>
      <c r="AB2" s="1" t="s">
        <v>328</v>
      </c>
      <c r="AC2" s="177" t="s">
        <v>938</v>
      </c>
      <c r="AD2" s="1" t="s">
        <v>330</v>
      </c>
      <c r="AE2" s="6">
        <v>12218750.189999999</v>
      </c>
      <c r="AF2" s="7">
        <v>1986144.84</v>
      </c>
      <c r="AG2" s="26">
        <v>14346945</v>
      </c>
      <c r="AH2" s="3" t="s">
        <v>580</v>
      </c>
    </row>
    <row r="3" spans="1:34" x14ac:dyDescent="0.25">
      <c r="A3" s="1" t="s">
        <v>988</v>
      </c>
      <c r="B3" s="1" t="s">
        <v>988</v>
      </c>
      <c r="C3" s="1" t="s">
        <v>999</v>
      </c>
      <c r="D3" s="1" t="s">
        <v>520</v>
      </c>
      <c r="E3" s="1">
        <v>1</v>
      </c>
      <c r="F3" s="1" t="s">
        <v>817</v>
      </c>
      <c r="G3" s="1">
        <v>1.7</v>
      </c>
      <c r="H3" s="1" t="s">
        <v>821</v>
      </c>
      <c r="I3" s="1" t="s">
        <v>219</v>
      </c>
      <c r="J3" s="1" t="s">
        <v>220</v>
      </c>
      <c r="K3" s="1" t="s">
        <v>49</v>
      </c>
      <c r="L3" s="1" t="s">
        <v>834</v>
      </c>
      <c r="M3" s="1">
        <v>6</v>
      </c>
      <c r="N3" s="1" t="s">
        <v>223</v>
      </c>
      <c r="O3" s="1" t="s">
        <v>765</v>
      </c>
      <c r="P3" s="1" t="s">
        <v>1758</v>
      </c>
      <c r="Q3" s="177" t="s">
        <v>885</v>
      </c>
      <c r="R3" s="1" t="s">
        <v>237</v>
      </c>
      <c r="S3" s="1" t="s">
        <v>844</v>
      </c>
      <c r="T3" s="1" t="s">
        <v>140</v>
      </c>
      <c r="U3" s="1" t="s">
        <v>137</v>
      </c>
      <c r="V3" s="1" t="s">
        <v>656</v>
      </c>
      <c r="W3" s="1" t="s">
        <v>140</v>
      </c>
      <c r="X3" s="1">
        <v>1000</v>
      </c>
      <c r="Y3" s="1" t="s">
        <v>327</v>
      </c>
      <c r="Z3" s="1">
        <v>1100</v>
      </c>
      <c r="AA3" s="1">
        <v>1131</v>
      </c>
      <c r="AB3" s="1" t="s">
        <v>329</v>
      </c>
      <c r="AC3" s="177" t="s">
        <v>1602</v>
      </c>
      <c r="AD3" s="1" t="s">
        <v>1603</v>
      </c>
      <c r="AE3" s="7">
        <v>0</v>
      </c>
      <c r="AF3" s="7">
        <v>55136596.079999998</v>
      </c>
      <c r="AG3" s="26">
        <v>213089057</v>
      </c>
      <c r="AH3" s="3" t="s">
        <v>580</v>
      </c>
    </row>
    <row r="4" spans="1:34" x14ac:dyDescent="0.25">
      <c r="A4" s="1" t="s">
        <v>987</v>
      </c>
      <c r="B4" s="1" t="s">
        <v>987</v>
      </c>
      <c r="C4" s="1" t="s">
        <v>999</v>
      </c>
      <c r="D4" s="1" t="s">
        <v>520</v>
      </c>
      <c r="E4" s="1">
        <v>1</v>
      </c>
      <c r="F4" s="1" t="s">
        <v>817</v>
      </c>
      <c r="G4" s="1">
        <v>1.3</v>
      </c>
      <c r="H4" s="1" t="s">
        <v>820</v>
      </c>
      <c r="I4" s="1" t="s">
        <v>32</v>
      </c>
      <c r="J4" s="1" t="s">
        <v>33</v>
      </c>
      <c r="K4" s="1" t="s">
        <v>100</v>
      </c>
      <c r="L4" s="1" t="s">
        <v>830</v>
      </c>
      <c r="M4" s="1">
        <v>5</v>
      </c>
      <c r="N4" s="1" t="s">
        <v>784</v>
      </c>
      <c r="O4" s="1" t="s">
        <v>765</v>
      </c>
      <c r="P4" s="1" t="s">
        <v>1758</v>
      </c>
      <c r="Q4" s="177" t="s">
        <v>887</v>
      </c>
      <c r="R4" s="1" t="s">
        <v>327</v>
      </c>
      <c r="S4" s="1" t="s">
        <v>844</v>
      </c>
      <c r="T4" s="1" t="s">
        <v>140</v>
      </c>
      <c r="U4" s="1" t="s">
        <v>137</v>
      </c>
      <c r="V4" s="1" t="s">
        <v>656</v>
      </c>
      <c r="W4" s="1" t="s">
        <v>140</v>
      </c>
      <c r="X4" s="1">
        <v>1000</v>
      </c>
      <c r="Y4" s="1" t="s">
        <v>327</v>
      </c>
      <c r="Z4" s="1">
        <v>1100</v>
      </c>
      <c r="AA4" s="1">
        <v>1131</v>
      </c>
      <c r="AB4" s="1" t="s">
        <v>329</v>
      </c>
      <c r="AC4" s="177" t="s">
        <v>938</v>
      </c>
      <c r="AD4" s="1" t="s">
        <v>330</v>
      </c>
      <c r="AE4" s="7">
        <v>0</v>
      </c>
      <c r="AF4" s="7">
        <v>55136596.079999998</v>
      </c>
      <c r="AG4" s="26">
        <v>0</v>
      </c>
      <c r="AH4" s="3" t="s">
        <v>580</v>
      </c>
    </row>
    <row r="5" spans="1:34" x14ac:dyDescent="0.25">
      <c r="A5" s="1" t="s">
        <v>987</v>
      </c>
      <c r="B5" s="1" t="s">
        <v>987</v>
      </c>
      <c r="C5" s="1" t="s">
        <v>999</v>
      </c>
      <c r="D5" s="1" t="s">
        <v>520</v>
      </c>
      <c r="E5" s="1">
        <v>1</v>
      </c>
      <c r="F5" s="1" t="s">
        <v>817</v>
      </c>
      <c r="G5" s="1">
        <v>1.3</v>
      </c>
      <c r="H5" s="1" t="s">
        <v>820</v>
      </c>
      <c r="I5" s="1" t="s">
        <v>32</v>
      </c>
      <c r="J5" s="1" t="s">
        <v>33</v>
      </c>
      <c r="K5" s="1" t="s">
        <v>100</v>
      </c>
      <c r="L5" s="1" t="s">
        <v>830</v>
      </c>
      <c r="M5" s="1">
        <v>5</v>
      </c>
      <c r="N5" s="1" t="s">
        <v>784</v>
      </c>
      <c r="O5" s="1" t="s">
        <v>765</v>
      </c>
      <c r="P5" s="1" t="s">
        <v>1758</v>
      </c>
      <c r="Q5" s="177" t="s">
        <v>887</v>
      </c>
      <c r="R5" s="1" t="s">
        <v>327</v>
      </c>
      <c r="S5" s="1" t="s">
        <v>844</v>
      </c>
      <c r="T5" s="1" t="s">
        <v>140</v>
      </c>
      <c r="U5" s="1" t="s">
        <v>137</v>
      </c>
      <c r="V5" s="1" t="s">
        <v>656</v>
      </c>
      <c r="W5" s="1" t="s">
        <v>140</v>
      </c>
      <c r="X5" s="1">
        <v>1000</v>
      </c>
      <c r="Y5" s="1" t="s">
        <v>327</v>
      </c>
      <c r="Z5" s="1">
        <v>1100</v>
      </c>
      <c r="AA5" s="1">
        <v>1131</v>
      </c>
      <c r="AB5" s="1" t="s">
        <v>329</v>
      </c>
      <c r="AC5" s="177" t="s">
        <v>938</v>
      </c>
      <c r="AD5" s="1" t="s">
        <v>330</v>
      </c>
      <c r="AE5" s="6">
        <v>664393684.21000004</v>
      </c>
      <c r="AF5" s="7">
        <v>454317569.20999998</v>
      </c>
      <c r="AG5" s="27">
        <v>669497019</v>
      </c>
      <c r="AH5" s="3" t="s">
        <v>580</v>
      </c>
    </row>
    <row r="6" spans="1:34" x14ac:dyDescent="0.25">
      <c r="A6" s="1" t="s">
        <v>985</v>
      </c>
      <c r="B6" s="1" t="s">
        <v>985</v>
      </c>
      <c r="C6" s="1" t="s">
        <v>999</v>
      </c>
      <c r="D6" s="1" t="s">
        <v>520</v>
      </c>
      <c r="E6" s="1">
        <v>1</v>
      </c>
      <c r="F6" s="1" t="s">
        <v>817</v>
      </c>
      <c r="G6" s="1">
        <v>1.3</v>
      </c>
      <c r="H6" s="1" t="s">
        <v>820</v>
      </c>
      <c r="I6" s="1" t="s">
        <v>32</v>
      </c>
      <c r="J6" s="1" t="s">
        <v>33</v>
      </c>
      <c r="K6" s="1" t="s">
        <v>100</v>
      </c>
      <c r="L6" s="1" t="s">
        <v>830</v>
      </c>
      <c r="M6" s="1">
        <v>5</v>
      </c>
      <c r="N6" s="1" t="s">
        <v>784</v>
      </c>
      <c r="O6" s="1" t="s">
        <v>765</v>
      </c>
      <c r="P6" s="1" t="s">
        <v>1758</v>
      </c>
      <c r="Q6" s="177" t="s">
        <v>887</v>
      </c>
      <c r="R6" s="1" t="s">
        <v>327</v>
      </c>
      <c r="S6" s="1" t="s">
        <v>844</v>
      </c>
      <c r="T6" s="1" t="s">
        <v>140</v>
      </c>
      <c r="U6" s="1" t="s">
        <v>137</v>
      </c>
      <c r="V6" s="1" t="s">
        <v>656</v>
      </c>
      <c r="W6" s="1" t="s">
        <v>140</v>
      </c>
      <c r="X6" s="1">
        <v>1000</v>
      </c>
      <c r="Y6" s="1" t="s">
        <v>327</v>
      </c>
      <c r="Z6" s="1">
        <v>1200</v>
      </c>
      <c r="AA6" s="1">
        <v>1211</v>
      </c>
      <c r="AB6" s="1" t="s">
        <v>331</v>
      </c>
      <c r="AC6" s="177" t="s">
        <v>939</v>
      </c>
      <c r="AD6" s="1" t="s">
        <v>333</v>
      </c>
      <c r="AE6" s="6">
        <v>1160699.94</v>
      </c>
      <c r="AF6" s="7">
        <v>1270435.26</v>
      </c>
      <c r="AG6" s="26">
        <f>7500000-1447318</f>
        <v>6052682</v>
      </c>
      <c r="AH6" s="3" t="s">
        <v>580</v>
      </c>
    </row>
    <row r="7" spans="1:34" x14ac:dyDescent="0.25">
      <c r="A7" s="1" t="s">
        <v>988</v>
      </c>
      <c r="B7" s="1" t="s">
        <v>988</v>
      </c>
      <c r="C7" s="1" t="s">
        <v>999</v>
      </c>
      <c r="D7" s="1" t="s">
        <v>520</v>
      </c>
      <c r="E7" s="1">
        <v>1</v>
      </c>
      <c r="F7" s="1" t="s">
        <v>817</v>
      </c>
      <c r="G7" s="1">
        <v>1.3</v>
      </c>
      <c r="H7" s="1" t="s">
        <v>820</v>
      </c>
      <c r="I7" s="1" t="s">
        <v>32</v>
      </c>
      <c r="J7" s="1" t="s">
        <v>33</v>
      </c>
      <c r="K7" s="1" t="s">
        <v>100</v>
      </c>
      <c r="L7" s="1" t="s">
        <v>830</v>
      </c>
      <c r="M7" s="1">
        <v>5</v>
      </c>
      <c r="N7" s="1" t="s">
        <v>784</v>
      </c>
      <c r="O7" s="1" t="s">
        <v>765</v>
      </c>
      <c r="P7" s="1" t="s">
        <v>1758</v>
      </c>
      <c r="Q7" s="177" t="s">
        <v>887</v>
      </c>
      <c r="R7" s="1" t="s">
        <v>327</v>
      </c>
      <c r="S7" s="1" t="s">
        <v>844</v>
      </c>
      <c r="T7" s="1" t="s">
        <v>140</v>
      </c>
      <c r="U7" s="1" t="s">
        <v>137</v>
      </c>
      <c r="V7" s="1" t="s">
        <v>656</v>
      </c>
      <c r="W7" s="1" t="s">
        <v>140</v>
      </c>
      <c r="X7" s="1">
        <v>1000</v>
      </c>
      <c r="Y7" s="1" t="s">
        <v>327</v>
      </c>
      <c r="Z7" s="1">
        <v>1200</v>
      </c>
      <c r="AA7" s="1">
        <v>1221</v>
      </c>
      <c r="AB7" s="1" t="s">
        <v>332</v>
      </c>
      <c r="AC7" s="177" t="s">
        <v>939</v>
      </c>
      <c r="AD7" s="1" t="s">
        <v>333</v>
      </c>
      <c r="AE7" s="6">
        <v>108809696.02</v>
      </c>
      <c r="AF7" s="7">
        <v>94446741.170000002</v>
      </c>
      <c r="AG7" s="26">
        <f>28000000+14943440-1948286</f>
        <v>40995154</v>
      </c>
      <c r="AH7" s="3" t="s">
        <v>580</v>
      </c>
    </row>
    <row r="8" spans="1:34" x14ac:dyDescent="0.25">
      <c r="A8" s="1" t="s">
        <v>987</v>
      </c>
      <c r="B8" s="1" t="s">
        <v>987</v>
      </c>
      <c r="C8" s="1" t="s">
        <v>999</v>
      </c>
      <c r="D8" s="1" t="s">
        <v>520</v>
      </c>
      <c r="E8" s="1">
        <v>1</v>
      </c>
      <c r="F8" s="1" t="s">
        <v>817</v>
      </c>
      <c r="G8" s="1">
        <v>1.3</v>
      </c>
      <c r="H8" s="1" t="s">
        <v>820</v>
      </c>
      <c r="I8" s="1" t="s">
        <v>32</v>
      </c>
      <c r="J8" s="1" t="s">
        <v>33</v>
      </c>
      <c r="K8" s="1" t="s">
        <v>100</v>
      </c>
      <c r="L8" s="1" t="s">
        <v>830</v>
      </c>
      <c r="M8" s="1">
        <v>5</v>
      </c>
      <c r="N8" s="1" t="s">
        <v>784</v>
      </c>
      <c r="O8" s="1" t="s">
        <v>765</v>
      </c>
      <c r="P8" s="1" t="s">
        <v>1758</v>
      </c>
      <c r="Q8" s="177" t="s">
        <v>887</v>
      </c>
      <c r="R8" s="1" t="s">
        <v>327</v>
      </c>
      <c r="S8" s="1" t="s">
        <v>844</v>
      </c>
      <c r="T8" s="1" t="s">
        <v>140</v>
      </c>
      <c r="U8" s="1" t="s">
        <v>137</v>
      </c>
      <c r="V8" s="1" t="s">
        <v>656</v>
      </c>
      <c r="W8" s="1" t="s">
        <v>140</v>
      </c>
      <c r="X8" s="1">
        <v>1000</v>
      </c>
      <c r="Y8" s="1" t="s">
        <v>327</v>
      </c>
      <c r="Z8" s="1">
        <v>1200</v>
      </c>
      <c r="AA8" s="1">
        <v>1221</v>
      </c>
      <c r="AB8" s="1" t="s">
        <v>332</v>
      </c>
      <c r="AC8" s="177" t="s">
        <v>939</v>
      </c>
      <c r="AD8" s="1" t="s">
        <v>333</v>
      </c>
      <c r="AE8" s="6">
        <v>0</v>
      </c>
      <c r="AF8" s="7">
        <v>0</v>
      </c>
      <c r="AG8" s="26">
        <v>1237429</v>
      </c>
      <c r="AH8" s="3"/>
    </row>
    <row r="9" spans="1:34" x14ac:dyDescent="0.25">
      <c r="A9" s="1" t="s">
        <v>985</v>
      </c>
      <c r="B9" s="1" t="s">
        <v>985</v>
      </c>
      <c r="C9" s="1" t="s">
        <v>999</v>
      </c>
      <c r="D9" s="1" t="s">
        <v>520</v>
      </c>
      <c r="E9" s="1">
        <v>1</v>
      </c>
      <c r="F9" s="1" t="s">
        <v>817</v>
      </c>
      <c r="G9" s="1">
        <v>1.3</v>
      </c>
      <c r="H9" s="1" t="s">
        <v>820</v>
      </c>
      <c r="I9" s="1" t="s">
        <v>32</v>
      </c>
      <c r="J9" s="1" t="s">
        <v>33</v>
      </c>
      <c r="K9" s="1" t="s">
        <v>100</v>
      </c>
      <c r="L9" s="1" t="s">
        <v>830</v>
      </c>
      <c r="M9" s="1">
        <v>5</v>
      </c>
      <c r="N9" s="1" t="s">
        <v>784</v>
      </c>
      <c r="O9" s="1" t="s">
        <v>765</v>
      </c>
      <c r="P9" s="1" t="s">
        <v>1758</v>
      </c>
      <c r="Q9" s="177" t="s">
        <v>887</v>
      </c>
      <c r="R9" s="1" t="s">
        <v>327</v>
      </c>
      <c r="S9" s="1" t="s">
        <v>844</v>
      </c>
      <c r="T9" s="1" t="s">
        <v>140</v>
      </c>
      <c r="U9" s="1" t="s">
        <v>137</v>
      </c>
      <c r="V9" s="1" t="s">
        <v>656</v>
      </c>
      <c r="W9" s="1" t="s">
        <v>140</v>
      </c>
      <c r="X9" s="1">
        <v>1000</v>
      </c>
      <c r="Y9" s="1" t="s">
        <v>327</v>
      </c>
      <c r="Z9" s="1">
        <v>1200</v>
      </c>
      <c r="AA9" s="1">
        <v>1221</v>
      </c>
      <c r="AB9" s="1" t="s">
        <v>332</v>
      </c>
      <c r="AC9" s="177" t="s">
        <v>939</v>
      </c>
      <c r="AD9" s="1" t="s">
        <v>333</v>
      </c>
      <c r="AE9" s="6">
        <v>0</v>
      </c>
      <c r="AF9" s="7">
        <v>0</v>
      </c>
      <c r="AG9" s="26">
        <v>710857</v>
      </c>
      <c r="AH9" s="3"/>
    </row>
    <row r="10" spans="1:34" x14ac:dyDescent="0.25">
      <c r="A10" s="1" t="s">
        <v>985</v>
      </c>
      <c r="B10" s="1" t="s">
        <v>985</v>
      </c>
      <c r="C10" s="1" t="s">
        <v>999</v>
      </c>
      <c r="D10" s="1" t="s">
        <v>520</v>
      </c>
      <c r="E10" s="1">
        <v>1</v>
      </c>
      <c r="F10" s="1" t="s">
        <v>817</v>
      </c>
      <c r="G10" s="1">
        <v>1.3</v>
      </c>
      <c r="H10" s="1" t="s">
        <v>820</v>
      </c>
      <c r="I10" s="1" t="s">
        <v>32</v>
      </c>
      <c r="J10" s="1" t="s">
        <v>33</v>
      </c>
      <c r="K10" s="1" t="s">
        <v>100</v>
      </c>
      <c r="L10" s="1" t="s">
        <v>830</v>
      </c>
      <c r="M10" s="1">
        <v>5</v>
      </c>
      <c r="N10" s="1" t="s">
        <v>784</v>
      </c>
      <c r="O10" s="1" t="s">
        <v>765</v>
      </c>
      <c r="P10" s="1" t="s">
        <v>1758</v>
      </c>
      <c r="Q10" s="177" t="s">
        <v>887</v>
      </c>
      <c r="R10" s="1" t="s">
        <v>327</v>
      </c>
      <c r="S10" s="1" t="s">
        <v>844</v>
      </c>
      <c r="T10" s="1" t="s">
        <v>140</v>
      </c>
      <c r="U10" s="1" t="s">
        <v>137</v>
      </c>
      <c r="V10" s="1" t="s">
        <v>656</v>
      </c>
      <c r="W10" s="1" t="s">
        <v>140</v>
      </c>
      <c r="X10" s="1">
        <v>1000</v>
      </c>
      <c r="Y10" s="1" t="s">
        <v>327</v>
      </c>
      <c r="Z10" s="1">
        <v>1200</v>
      </c>
      <c r="AA10" s="1">
        <v>1231</v>
      </c>
      <c r="AB10" s="1" t="s">
        <v>334</v>
      </c>
      <c r="AC10" s="177" t="s">
        <v>939</v>
      </c>
      <c r="AD10" s="1" t="s">
        <v>333</v>
      </c>
      <c r="AE10" s="7">
        <v>0</v>
      </c>
      <c r="AF10" s="7">
        <v>0</v>
      </c>
      <c r="AG10" s="26">
        <v>26400</v>
      </c>
      <c r="AH10" s="3" t="s">
        <v>580</v>
      </c>
    </row>
    <row r="11" spans="1:34" x14ac:dyDescent="0.25">
      <c r="A11" s="1" t="s">
        <v>988</v>
      </c>
      <c r="B11" s="1" t="s">
        <v>988</v>
      </c>
      <c r="C11" s="1" t="s">
        <v>999</v>
      </c>
      <c r="D11" s="1" t="s">
        <v>520</v>
      </c>
      <c r="E11" s="1">
        <v>1</v>
      </c>
      <c r="F11" s="1" t="s">
        <v>817</v>
      </c>
      <c r="G11" s="1">
        <v>1.3</v>
      </c>
      <c r="H11" s="1" t="s">
        <v>820</v>
      </c>
      <c r="I11" s="1" t="s">
        <v>32</v>
      </c>
      <c r="J11" s="1" t="s">
        <v>33</v>
      </c>
      <c r="K11" s="1" t="s">
        <v>100</v>
      </c>
      <c r="L11" s="1" t="s">
        <v>830</v>
      </c>
      <c r="M11" s="1">
        <v>5</v>
      </c>
      <c r="N11" s="1" t="s">
        <v>784</v>
      </c>
      <c r="O11" s="1" t="s">
        <v>765</v>
      </c>
      <c r="P11" s="1" t="s">
        <v>1758</v>
      </c>
      <c r="Q11" s="177" t="s">
        <v>887</v>
      </c>
      <c r="R11" s="1" t="s">
        <v>327</v>
      </c>
      <c r="S11" s="1" t="s">
        <v>844</v>
      </c>
      <c r="T11" s="1" t="s">
        <v>140</v>
      </c>
      <c r="U11" s="1" t="s">
        <v>137</v>
      </c>
      <c r="V11" s="1" t="s">
        <v>656</v>
      </c>
      <c r="W11" s="1" t="s">
        <v>140</v>
      </c>
      <c r="X11" s="1">
        <v>1000</v>
      </c>
      <c r="Y11" s="1" t="s">
        <v>327</v>
      </c>
      <c r="Z11" s="1">
        <v>1300</v>
      </c>
      <c r="AA11" s="1">
        <v>1321</v>
      </c>
      <c r="AB11" s="1" t="s">
        <v>335</v>
      </c>
      <c r="AC11" s="177" t="s">
        <v>939</v>
      </c>
      <c r="AD11" s="1" t="s">
        <v>333</v>
      </c>
      <c r="AE11" s="7">
        <v>0</v>
      </c>
      <c r="AF11" s="7">
        <v>970743.67</v>
      </c>
      <c r="AG11" s="26">
        <v>596437</v>
      </c>
      <c r="AH11" s="3" t="s">
        <v>580</v>
      </c>
    </row>
    <row r="12" spans="1:34" x14ac:dyDescent="0.25">
      <c r="A12" s="1" t="s">
        <v>988</v>
      </c>
      <c r="B12" s="1" t="s">
        <v>988</v>
      </c>
      <c r="C12" s="1" t="s">
        <v>999</v>
      </c>
      <c r="D12" s="1" t="s">
        <v>520</v>
      </c>
      <c r="E12" s="1">
        <v>1</v>
      </c>
      <c r="F12" s="1" t="s">
        <v>817</v>
      </c>
      <c r="G12" s="1">
        <v>1.7</v>
      </c>
      <c r="H12" s="1" t="s">
        <v>821</v>
      </c>
      <c r="I12" s="1" t="s">
        <v>219</v>
      </c>
      <c r="J12" s="1" t="s">
        <v>220</v>
      </c>
      <c r="K12" s="1" t="s">
        <v>49</v>
      </c>
      <c r="L12" s="1" t="s">
        <v>834</v>
      </c>
      <c r="M12" s="1">
        <v>6</v>
      </c>
      <c r="N12" s="1" t="s">
        <v>223</v>
      </c>
      <c r="O12" s="1" t="s">
        <v>765</v>
      </c>
      <c r="P12" s="1" t="s">
        <v>1758</v>
      </c>
      <c r="Q12" s="177" t="s">
        <v>885</v>
      </c>
      <c r="R12" s="1" t="s">
        <v>237</v>
      </c>
      <c r="S12" s="1" t="s">
        <v>844</v>
      </c>
      <c r="T12" s="1" t="s">
        <v>140</v>
      </c>
      <c r="U12" s="1" t="s">
        <v>137</v>
      </c>
      <c r="V12" s="1" t="s">
        <v>656</v>
      </c>
      <c r="W12" s="1" t="s">
        <v>140</v>
      </c>
      <c r="X12" s="1">
        <v>1000</v>
      </c>
      <c r="Y12" s="1" t="s">
        <v>327</v>
      </c>
      <c r="Z12" s="1">
        <v>1300</v>
      </c>
      <c r="AA12" s="1">
        <v>1321</v>
      </c>
      <c r="AB12" s="1" t="s">
        <v>335</v>
      </c>
      <c r="AC12" s="177" t="s">
        <v>1602</v>
      </c>
      <c r="AD12" s="1" t="s">
        <v>1603</v>
      </c>
      <c r="AE12" s="6">
        <v>20447574.010000002</v>
      </c>
      <c r="AF12" s="7">
        <v>11140939.140000001</v>
      </c>
      <c r="AG12" s="26">
        <v>2959570</v>
      </c>
      <c r="AH12" s="3" t="s">
        <v>580</v>
      </c>
    </row>
    <row r="13" spans="1:34" x14ac:dyDescent="0.25">
      <c r="A13" s="1" t="s">
        <v>987</v>
      </c>
      <c r="B13" s="1" t="s">
        <v>987</v>
      </c>
      <c r="C13" s="1" t="s">
        <v>999</v>
      </c>
      <c r="D13" s="1" t="s">
        <v>520</v>
      </c>
      <c r="E13" s="1">
        <v>1</v>
      </c>
      <c r="F13" s="1" t="s">
        <v>817</v>
      </c>
      <c r="G13" s="1">
        <v>1.3</v>
      </c>
      <c r="H13" s="1" t="s">
        <v>820</v>
      </c>
      <c r="I13" s="1" t="s">
        <v>32</v>
      </c>
      <c r="J13" s="1" t="s">
        <v>33</v>
      </c>
      <c r="K13" s="1" t="s">
        <v>100</v>
      </c>
      <c r="L13" s="1" t="s">
        <v>830</v>
      </c>
      <c r="M13" s="1">
        <v>5</v>
      </c>
      <c r="N13" s="1" t="s">
        <v>784</v>
      </c>
      <c r="O13" s="1" t="s">
        <v>765</v>
      </c>
      <c r="P13" s="1" t="s">
        <v>1758</v>
      </c>
      <c r="Q13" s="177" t="s">
        <v>887</v>
      </c>
      <c r="R13" s="1" t="s">
        <v>327</v>
      </c>
      <c r="S13" s="1" t="s">
        <v>844</v>
      </c>
      <c r="T13" s="1" t="s">
        <v>140</v>
      </c>
      <c r="U13" s="1" t="s">
        <v>137</v>
      </c>
      <c r="V13" s="1" t="s">
        <v>656</v>
      </c>
      <c r="W13" s="1" t="s">
        <v>140</v>
      </c>
      <c r="X13" s="1">
        <v>1000</v>
      </c>
      <c r="Y13" s="1" t="s">
        <v>327</v>
      </c>
      <c r="Z13" s="1">
        <v>1300</v>
      </c>
      <c r="AA13" s="1">
        <v>1321</v>
      </c>
      <c r="AB13" s="1" t="s">
        <v>335</v>
      </c>
      <c r="AC13" s="177" t="s">
        <v>938</v>
      </c>
      <c r="AD13" s="1" t="s">
        <v>330</v>
      </c>
      <c r="AE13" s="6"/>
      <c r="AF13" s="7"/>
      <c r="AG13" s="27">
        <v>9497833</v>
      </c>
      <c r="AH13" s="3"/>
    </row>
    <row r="14" spans="1:34" x14ac:dyDescent="0.25">
      <c r="A14" s="1" t="s">
        <v>988</v>
      </c>
      <c r="B14" s="1" t="s">
        <v>988</v>
      </c>
      <c r="C14" s="1" t="s">
        <v>999</v>
      </c>
      <c r="D14" s="1" t="s">
        <v>520</v>
      </c>
      <c r="E14" s="1">
        <v>1</v>
      </c>
      <c r="F14" s="1" t="s">
        <v>817</v>
      </c>
      <c r="G14" s="1">
        <v>1.3</v>
      </c>
      <c r="H14" s="1" t="s">
        <v>820</v>
      </c>
      <c r="I14" s="1" t="s">
        <v>32</v>
      </c>
      <c r="J14" s="1" t="s">
        <v>33</v>
      </c>
      <c r="K14" s="1" t="s">
        <v>100</v>
      </c>
      <c r="L14" s="1" t="s">
        <v>830</v>
      </c>
      <c r="M14" s="1">
        <v>5</v>
      </c>
      <c r="N14" s="1" t="s">
        <v>784</v>
      </c>
      <c r="O14" s="1" t="s">
        <v>765</v>
      </c>
      <c r="P14" s="1" t="s">
        <v>1758</v>
      </c>
      <c r="Q14" s="177" t="s">
        <v>887</v>
      </c>
      <c r="R14" s="1" t="s">
        <v>327</v>
      </c>
      <c r="S14" s="1" t="s">
        <v>844</v>
      </c>
      <c r="T14" s="1" t="s">
        <v>140</v>
      </c>
      <c r="U14" s="1" t="s">
        <v>137</v>
      </c>
      <c r="V14" s="1" t="s">
        <v>656</v>
      </c>
      <c r="W14" s="1" t="s">
        <v>140</v>
      </c>
      <c r="X14" s="1">
        <v>1000</v>
      </c>
      <c r="Y14" s="1" t="s">
        <v>327</v>
      </c>
      <c r="Z14" s="1">
        <v>1300</v>
      </c>
      <c r="AA14" s="1">
        <v>1322</v>
      </c>
      <c r="AB14" s="1" t="s">
        <v>336</v>
      </c>
      <c r="AC14" s="177" t="s">
        <v>939</v>
      </c>
      <c r="AD14" s="1" t="s">
        <v>333</v>
      </c>
      <c r="AE14" s="7">
        <v>0</v>
      </c>
      <c r="AF14" s="7">
        <v>12848914.4</v>
      </c>
      <c r="AG14" s="26">
        <v>245182</v>
      </c>
      <c r="AH14" s="3"/>
    </row>
    <row r="15" spans="1:34" x14ac:dyDescent="0.25">
      <c r="A15" s="1" t="s">
        <v>985</v>
      </c>
      <c r="B15" s="1" t="s">
        <v>985</v>
      </c>
      <c r="C15" s="1" t="s">
        <v>999</v>
      </c>
      <c r="D15" s="1" t="s">
        <v>520</v>
      </c>
      <c r="E15" s="1">
        <v>1</v>
      </c>
      <c r="F15" s="1" t="s">
        <v>817</v>
      </c>
      <c r="G15" s="1">
        <v>1.3</v>
      </c>
      <c r="H15" s="1" t="s">
        <v>820</v>
      </c>
      <c r="I15" s="1" t="s">
        <v>32</v>
      </c>
      <c r="J15" s="1" t="s">
        <v>33</v>
      </c>
      <c r="K15" s="1" t="s">
        <v>100</v>
      </c>
      <c r="L15" s="1" t="s">
        <v>830</v>
      </c>
      <c r="M15" s="1">
        <v>5</v>
      </c>
      <c r="N15" s="1" t="s">
        <v>784</v>
      </c>
      <c r="O15" s="1" t="s">
        <v>765</v>
      </c>
      <c r="P15" s="1" t="s">
        <v>1758</v>
      </c>
      <c r="Q15" s="177" t="s">
        <v>887</v>
      </c>
      <c r="R15" s="1" t="s">
        <v>327</v>
      </c>
      <c r="S15" s="1" t="s">
        <v>844</v>
      </c>
      <c r="T15" s="1" t="s">
        <v>140</v>
      </c>
      <c r="U15" s="1" t="s">
        <v>137</v>
      </c>
      <c r="V15" s="1" t="s">
        <v>656</v>
      </c>
      <c r="W15" s="1" t="s">
        <v>140</v>
      </c>
      <c r="X15" s="1">
        <v>1000</v>
      </c>
      <c r="Y15" s="1" t="s">
        <v>327</v>
      </c>
      <c r="Z15" s="1">
        <v>1300</v>
      </c>
      <c r="AA15" s="1">
        <v>1322</v>
      </c>
      <c r="AB15" s="1" t="s">
        <v>336</v>
      </c>
      <c r="AC15" s="177" t="s">
        <v>939</v>
      </c>
      <c r="AD15" s="1" t="s">
        <v>333</v>
      </c>
      <c r="AE15" s="7">
        <v>0</v>
      </c>
      <c r="AF15" s="7">
        <v>12848914.4</v>
      </c>
      <c r="AG15" s="26">
        <f>3643707+2075478</f>
        <v>5719185</v>
      </c>
      <c r="AH15" s="3" t="s">
        <v>580</v>
      </c>
    </row>
    <row r="16" spans="1:34" x14ac:dyDescent="0.25">
      <c r="A16" s="1" t="s">
        <v>987</v>
      </c>
      <c r="B16" s="1" t="s">
        <v>987</v>
      </c>
      <c r="C16" s="1" t="s">
        <v>999</v>
      </c>
      <c r="D16" s="1" t="s">
        <v>520</v>
      </c>
      <c r="E16" s="1">
        <v>1</v>
      </c>
      <c r="F16" s="1" t="s">
        <v>817</v>
      </c>
      <c r="G16" s="1">
        <v>1.3</v>
      </c>
      <c r="H16" s="1" t="s">
        <v>820</v>
      </c>
      <c r="I16" s="1" t="s">
        <v>32</v>
      </c>
      <c r="J16" s="1" t="s">
        <v>33</v>
      </c>
      <c r="K16" s="1" t="s">
        <v>100</v>
      </c>
      <c r="L16" s="1" t="s">
        <v>830</v>
      </c>
      <c r="M16" s="1">
        <v>5</v>
      </c>
      <c r="N16" s="1" t="s">
        <v>784</v>
      </c>
      <c r="O16" s="1" t="s">
        <v>765</v>
      </c>
      <c r="P16" s="1" t="s">
        <v>1758</v>
      </c>
      <c r="Q16" s="177" t="s">
        <v>887</v>
      </c>
      <c r="R16" s="1" t="s">
        <v>327</v>
      </c>
      <c r="S16" s="1" t="s">
        <v>844</v>
      </c>
      <c r="T16" s="1" t="s">
        <v>140</v>
      </c>
      <c r="U16" s="1" t="s">
        <v>137</v>
      </c>
      <c r="V16" s="1" t="s">
        <v>656</v>
      </c>
      <c r="W16" s="1" t="s">
        <v>140</v>
      </c>
      <c r="X16" s="1">
        <v>1000</v>
      </c>
      <c r="Y16" s="1" t="s">
        <v>327</v>
      </c>
      <c r="Z16" s="1">
        <v>1300</v>
      </c>
      <c r="AA16" s="1">
        <v>1322</v>
      </c>
      <c r="AB16" s="1" t="s">
        <v>336</v>
      </c>
      <c r="AC16" s="177" t="s">
        <v>938</v>
      </c>
      <c r="AD16" s="1" t="s">
        <v>330</v>
      </c>
      <c r="AE16" s="6"/>
      <c r="AF16" s="7"/>
      <c r="AG16" s="26">
        <v>94978329</v>
      </c>
      <c r="AH16" s="3"/>
    </row>
    <row r="17" spans="1:34" x14ac:dyDescent="0.25">
      <c r="A17" s="1" t="s">
        <v>987</v>
      </c>
      <c r="B17" s="1" t="s">
        <v>985</v>
      </c>
      <c r="C17" s="1" t="s">
        <v>999</v>
      </c>
      <c r="D17" s="1" t="s">
        <v>520</v>
      </c>
      <c r="E17" s="1">
        <v>1</v>
      </c>
      <c r="F17" s="1" t="s">
        <v>817</v>
      </c>
      <c r="G17" s="1">
        <v>1.7</v>
      </c>
      <c r="H17" s="1" t="s">
        <v>821</v>
      </c>
      <c r="I17" s="1" t="s">
        <v>219</v>
      </c>
      <c r="J17" s="1" t="s">
        <v>220</v>
      </c>
      <c r="K17" s="1" t="s">
        <v>49</v>
      </c>
      <c r="L17" s="1" t="s">
        <v>834</v>
      </c>
      <c r="M17" s="1">
        <v>6</v>
      </c>
      <c r="N17" s="1" t="s">
        <v>223</v>
      </c>
      <c r="O17" s="1" t="s">
        <v>765</v>
      </c>
      <c r="P17" s="1" t="s">
        <v>1758</v>
      </c>
      <c r="Q17" s="177" t="s">
        <v>885</v>
      </c>
      <c r="R17" s="1" t="s">
        <v>237</v>
      </c>
      <c r="S17" s="1" t="s">
        <v>844</v>
      </c>
      <c r="T17" s="1" t="s">
        <v>140</v>
      </c>
      <c r="U17" s="1" t="s">
        <v>137</v>
      </c>
      <c r="V17" s="1" t="s">
        <v>656</v>
      </c>
      <c r="W17" s="1" t="s">
        <v>140</v>
      </c>
      <c r="X17" s="1">
        <v>1000</v>
      </c>
      <c r="Y17" s="1" t="s">
        <v>327</v>
      </c>
      <c r="Z17" s="1">
        <v>1300</v>
      </c>
      <c r="AA17" s="1">
        <v>1322</v>
      </c>
      <c r="AB17" s="1" t="s">
        <v>336</v>
      </c>
      <c r="AC17" s="177" t="s">
        <v>1602</v>
      </c>
      <c r="AD17" s="1" t="s">
        <v>1603</v>
      </c>
      <c r="AE17" s="6">
        <v>117396555.38</v>
      </c>
      <c r="AF17" s="7">
        <v>30044245.59</v>
      </c>
      <c r="AG17" s="26">
        <v>29595702</v>
      </c>
      <c r="AH17" s="3" t="s">
        <v>580</v>
      </c>
    </row>
    <row r="18" spans="1:34" x14ac:dyDescent="0.25">
      <c r="A18" s="1" t="s">
        <v>985</v>
      </c>
      <c r="B18" s="1" t="s">
        <v>985</v>
      </c>
      <c r="C18" s="1" t="s">
        <v>999</v>
      </c>
      <c r="D18" s="1" t="s">
        <v>520</v>
      </c>
      <c r="E18" s="1">
        <v>1</v>
      </c>
      <c r="F18" s="1" t="s">
        <v>817</v>
      </c>
      <c r="G18" s="1">
        <v>1.3</v>
      </c>
      <c r="H18" s="1" t="s">
        <v>820</v>
      </c>
      <c r="I18" s="1" t="s">
        <v>32</v>
      </c>
      <c r="J18" s="1" t="s">
        <v>33</v>
      </c>
      <c r="K18" s="1" t="s">
        <v>100</v>
      </c>
      <c r="L18" s="1" t="s">
        <v>830</v>
      </c>
      <c r="M18" s="1">
        <v>5</v>
      </c>
      <c r="N18" s="1" t="s">
        <v>784</v>
      </c>
      <c r="O18" s="1" t="s">
        <v>765</v>
      </c>
      <c r="P18" s="1" t="s">
        <v>1758</v>
      </c>
      <c r="Q18" s="177" t="s">
        <v>887</v>
      </c>
      <c r="R18" s="1" t="s">
        <v>327</v>
      </c>
      <c r="S18" s="1" t="s">
        <v>844</v>
      </c>
      <c r="T18" s="1" t="s">
        <v>140</v>
      </c>
      <c r="U18" s="1" t="s">
        <v>137</v>
      </c>
      <c r="V18" s="1" t="s">
        <v>656</v>
      </c>
      <c r="W18" s="1" t="s">
        <v>140</v>
      </c>
      <c r="X18" s="1">
        <v>1000</v>
      </c>
      <c r="Y18" s="1" t="s">
        <v>327</v>
      </c>
      <c r="Z18" s="1">
        <v>1300</v>
      </c>
      <c r="AA18" s="1">
        <v>1331</v>
      </c>
      <c r="AB18" s="1" t="s">
        <v>337</v>
      </c>
      <c r="AC18" s="177" t="s">
        <v>939</v>
      </c>
      <c r="AD18" s="1" t="s">
        <v>333</v>
      </c>
      <c r="AE18" s="7">
        <v>0</v>
      </c>
      <c r="AF18" s="7">
        <v>261160.7</v>
      </c>
      <c r="AG18" s="26">
        <f>730481-481</f>
        <v>730000</v>
      </c>
      <c r="AH18" s="3" t="s">
        <v>580</v>
      </c>
    </row>
    <row r="19" spans="1:34" x14ac:dyDescent="0.25">
      <c r="A19" s="1" t="s">
        <v>988</v>
      </c>
      <c r="B19" s="1" t="s">
        <v>988</v>
      </c>
      <c r="C19" s="1" t="s">
        <v>999</v>
      </c>
      <c r="D19" s="1" t="s">
        <v>520</v>
      </c>
      <c r="E19" s="1">
        <v>1</v>
      </c>
      <c r="F19" s="1" t="s">
        <v>817</v>
      </c>
      <c r="G19" s="1">
        <v>1.3</v>
      </c>
      <c r="H19" s="1" t="s">
        <v>820</v>
      </c>
      <c r="I19" s="1" t="s">
        <v>32</v>
      </c>
      <c r="J19" s="1" t="s">
        <v>33</v>
      </c>
      <c r="K19" s="1" t="s">
        <v>100</v>
      </c>
      <c r="L19" s="1" t="s">
        <v>830</v>
      </c>
      <c r="M19" s="1">
        <v>5</v>
      </c>
      <c r="N19" s="1" t="s">
        <v>784</v>
      </c>
      <c r="O19" s="1" t="s">
        <v>765</v>
      </c>
      <c r="P19" s="1" t="s">
        <v>1758</v>
      </c>
      <c r="Q19" s="177" t="s">
        <v>887</v>
      </c>
      <c r="R19" s="1" t="s">
        <v>327</v>
      </c>
      <c r="S19" s="1" t="s">
        <v>844</v>
      </c>
      <c r="T19" s="1" t="s">
        <v>140</v>
      </c>
      <c r="U19" s="1" t="s">
        <v>137</v>
      </c>
      <c r="V19" s="1" t="s">
        <v>656</v>
      </c>
      <c r="W19" s="1" t="s">
        <v>140</v>
      </c>
      <c r="X19" s="1">
        <v>1000</v>
      </c>
      <c r="Y19" s="1" t="s">
        <v>327</v>
      </c>
      <c r="Z19" s="1">
        <v>1300</v>
      </c>
      <c r="AA19" s="1">
        <v>1341</v>
      </c>
      <c r="AB19" s="1" t="s">
        <v>338</v>
      </c>
      <c r="AC19" s="177" t="s">
        <v>939</v>
      </c>
      <c r="AD19" s="1" t="s">
        <v>333</v>
      </c>
      <c r="AE19" s="7">
        <v>0</v>
      </c>
      <c r="AF19" s="7">
        <v>455245</v>
      </c>
      <c r="AG19" s="26">
        <f>1500000</f>
        <v>1500000</v>
      </c>
      <c r="AH19" s="3" t="s">
        <v>580</v>
      </c>
    </row>
    <row r="20" spans="1:34" x14ac:dyDescent="0.25">
      <c r="A20" s="1" t="s">
        <v>985</v>
      </c>
      <c r="B20" s="1" t="s">
        <v>985</v>
      </c>
      <c r="C20" s="1" t="s">
        <v>999</v>
      </c>
      <c r="D20" s="1" t="s">
        <v>520</v>
      </c>
      <c r="E20" s="1">
        <v>1</v>
      </c>
      <c r="F20" s="1" t="s">
        <v>817</v>
      </c>
      <c r="G20" s="1">
        <v>1.3</v>
      </c>
      <c r="H20" s="1" t="s">
        <v>820</v>
      </c>
      <c r="I20" s="1" t="s">
        <v>32</v>
      </c>
      <c r="J20" s="1" t="s">
        <v>33</v>
      </c>
      <c r="K20" s="1" t="s">
        <v>100</v>
      </c>
      <c r="L20" s="1" t="s">
        <v>830</v>
      </c>
      <c r="M20" s="1">
        <v>5</v>
      </c>
      <c r="N20" s="1" t="s">
        <v>784</v>
      </c>
      <c r="O20" s="1" t="s">
        <v>765</v>
      </c>
      <c r="P20" s="1" t="s">
        <v>1758</v>
      </c>
      <c r="Q20" s="177" t="s">
        <v>887</v>
      </c>
      <c r="R20" s="1" t="s">
        <v>327</v>
      </c>
      <c r="S20" s="1" t="s">
        <v>844</v>
      </c>
      <c r="T20" s="1" t="s">
        <v>140</v>
      </c>
      <c r="U20" s="1" t="s">
        <v>137</v>
      </c>
      <c r="V20" s="1" t="s">
        <v>656</v>
      </c>
      <c r="W20" s="1" t="s">
        <v>140</v>
      </c>
      <c r="X20" s="1">
        <v>1000</v>
      </c>
      <c r="Y20" s="1" t="s">
        <v>327</v>
      </c>
      <c r="Z20" s="1">
        <v>1300</v>
      </c>
      <c r="AA20" s="1">
        <v>1341</v>
      </c>
      <c r="AB20" s="1" t="s">
        <v>338</v>
      </c>
      <c r="AC20" s="177" t="s">
        <v>939</v>
      </c>
      <c r="AD20" s="1" t="s">
        <v>333</v>
      </c>
      <c r="AE20" s="7">
        <v>0</v>
      </c>
      <c r="AF20" s="7">
        <v>0</v>
      </c>
      <c r="AG20" s="26">
        <v>0</v>
      </c>
      <c r="AH20" s="3"/>
    </row>
    <row r="21" spans="1:34" x14ac:dyDescent="0.25">
      <c r="A21" s="1" t="s">
        <v>985</v>
      </c>
      <c r="B21" s="1" t="s">
        <v>985</v>
      </c>
      <c r="C21" s="1" t="s">
        <v>999</v>
      </c>
      <c r="D21" s="1" t="s">
        <v>520</v>
      </c>
      <c r="E21" s="1">
        <v>1</v>
      </c>
      <c r="F21" s="1" t="s">
        <v>817</v>
      </c>
      <c r="G21" s="1">
        <v>1.3</v>
      </c>
      <c r="H21" s="1" t="s">
        <v>820</v>
      </c>
      <c r="I21" s="1" t="s">
        <v>32</v>
      </c>
      <c r="J21" s="1" t="s">
        <v>33</v>
      </c>
      <c r="K21" s="1" t="s">
        <v>100</v>
      </c>
      <c r="L21" s="1" t="s">
        <v>830</v>
      </c>
      <c r="M21" s="1">
        <v>5</v>
      </c>
      <c r="N21" s="1" t="s">
        <v>784</v>
      </c>
      <c r="O21" s="1" t="s">
        <v>765</v>
      </c>
      <c r="P21" s="1" t="s">
        <v>1758</v>
      </c>
      <c r="Q21" s="177" t="s">
        <v>887</v>
      </c>
      <c r="R21" s="1" t="s">
        <v>327</v>
      </c>
      <c r="S21" s="1" t="s">
        <v>844</v>
      </c>
      <c r="T21" s="1" t="s">
        <v>140</v>
      </c>
      <c r="U21" s="1" t="s">
        <v>137</v>
      </c>
      <c r="V21" s="1" t="s">
        <v>656</v>
      </c>
      <c r="W21" s="1" t="s">
        <v>140</v>
      </c>
      <c r="X21" s="1">
        <v>1000</v>
      </c>
      <c r="Y21" s="1" t="s">
        <v>327</v>
      </c>
      <c r="Z21" s="1">
        <v>1300</v>
      </c>
      <c r="AA21" s="1">
        <v>1341</v>
      </c>
      <c r="AB21" s="1" t="s">
        <v>338</v>
      </c>
      <c r="AC21" s="177" t="s">
        <v>939</v>
      </c>
      <c r="AD21" s="1" t="s">
        <v>333</v>
      </c>
      <c r="AE21" s="7">
        <v>0</v>
      </c>
      <c r="AF21" s="7">
        <v>455245</v>
      </c>
      <c r="AG21" s="26">
        <v>0</v>
      </c>
      <c r="AH21" s="3"/>
    </row>
    <row r="22" spans="1:34" x14ac:dyDescent="0.25">
      <c r="A22" s="1" t="s">
        <v>988</v>
      </c>
      <c r="B22" s="1" t="s">
        <v>988</v>
      </c>
      <c r="C22" s="1" t="s">
        <v>999</v>
      </c>
      <c r="D22" s="1" t="s">
        <v>520</v>
      </c>
      <c r="E22" s="1">
        <v>1</v>
      </c>
      <c r="F22" s="1" t="s">
        <v>817</v>
      </c>
      <c r="G22" s="1">
        <v>1.3</v>
      </c>
      <c r="H22" s="1" t="s">
        <v>820</v>
      </c>
      <c r="I22" s="1" t="s">
        <v>32</v>
      </c>
      <c r="J22" s="1" t="s">
        <v>33</v>
      </c>
      <c r="K22" s="1" t="s">
        <v>100</v>
      </c>
      <c r="L22" s="1" t="s">
        <v>830</v>
      </c>
      <c r="M22" s="1">
        <v>5</v>
      </c>
      <c r="N22" s="1" t="s">
        <v>784</v>
      </c>
      <c r="O22" s="1" t="s">
        <v>765</v>
      </c>
      <c r="P22" s="1" t="s">
        <v>1758</v>
      </c>
      <c r="Q22" s="177" t="s">
        <v>887</v>
      </c>
      <c r="R22" s="1" t="s">
        <v>327</v>
      </c>
      <c r="S22" s="1" t="s">
        <v>844</v>
      </c>
      <c r="T22" s="1" t="s">
        <v>140</v>
      </c>
      <c r="U22" s="1" t="s">
        <v>137</v>
      </c>
      <c r="V22" s="1" t="s">
        <v>656</v>
      </c>
      <c r="W22" s="1" t="s">
        <v>140</v>
      </c>
      <c r="X22" s="1">
        <v>1000</v>
      </c>
      <c r="Y22" s="1" t="s">
        <v>327</v>
      </c>
      <c r="Z22" s="1">
        <v>1400</v>
      </c>
      <c r="AA22" s="1">
        <v>1411</v>
      </c>
      <c r="AB22" s="1" t="s">
        <v>339</v>
      </c>
      <c r="AC22" s="177" t="s">
        <v>939</v>
      </c>
      <c r="AD22" s="1" t="s">
        <v>333</v>
      </c>
      <c r="AE22" s="7">
        <v>0</v>
      </c>
      <c r="AF22" s="7">
        <v>0</v>
      </c>
      <c r="AG22" s="26">
        <v>0</v>
      </c>
      <c r="AH22" s="3"/>
    </row>
    <row r="23" spans="1:34" x14ac:dyDescent="0.25">
      <c r="A23" s="1" t="s">
        <v>987</v>
      </c>
      <c r="B23" s="1" t="s">
        <v>987</v>
      </c>
      <c r="C23" s="1" t="s">
        <v>999</v>
      </c>
      <c r="D23" s="1" t="s">
        <v>520</v>
      </c>
      <c r="E23" s="1">
        <v>1</v>
      </c>
      <c r="F23" s="1" t="s">
        <v>817</v>
      </c>
      <c r="G23" s="1">
        <v>1.3</v>
      </c>
      <c r="H23" s="1" t="s">
        <v>820</v>
      </c>
      <c r="I23" s="1" t="s">
        <v>32</v>
      </c>
      <c r="J23" s="1" t="s">
        <v>33</v>
      </c>
      <c r="K23" s="1" t="s">
        <v>100</v>
      </c>
      <c r="L23" s="1" t="s">
        <v>830</v>
      </c>
      <c r="M23" s="1">
        <v>5</v>
      </c>
      <c r="N23" s="1" t="s">
        <v>784</v>
      </c>
      <c r="O23" s="1" t="s">
        <v>765</v>
      </c>
      <c r="P23" s="1" t="s">
        <v>1758</v>
      </c>
      <c r="Q23" s="177" t="s">
        <v>887</v>
      </c>
      <c r="R23" s="1" t="s">
        <v>327</v>
      </c>
      <c r="S23" s="1" t="s">
        <v>844</v>
      </c>
      <c r="T23" s="1" t="s">
        <v>140</v>
      </c>
      <c r="U23" s="1" t="s">
        <v>137</v>
      </c>
      <c r="V23" s="1" t="s">
        <v>656</v>
      </c>
      <c r="W23" s="1" t="s">
        <v>140</v>
      </c>
      <c r="X23" s="1">
        <v>1000</v>
      </c>
      <c r="Y23" s="1" t="s">
        <v>327</v>
      </c>
      <c r="Z23" s="1">
        <v>1400</v>
      </c>
      <c r="AA23" s="1">
        <v>1411</v>
      </c>
      <c r="AB23" s="1" t="s">
        <v>339</v>
      </c>
      <c r="AC23" s="177" t="s">
        <v>938</v>
      </c>
      <c r="AD23" s="1" t="s">
        <v>330</v>
      </c>
      <c r="AE23" s="6"/>
      <c r="AF23" s="7"/>
      <c r="AG23" s="26">
        <v>41030638</v>
      </c>
      <c r="AH23" s="3"/>
    </row>
    <row r="24" spans="1:34" x14ac:dyDescent="0.25">
      <c r="A24" s="1" t="s">
        <v>987</v>
      </c>
      <c r="B24" s="1" t="s">
        <v>987</v>
      </c>
      <c r="C24" s="1" t="s">
        <v>999</v>
      </c>
      <c r="D24" s="1" t="s">
        <v>520</v>
      </c>
      <c r="E24" s="1">
        <v>1</v>
      </c>
      <c r="F24" s="1" t="s">
        <v>817</v>
      </c>
      <c r="G24" s="1">
        <v>1.3</v>
      </c>
      <c r="H24" s="1" t="s">
        <v>820</v>
      </c>
      <c r="I24" s="1" t="s">
        <v>32</v>
      </c>
      <c r="J24" s="1" t="s">
        <v>33</v>
      </c>
      <c r="K24" s="1" t="s">
        <v>100</v>
      </c>
      <c r="L24" s="1" t="s">
        <v>830</v>
      </c>
      <c r="M24" s="1">
        <v>5</v>
      </c>
      <c r="N24" s="1" t="s">
        <v>784</v>
      </c>
      <c r="O24" s="1" t="s">
        <v>765</v>
      </c>
      <c r="P24" s="1" t="s">
        <v>1758</v>
      </c>
      <c r="Q24" s="177" t="s">
        <v>887</v>
      </c>
      <c r="R24" s="1" t="s">
        <v>327</v>
      </c>
      <c r="S24" s="1" t="s">
        <v>844</v>
      </c>
      <c r="T24" s="1" t="s">
        <v>140</v>
      </c>
      <c r="U24" s="1" t="s">
        <v>137</v>
      </c>
      <c r="V24" s="1" t="s">
        <v>656</v>
      </c>
      <c r="W24" s="1" t="s">
        <v>140</v>
      </c>
      <c r="X24" s="1">
        <v>1000</v>
      </c>
      <c r="Y24" s="1" t="s">
        <v>327</v>
      </c>
      <c r="Z24" s="1">
        <v>1400</v>
      </c>
      <c r="AA24" s="1">
        <v>1411</v>
      </c>
      <c r="AB24" s="1" t="s">
        <v>339</v>
      </c>
      <c r="AC24" s="177" t="s">
        <v>939</v>
      </c>
      <c r="AD24" s="1" t="s">
        <v>333</v>
      </c>
      <c r="AE24" s="7">
        <v>0</v>
      </c>
      <c r="AF24" s="7">
        <v>3085568.55</v>
      </c>
      <c r="AG24" s="26">
        <v>2576606</v>
      </c>
      <c r="AH24" s="3" t="s">
        <v>580</v>
      </c>
    </row>
    <row r="25" spans="1:34" x14ac:dyDescent="0.25">
      <c r="A25" s="1" t="s">
        <v>987</v>
      </c>
      <c r="B25" s="1" t="s">
        <v>987</v>
      </c>
      <c r="C25" s="1" t="s">
        <v>999</v>
      </c>
      <c r="D25" s="1" t="s">
        <v>520</v>
      </c>
      <c r="E25" s="1">
        <v>1</v>
      </c>
      <c r="F25" s="1" t="s">
        <v>817</v>
      </c>
      <c r="G25" s="1">
        <v>1.7</v>
      </c>
      <c r="H25" s="1" t="s">
        <v>821</v>
      </c>
      <c r="I25" s="1" t="s">
        <v>219</v>
      </c>
      <c r="J25" s="1" t="s">
        <v>220</v>
      </c>
      <c r="K25" s="1" t="s">
        <v>49</v>
      </c>
      <c r="L25" s="1" t="s">
        <v>834</v>
      </c>
      <c r="M25" s="1">
        <v>6</v>
      </c>
      <c r="N25" s="1" t="s">
        <v>223</v>
      </c>
      <c r="O25" s="1" t="s">
        <v>765</v>
      </c>
      <c r="P25" s="1" t="s">
        <v>1758</v>
      </c>
      <c r="Q25" s="177" t="s">
        <v>885</v>
      </c>
      <c r="R25" s="1" t="s">
        <v>237</v>
      </c>
      <c r="S25" s="1" t="s">
        <v>844</v>
      </c>
      <c r="T25" s="1" t="s">
        <v>140</v>
      </c>
      <c r="U25" s="1" t="s">
        <v>137</v>
      </c>
      <c r="V25" s="1" t="s">
        <v>656</v>
      </c>
      <c r="W25" s="1" t="s">
        <v>140</v>
      </c>
      <c r="X25" s="1">
        <v>1000</v>
      </c>
      <c r="Y25" s="1" t="s">
        <v>327</v>
      </c>
      <c r="Z25" s="1">
        <v>1400</v>
      </c>
      <c r="AA25" s="1">
        <v>1411</v>
      </c>
      <c r="AB25" s="1" t="s">
        <v>339</v>
      </c>
      <c r="AC25" s="177" t="s">
        <v>1602</v>
      </c>
      <c r="AD25" s="1" t="s">
        <v>1603</v>
      </c>
      <c r="AE25" s="6">
        <v>40400571.310000002</v>
      </c>
      <c r="AF25" s="7">
        <v>27543606.690000001</v>
      </c>
      <c r="AG25" s="26">
        <v>12785343</v>
      </c>
      <c r="AH25" s="3" t="s">
        <v>580</v>
      </c>
    </row>
    <row r="26" spans="1:34" x14ac:dyDescent="0.25">
      <c r="A26" s="1" t="s">
        <v>988</v>
      </c>
      <c r="B26" s="1" t="s">
        <v>988</v>
      </c>
      <c r="C26" s="1" t="s">
        <v>999</v>
      </c>
      <c r="D26" s="1" t="s">
        <v>520</v>
      </c>
      <c r="E26" s="1">
        <v>1</v>
      </c>
      <c r="F26" s="1" t="s">
        <v>817</v>
      </c>
      <c r="G26" s="1">
        <v>1.3</v>
      </c>
      <c r="H26" s="1" t="s">
        <v>820</v>
      </c>
      <c r="I26" s="1" t="s">
        <v>32</v>
      </c>
      <c r="J26" s="1" t="s">
        <v>33</v>
      </c>
      <c r="K26" s="1" t="s">
        <v>100</v>
      </c>
      <c r="L26" s="1" t="s">
        <v>830</v>
      </c>
      <c r="M26" s="1">
        <v>5</v>
      </c>
      <c r="N26" s="1" t="s">
        <v>784</v>
      </c>
      <c r="O26" s="1" t="s">
        <v>765</v>
      </c>
      <c r="P26" s="1" t="s">
        <v>1758</v>
      </c>
      <c r="Q26" s="177" t="s">
        <v>887</v>
      </c>
      <c r="R26" s="1" t="s">
        <v>327</v>
      </c>
      <c r="S26" s="1" t="s">
        <v>844</v>
      </c>
      <c r="T26" s="1" t="s">
        <v>140</v>
      </c>
      <c r="U26" s="1" t="s">
        <v>137</v>
      </c>
      <c r="V26" s="1" t="s">
        <v>656</v>
      </c>
      <c r="W26" s="1" t="s">
        <v>140</v>
      </c>
      <c r="X26" s="1">
        <v>1000</v>
      </c>
      <c r="Y26" s="1" t="s">
        <v>327</v>
      </c>
      <c r="Z26" s="1">
        <v>1400</v>
      </c>
      <c r="AA26" s="1">
        <v>1421</v>
      </c>
      <c r="AB26" s="1" t="s">
        <v>340</v>
      </c>
      <c r="AC26" s="177" t="s">
        <v>939</v>
      </c>
      <c r="AD26" s="1" t="s">
        <v>333</v>
      </c>
      <c r="AE26" s="7">
        <v>0</v>
      </c>
      <c r="AF26" s="7">
        <v>2685560.27</v>
      </c>
      <c r="AG26" s="26">
        <f>840000+448303</f>
        <v>1288303</v>
      </c>
      <c r="AH26" s="3" t="s">
        <v>580</v>
      </c>
    </row>
    <row r="27" spans="1:34" x14ac:dyDescent="0.25">
      <c r="A27" s="1" t="s">
        <v>987</v>
      </c>
      <c r="B27" s="1" t="s">
        <v>987</v>
      </c>
      <c r="C27" s="1" t="s">
        <v>999</v>
      </c>
      <c r="D27" s="1" t="s">
        <v>520</v>
      </c>
      <c r="E27" s="1">
        <v>1</v>
      </c>
      <c r="F27" s="1" t="s">
        <v>817</v>
      </c>
      <c r="G27" s="1">
        <v>1.3</v>
      </c>
      <c r="H27" s="1" t="s">
        <v>820</v>
      </c>
      <c r="I27" s="1" t="s">
        <v>32</v>
      </c>
      <c r="J27" s="1" t="s">
        <v>33</v>
      </c>
      <c r="K27" s="1" t="s">
        <v>100</v>
      </c>
      <c r="L27" s="1" t="s">
        <v>830</v>
      </c>
      <c r="M27" s="1">
        <v>5</v>
      </c>
      <c r="N27" s="1" t="s">
        <v>784</v>
      </c>
      <c r="O27" s="1" t="s">
        <v>765</v>
      </c>
      <c r="P27" s="1" t="s">
        <v>1758</v>
      </c>
      <c r="Q27" s="177" t="s">
        <v>887</v>
      </c>
      <c r="R27" s="1" t="s">
        <v>327</v>
      </c>
      <c r="S27" s="1" t="s">
        <v>844</v>
      </c>
      <c r="T27" s="1" t="s">
        <v>140</v>
      </c>
      <c r="U27" s="1" t="s">
        <v>137</v>
      </c>
      <c r="V27" s="1" t="s">
        <v>656</v>
      </c>
      <c r="W27" s="1" t="s">
        <v>140</v>
      </c>
      <c r="X27" s="1">
        <v>1000</v>
      </c>
      <c r="Y27" s="1" t="s">
        <v>327</v>
      </c>
      <c r="Z27" s="1">
        <v>1400</v>
      </c>
      <c r="AA27" s="1">
        <v>1421</v>
      </c>
      <c r="AB27" s="1" t="s">
        <v>340</v>
      </c>
      <c r="AC27" s="177" t="s">
        <v>938</v>
      </c>
      <c r="AD27" s="1" t="s">
        <v>330</v>
      </c>
      <c r="AE27" s="6"/>
      <c r="AF27" s="7"/>
      <c r="AG27" s="26">
        <v>20515319</v>
      </c>
      <c r="AH27" s="3"/>
    </row>
    <row r="28" spans="1:34" x14ac:dyDescent="0.25">
      <c r="A28" s="1" t="s">
        <v>987</v>
      </c>
      <c r="B28" s="1" t="s">
        <v>987</v>
      </c>
      <c r="C28" s="1" t="s">
        <v>999</v>
      </c>
      <c r="D28" s="1" t="s">
        <v>520</v>
      </c>
      <c r="E28" s="1">
        <v>1</v>
      </c>
      <c r="F28" s="1" t="s">
        <v>817</v>
      </c>
      <c r="G28" s="1">
        <v>1.7</v>
      </c>
      <c r="H28" s="1" t="s">
        <v>821</v>
      </c>
      <c r="I28" s="1" t="s">
        <v>219</v>
      </c>
      <c r="J28" s="1" t="s">
        <v>220</v>
      </c>
      <c r="K28" s="1" t="s">
        <v>49</v>
      </c>
      <c r="L28" s="1" t="s">
        <v>834</v>
      </c>
      <c r="M28" s="1">
        <v>6</v>
      </c>
      <c r="N28" s="1" t="s">
        <v>223</v>
      </c>
      <c r="O28" s="1" t="s">
        <v>765</v>
      </c>
      <c r="P28" s="1" t="s">
        <v>1758</v>
      </c>
      <c r="Q28" s="177" t="s">
        <v>885</v>
      </c>
      <c r="R28" s="1" t="s">
        <v>237</v>
      </c>
      <c r="S28" s="1" t="s">
        <v>844</v>
      </c>
      <c r="T28" s="1" t="s">
        <v>140</v>
      </c>
      <c r="U28" s="1" t="s">
        <v>137</v>
      </c>
      <c r="V28" s="1" t="s">
        <v>656</v>
      </c>
      <c r="W28" s="1" t="s">
        <v>140</v>
      </c>
      <c r="X28" s="1">
        <v>1000</v>
      </c>
      <c r="Y28" s="1" t="s">
        <v>327</v>
      </c>
      <c r="Z28" s="1">
        <v>1400</v>
      </c>
      <c r="AA28" s="1">
        <v>1421</v>
      </c>
      <c r="AB28" s="1" t="s">
        <v>340</v>
      </c>
      <c r="AC28" s="177" t="s">
        <v>1602</v>
      </c>
      <c r="AD28" s="1" t="s">
        <v>1603</v>
      </c>
      <c r="AE28" s="6">
        <v>23773465.690000001</v>
      </c>
      <c r="AF28" s="7">
        <v>13147629.6</v>
      </c>
      <c r="AG28" s="26">
        <v>6392672</v>
      </c>
      <c r="AH28" s="3" t="s">
        <v>580</v>
      </c>
    </row>
    <row r="29" spans="1:34" x14ac:dyDescent="0.25">
      <c r="A29" s="1" t="s">
        <v>988</v>
      </c>
      <c r="B29" s="1" t="s">
        <v>988</v>
      </c>
      <c r="C29" s="1" t="s">
        <v>999</v>
      </c>
      <c r="D29" s="1" t="s">
        <v>520</v>
      </c>
      <c r="E29" s="1">
        <v>1</v>
      </c>
      <c r="F29" s="1" t="s">
        <v>817</v>
      </c>
      <c r="G29" s="1">
        <v>1.3</v>
      </c>
      <c r="H29" s="1" t="s">
        <v>820</v>
      </c>
      <c r="I29" s="1" t="s">
        <v>32</v>
      </c>
      <c r="J29" s="1" t="s">
        <v>33</v>
      </c>
      <c r="K29" s="1" t="s">
        <v>100</v>
      </c>
      <c r="L29" s="1" t="s">
        <v>830</v>
      </c>
      <c r="M29" s="1">
        <v>5</v>
      </c>
      <c r="N29" s="1" t="s">
        <v>784</v>
      </c>
      <c r="O29" s="1" t="s">
        <v>765</v>
      </c>
      <c r="P29" s="1" t="s">
        <v>1758</v>
      </c>
      <c r="Q29" s="177" t="s">
        <v>887</v>
      </c>
      <c r="R29" s="1" t="s">
        <v>327</v>
      </c>
      <c r="S29" s="1" t="s">
        <v>844</v>
      </c>
      <c r="T29" s="1" t="s">
        <v>140</v>
      </c>
      <c r="U29" s="1" t="s">
        <v>137</v>
      </c>
      <c r="V29" s="1" t="s">
        <v>656</v>
      </c>
      <c r="W29" s="1" t="s">
        <v>140</v>
      </c>
      <c r="X29" s="1">
        <v>1000</v>
      </c>
      <c r="Y29" s="1" t="s">
        <v>327</v>
      </c>
      <c r="Z29" s="1">
        <v>1400</v>
      </c>
      <c r="AA29" s="1">
        <v>1431</v>
      </c>
      <c r="AB29" s="1" t="s">
        <v>341</v>
      </c>
      <c r="AC29" s="177" t="s">
        <v>939</v>
      </c>
      <c r="AD29" s="1" t="s">
        <v>333</v>
      </c>
      <c r="AE29" s="7">
        <v>0</v>
      </c>
      <c r="AF29" s="7">
        <v>753288.13</v>
      </c>
      <c r="AG29" s="26">
        <f>560000+298869</f>
        <v>858869</v>
      </c>
      <c r="AH29" s="3" t="s">
        <v>580</v>
      </c>
    </row>
    <row r="30" spans="1:34" x14ac:dyDescent="0.25">
      <c r="A30" s="1" t="s">
        <v>987</v>
      </c>
      <c r="B30" s="1" t="s">
        <v>987</v>
      </c>
      <c r="C30" s="1" t="s">
        <v>999</v>
      </c>
      <c r="D30" s="1" t="s">
        <v>520</v>
      </c>
      <c r="E30" s="1">
        <v>1</v>
      </c>
      <c r="F30" s="1" t="s">
        <v>817</v>
      </c>
      <c r="G30" s="1">
        <v>1.3</v>
      </c>
      <c r="H30" s="1" t="s">
        <v>820</v>
      </c>
      <c r="I30" s="1" t="s">
        <v>32</v>
      </c>
      <c r="J30" s="1" t="s">
        <v>33</v>
      </c>
      <c r="K30" s="1" t="s">
        <v>100</v>
      </c>
      <c r="L30" s="1" t="s">
        <v>830</v>
      </c>
      <c r="M30" s="1">
        <v>5</v>
      </c>
      <c r="N30" s="1" t="s">
        <v>784</v>
      </c>
      <c r="O30" s="1" t="s">
        <v>765</v>
      </c>
      <c r="P30" s="1" t="s">
        <v>1758</v>
      </c>
      <c r="Q30" s="177" t="s">
        <v>887</v>
      </c>
      <c r="R30" s="1" t="s">
        <v>327</v>
      </c>
      <c r="S30" s="1" t="s">
        <v>844</v>
      </c>
      <c r="T30" s="1" t="s">
        <v>140</v>
      </c>
      <c r="U30" s="1" t="s">
        <v>137</v>
      </c>
      <c r="V30" s="1" t="s">
        <v>656</v>
      </c>
      <c r="W30" s="1" t="s">
        <v>140</v>
      </c>
      <c r="X30" s="1">
        <v>1000</v>
      </c>
      <c r="Y30" s="1" t="s">
        <v>327</v>
      </c>
      <c r="Z30" s="1">
        <v>1400</v>
      </c>
      <c r="AA30" s="1">
        <v>1431</v>
      </c>
      <c r="AB30" s="1" t="s">
        <v>341</v>
      </c>
      <c r="AC30" s="177" t="s">
        <v>938</v>
      </c>
      <c r="AD30" s="1" t="s">
        <v>330</v>
      </c>
      <c r="AE30" s="6"/>
      <c r="AF30" s="7"/>
      <c r="AG30" s="26">
        <v>13676878</v>
      </c>
      <c r="AH30" s="3"/>
    </row>
    <row r="31" spans="1:34" x14ac:dyDescent="0.25">
      <c r="A31" s="1" t="s">
        <v>987</v>
      </c>
      <c r="B31" s="1" t="s">
        <v>987</v>
      </c>
      <c r="C31" s="1" t="s">
        <v>999</v>
      </c>
      <c r="D31" s="1" t="s">
        <v>520</v>
      </c>
      <c r="E31" s="1">
        <v>1</v>
      </c>
      <c r="F31" s="1" t="s">
        <v>817</v>
      </c>
      <c r="G31" s="1">
        <v>1.7</v>
      </c>
      <c r="H31" s="1" t="s">
        <v>821</v>
      </c>
      <c r="I31" s="1" t="s">
        <v>219</v>
      </c>
      <c r="J31" s="1" t="s">
        <v>220</v>
      </c>
      <c r="K31" s="1" t="s">
        <v>49</v>
      </c>
      <c r="L31" s="1" t="s">
        <v>834</v>
      </c>
      <c r="M31" s="1">
        <v>6</v>
      </c>
      <c r="N31" s="1" t="s">
        <v>223</v>
      </c>
      <c r="O31" s="1" t="s">
        <v>765</v>
      </c>
      <c r="P31" s="1" t="s">
        <v>1758</v>
      </c>
      <c r="Q31" s="177" t="s">
        <v>885</v>
      </c>
      <c r="R31" s="1" t="s">
        <v>237</v>
      </c>
      <c r="S31" s="1" t="s">
        <v>844</v>
      </c>
      <c r="T31" s="1" t="s">
        <v>140</v>
      </c>
      <c r="U31" s="1" t="s">
        <v>137</v>
      </c>
      <c r="V31" s="1" t="s">
        <v>656</v>
      </c>
      <c r="W31" s="1" t="s">
        <v>140</v>
      </c>
      <c r="X31" s="1">
        <v>1000</v>
      </c>
      <c r="Y31" s="1" t="s">
        <v>327</v>
      </c>
      <c r="Z31" s="1">
        <v>1400</v>
      </c>
      <c r="AA31" s="1">
        <v>1431</v>
      </c>
      <c r="AB31" s="1" t="s">
        <v>341</v>
      </c>
      <c r="AC31" s="177" t="s">
        <v>1602</v>
      </c>
      <c r="AD31" s="1" t="s">
        <v>1603</v>
      </c>
      <c r="AE31" s="6">
        <v>15001786.550000001</v>
      </c>
      <c r="AF31" s="7">
        <v>8116519.4299999997</v>
      </c>
      <c r="AG31" s="26">
        <v>4261782</v>
      </c>
      <c r="AH31" s="3" t="s">
        <v>580</v>
      </c>
    </row>
    <row r="32" spans="1:34" x14ac:dyDescent="0.25">
      <c r="A32" s="1" t="s">
        <v>987</v>
      </c>
      <c r="B32" s="1" t="s">
        <v>987</v>
      </c>
      <c r="C32" s="1" t="s">
        <v>999</v>
      </c>
      <c r="D32" s="1" t="s">
        <v>520</v>
      </c>
      <c r="E32" s="1">
        <v>1</v>
      </c>
      <c r="F32" s="1" t="s">
        <v>817</v>
      </c>
      <c r="G32" s="1">
        <v>1.3</v>
      </c>
      <c r="H32" s="1" t="s">
        <v>820</v>
      </c>
      <c r="I32" s="1" t="s">
        <v>32</v>
      </c>
      <c r="J32" s="1" t="s">
        <v>33</v>
      </c>
      <c r="K32" s="1" t="s">
        <v>100</v>
      </c>
      <c r="L32" s="1" t="s">
        <v>830</v>
      </c>
      <c r="M32" s="1">
        <v>5</v>
      </c>
      <c r="N32" s="1" t="s">
        <v>784</v>
      </c>
      <c r="O32" s="1" t="s">
        <v>765</v>
      </c>
      <c r="P32" s="1" t="s">
        <v>1758</v>
      </c>
      <c r="Q32" s="177" t="s">
        <v>887</v>
      </c>
      <c r="R32" s="1" t="s">
        <v>327</v>
      </c>
      <c r="S32" s="1" t="s">
        <v>844</v>
      </c>
      <c r="T32" s="1" t="s">
        <v>140</v>
      </c>
      <c r="U32" s="1" t="s">
        <v>137</v>
      </c>
      <c r="V32" s="1" t="s">
        <v>656</v>
      </c>
      <c r="W32" s="1" t="s">
        <v>140</v>
      </c>
      <c r="X32" s="1">
        <v>1000</v>
      </c>
      <c r="Y32" s="1" t="s">
        <v>327</v>
      </c>
      <c r="Z32" s="1">
        <v>1400</v>
      </c>
      <c r="AA32" s="1">
        <v>1432</v>
      </c>
      <c r="AB32" s="1" t="s">
        <v>342</v>
      </c>
      <c r="AC32" s="177" t="s">
        <v>938</v>
      </c>
      <c r="AD32" s="1" t="s">
        <v>330</v>
      </c>
      <c r="AE32" s="6"/>
      <c r="AF32" s="7"/>
      <c r="AG32" s="26">
        <v>119672693</v>
      </c>
      <c r="AH32" s="3"/>
    </row>
    <row r="33" spans="1:34" x14ac:dyDescent="0.25">
      <c r="A33" s="1" t="s">
        <v>985</v>
      </c>
      <c r="B33" s="1" t="s">
        <v>985</v>
      </c>
      <c r="C33" s="1" t="s">
        <v>999</v>
      </c>
      <c r="D33" s="1" t="s">
        <v>520</v>
      </c>
      <c r="E33" s="1">
        <v>1</v>
      </c>
      <c r="F33" s="1" t="s">
        <v>817</v>
      </c>
      <c r="G33" s="1">
        <v>1.3</v>
      </c>
      <c r="H33" s="1" t="s">
        <v>820</v>
      </c>
      <c r="I33" s="1" t="s">
        <v>32</v>
      </c>
      <c r="J33" s="1" t="s">
        <v>33</v>
      </c>
      <c r="K33" s="1" t="s">
        <v>100</v>
      </c>
      <c r="L33" s="1" t="s">
        <v>830</v>
      </c>
      <c r="M33" s="1">
        <v>5</v>
      </c>
      <c r="N33" s="1" t="s">
        <v>784</v>
      </c>
      <c r="O33" s="1" t="s">
        <v>765</v>
      </c>
      <c r="P33" s="1" t="s">
        <v>1758</v>
      </c>
      <c r="Q33" s="177" t="s">
        <v>887</v>
      </c>
      <c r="R33" s="1" t="s">
        <v>327</v>
      </c>
      <c r="S33" s="1" t="s">
        <v>844</v>
      </c>
      <c r="T33" s="1" t="s">
        <v>140</v>
      </c>
      <c r="U33" s="1" t="s">
        <v>137</v>
      </c>
      <c r="V33" s="1" t="s">
        <v>656</v>
      </c>
      <c r="W33" s="1" t="s">
        <v>140</v>
      </c>
      <c r="X33" s="1">
        <v>1000</v>
      </c>
      <c r="Y33" s="1" t="s">
        <v>327</v>
      </c>
      <c r="Z33" s="1">
        <v>1400</v>
      </c>
      <c r="AA33" s="1">
        <v>1432</v>
      </c>
      <c r="AB33" s="1" t="s">
        <v>342</v>
      </c>
      <c r="AC33" s="177" t="s">
        <v>939</v>
      </c>
      <c r="AD33" s="1" t="s">
        <v>333</v>
      </c>
      <c r="AE33" s="7">
        <v>0</v>
      </c>
      <c r="AF33" s="7">
        <v>16005137.279999999</v>
      </c>
      <c r="AG33" s="26">
        <f>4900000+2615102</f>
        <v>7515102</v>
      </c>
      <c r="AH33" s="3" t="s">
        <v>580</v>
      </c>
    </row>
    <row r="34" spans="1:34" x14ac:dyDescent="0.25">
      <c r="A34" s="1" t="s">
        <v>985</v>
      </c>
      <c r="B34" s="1" t="s">
        <v>985</v>
      </c>
      <c r="C34" s="1" t="s">
        <v>999</v>
      </c>
      <c r="D34" s="1" t="s">
        <v>520</v>
      </c>
      <c r="E34" s="1">
        <v>1</v>
      </c>
      <c r="F34" s="1" t="s">
        <v>817</v>
      </c>
      <c r="G34" s="1">
        <v>1.7</v>
      </c>
      <c r="H34" s="1" t="s">
        <v>821</v>
      </c>
      <c r="I34" s="1" t="s">
        <v>219</v>
      </c>
      <c r="J34" s="1" t="s">
        <v>220</v>
      </c>
      <c r="K34" s="1" t="s">
        <v>49</v>
      </c>
      <c r="L34" s="1" t="s">
        <v>834</v>
      </c>
      <c r="M34" s="1">
        <v>6</v>
      </c>
      <c r="N34" s="1" t="s">
        <v>223</v>
      </c>
      <c r="O34" s="1" t="s">
        <v>765</v>
      </c>
      <c r="P34" s="1" t="s">
        <v>1758</v>
      </c>
      <c r="Q34" s="177" t="s">
        <v>885</v>
      </c>
      <c r="R34" s="1" t="s">
        <v>237</v>
      </c>
      <c r="S34" s="1" t="s">
        <v>844</v>
      </c>
      <c r="T34" s="1" t="s">
        <v>140</v>
      </c>
      <c r="U34" s="1" t="s">
        <v>137</v>
      </c>
      <c r="V34" s="1" t="s">
        <v>656</v>
      </c>
      <c r="W34" s="1" t="s">
        <v>140</v>
      </c>
      <c r="X34" s="1">
        <v>1000</v>
      </c>
      <c r="Y34" s="1" t="s">
        <v>327</v>
      </c>
      <c r="Z34" s="1">
        <v>1400</v>
      </c>
      <c r="AA34" s="1">
        <v>1432</v>
      </c>
      <c r="AB34" s="1" t="s">
        <v>342</v>
      </c>
      <c r="AC34" s="177" t="s">
        <v>1602</v>
      </c>
      <c r="AD34" s="1" t="s">
        <v>1603</v>
      </c>
      <c r="AE34" s="6">
        <v>126334223.59999999</v>
      </c>
      <c r="AF34" s="7">
        <v>78031402.079999998</v>
      </c>
      <c r="AG34" s="26">
        <v>37290585</v>
      </c>
      <c r="AH34" s="3" t="s">
        <v>580</v>
      </c>
    </row>
    <row r="35" spans="1:34" x14ac:dyDescent="0.25">
      <c r="A35" s="1" t="s">
        <v>985</v>
      </c>
      <c r="B35" s="1" t="s">
        <v>987</v>
      </c>
      <c r="C35" s="1" t="s">
        <v>999</v>
      </c>
      <c r="D35" s="1" t="s">
        <v>520</v>
      </c>
      <c r="E35" s="1">
        <v>1</v>
      </c>
      <c r="F35" s="1" t="s">
        <v>817</v>
      </c>
      <c r="G35" s="1">
        <v>1.3</v>
      </c>
      <c r="H35" s="1" t="s">
        <v>820</v>
      </c>
      <c r="I35" s="1" t="s">
        <v>32</v>
      </c>
      <c r="J35" s="1" t="s">
        <v>33</v>
      </c>
      <c r="K35" s="1" t="s">
        <v>100</v>
      </c>
      <c r="L35" s="1" t="s">
        <v>830</v>
      </c>
      <c r="M35" s="1">
        <v>5</v>
      </c>
      <c r="N35" s="1" t="s">
        <v>784</v>
      </c>
      <c r="O35" s="1" t="s">
        <v>765</v>
      </c>
      <c r="P35" s="1" t="s">
        <v>1758</v>
      </c>
      <c r="Q35" s="177" t="s">
        <v>887</v>
      </c>
      <c r="R35" s="1" t="s">
        <v>327</v>
      </c>
      <c r="S35" s="1" t="s">
        <v>844</v>
      </c>
      <c r="T35" s="1" t="s">
        <v>140</v>
      </c>
      <c r="U35" s="1" t="s">
        <v>137</v>
      </c>
      <c r="V35" s="1" t="s">
        <v>656</v>
      </c>
      <c r="W35" s="1" t="s">
        <v>140</v>
      </c>
      <c r="X35" s="1">
        <v>1000</v>
      </c>
      <c r="Y35" s="1" t="s">
        <v>327</v>
      </c>
      <c r="Z35" s="1">
        <v>1400</v>
      </c>
      <c r="AA35" s="1">
        <v>1441</v>
      </c>
      <c r="AB35" s="1" t="s">
        <v>343</v>
      </c>
      <c r="AC35" s="177" t="s">
        <v>939</v>
      </c>
      <c r="AD35" s="1" t="s">
        <v>333</v>
      </c>
      <c r="AE35" s="7">
        <v>0</v>
      </c>
      <c r="AF35" s="7">
        <v>0</v>
      </c>
      <c r="AG35" s="26">
        <v>15000000</v>
      </c>
      <c r="AH35" s="3"/>
    </row>
    <row r="36" spans="1:34" x14ac:dyDescent="0.25">
      <c r="A36" s="1" t="s">
        <v>985</v>
      </c>
      <c r="B36" s="1" t="s">
        <v>987</v>
      </c>
      <c r="C36" s="1" t="s">
        <v>999</v>
      </c>
      <c r="D36" s="1" t="s">
        <v>520</v>
      </c>
      <c r="E36" s="1">
        <v>1</v>
      </c>
      <c r="F36" s="1" t="s">
        <v>817</v>
      </c>
      <c r="G36" s="1">
        <v>1.7</v>
      </c>
      <c r="H36" s="1" t="s">
        <v>821</v>
      </c>
      <c r="I36" s="1" t="s">
        <v>219</v>
      </c>
      <c r="J36" s="1" t="s">
        <v>220</v>
      </c>
      <c r="K36" s="1" t="s">
        <v>49</v>
      </c>
      <c r="L36" s="1" t="s">
        <v>834</v>
      </c>
      <c r="M36" s="1">
        <v>6</v>
      </c>
      <c r="N36" s="1" t="s">
        <v>223</v>
      </c>
      <c r="O36" s="1" t="s">
        <v>765</v>
      </c>
      <c r="P36" s="1" t="s">
        <v>1758</v>
      </c>
      <c r="Q36" s="177" t="s">
        <v>885</v>
      </c>
      <c r="R36" s="1" t="s">
        <v>237</v>
      </c>
      <c r="S36" s="1" t="s">
        <v>844</v>
      </c>
      <c r="T36" s="1" t="s">
        <v>140</v>
      </c>
      <c r="U36" s="1" t="s">
        <v>137</v>
      </c>
      <c r="V36" s="1" t="s">
        <v>656</v>
      </c>
      <c r="W36" s="1" t="s">
        <v>140</v>
      </c>
      <c r="X36" s="1">
        <v>1000</v>
      </c>
      <c r="Y36" s="1" t="s">
        <v>327</v>
      </c>
      <c r="Z36" s="1">
        <v>1400</v>
      </c>
      <c r="AA36" s="1">
        <v>1441</v>
      </c>
      <c r="AB36" s="1" t="s">
        <v>343</v>
      </c>
      <c r="AC36" s="177" t="s">
        <v>1602</v>
      </c>
      <c r="AD36" s="1" t="s">
        <v>1603</v>
      </c>
      <c r="AE36" s="7">
        <v>0</v>
      </c>
      <c r="AF36" s="7">
        <v>0</v>
      </c>
      <c r="AG36" s="26">
        <v>9500000</v>
      </c>
      <c r="AH36" s="3" t="s">
        <v>580</v>
      </c>
    </row>
    <row r="37" spans="1:34" x14ac:dyDescent="0.25">
      <c r="A37" s="1" t="s">
        <v>985</v>
      </c>
      <c r="B37" s="1" t="s">
        <v>985</v>
      </c>
      <c r="C37" s="1" t="s">
        <v>999</v>
      </c>
      <c r="D37" s="1" t="s">
        <v>520</v>
      </c>
      <c r="E37" s="1">
        <v>1</v>
      </c>
      <c r="F37" s="1" t="s">
        <v>817</v>
      </c>
      <c r="G37" s="1">
        <v>1.3</v>
      </c>
      <c r="H37" s="1" t="s">
        <v>820</v>
      </c>
      <c r="I37" s="1" t="s">
        <v>32</v>
      </c>
      <c r="J37" s="1" t="s">
        <v>33</v>
      </c>
      <c r="K37" s="1" t="s">
        <v>100</v>
      </c>
      <c r="L37" s="1" t="s">
        <v>830</v>
      </c>
      <c r="M37" s="1">
        <v>5</v>
      </c>
      <c r="N37" s="1" t="s">
        <v>784</v>
      </c>
      <c r="O37" s="1" t="s">
        <v>765</v>
      </c>
      <c r="P37" s="1" t="s">
        <v>1758</v>
      </c>
      <c r="Q37" s="177" t="s">
        <v>887</v>
      </c>
      <c r="R37" s="1" t="s">
        <v>327</v>
      </c>
      <c r="S37" s="1" t="s">
        <v>844</v>
      </c>
      <c r="T37" s="1" t="s">
        <v>140</v>
      </c>
      <c r="U37" s="1" t="s">
        <v>137</v>
      </c>
      <c r="V37" s="1" t="s">
        <v>656</v>
      </c>
      <c r="W37" s="1" t="s">
        <v>140</v>
      </c>
      <c r="X37" s="1">
        <v>1000</v>
      </c>
      <c r="Y37" s="1" t="s">
        <v>327</v>
      </c>
      <c r="Z37" s="1">
        <v>1500</v>
      </c>
      <c r="AA37" s="1">
        <v>1521</v>
      </c>
      <c r="AB37" s="1" t="s">
        <v>344</v>
      </c>
      <c r="AC37" s="177" t="s">
        <v>939</v>
      </c>
      <c r="AD37" s="1" t="s">
        <v>333</v>
      </c>
      <c r="AE37" s="7">
        <v>0</v>
      </c>
      <c r="AF37" s="7">
        <v>1119343.1200000001</v>
      </c>
      <c r="AG37" s="26">
        <v>3000000</v>
      </c>
      <c r="AH37" s="3" t="s">
        <v>580</v>
      </c>
    </row>
    <row r="38" spans="1:34" x14ac:dyDescent="0.25">
      <c r="A38" s="1" t="s">
        <v>985</v>
      </c>
      <c r="B38" s="1" t="s">
        <v>985</v>
      </c>
      <c r="C38" s="1" t="s">
        <v>999</v>
      </c>
      <c r="D38" s="1" t="s">
        <v>520</v>
      </c>
      <c r="E38" s="1">
        <v>1</v>
      </c>
      <c r="F38" s="1" t="s">
        <v>817</v>
      </c>
      <c r="G38" s="1">
        <v>1.3</v>
      </c>
      <c r="H38" s="1" t="s">
        <v>820</v>
      </c>
      <c r="I38" s="1" t="s">
        <v>32</v>
      </c>
      <c r="J38" s="1" t="s">
        <v>33</v>
      </c>
      <c r="K38" s="1" t="s">
        <v>100</v>
      </c>
      <c r="L38" s="1" t="s">
        <v>830</v>
      </c>
      <c r="M38" s="1">
        <v>5</v>
      </c>
      <c r="N38" s="1" t="s">
        <v>784</v>
      </c>
      <c r="O38" s="1" t="s">
        <v>765</v>
      </c>
      <c r="P38" s="1" t="s">
        <v>1758</v>
      </c>
      <c r="Q38" s="177" t="s">
        <v>887</v>
      </c>
      <c r="R38" s="1" t="s">
        <v>327</v>
      </c>
      <c r="S38" s="1" t="s">
        <v>844</v>
      </c>
      <c r="T38" s="1" t="s">
        <v>140</v>
      </c>
      <c r="U38" s="1" t="s">
        <v>137</v>
      </c>
      <c r="V38" s="1" t="s">
        <v>656</v>
      </c>
      <c r="W38" s="1" t="s">
        <v>140</v>
      </c>
      <c r="X38" s="1">
        <v>1000</v>
      </c>
      <c r="Y38" s="1" t="s">
        <v>327</v>
      </c>
      <c r="Z38" s="1">
        <v>1500</v>
      </c>
      <c r="AA38" s="1">
        <v>1591</v>
      </c>
      <c r="AB38" s="1" t="s">
        <v>345</v>
      </c>
      <c r="AC38" s="177" t="s">
        <v>938</v>
      </c>
      <c r="AD38" s="1" t="s">
        <v>330</v>
      </c>
      <c r="AE38" s="7">
        <v>0</v>
      </c>
      <c r="AF38" s="7">
        <v>0</v>
      </c>
      <c r="AG38" s="27">
        <v>7502685</v>
      </c>
      <c r="AH38" s="3"/>
    </row>
    <row r="39" spans="1:34" x14ac:dyDescent="0.25">
      <c r="A39" s="1" t="s">
        <v>987</v>
      </c>
      <c r="B39" s="1" t="s">
        <v>987</v>
      </c>
      <c r="C39" s="1" t="s">
        <v>999</v>
      </c>
      <c r="D39" s="1" t="s">
        <v>520</v>
      </c>
      <c r="E39" s="1">
        <v>1</v>
      </c>
      <c r="F39" s="1" t="s">
        <v>817</v>
      </c>
      <c r="G39" s="1">
        <v>1.3</v>
      </c>
      <c r="H39" s="1" t="s">
        <v>820</v>
      </c>
      <c r="I39" s="1" t="s">
        <v>32</v>
      </c>
      <c r="J39" s="1" t="s">
        <v>33</v>
      </c>
      <c r="K39" s="1" t="s">
        <v>100</v>
      </c>
      <c r="L39" s="1" t="s">
        <v>830</v>
      </c>
      <c r="M39" s="1">
        <v>5</v>
      </c>
      <c r="N39" s="1" t="s">
        <v>784</v>
      </c>
      <c r="O39" s="1" t="s">
        <v>765</v>
      </c>
      <c r="P39" s="1" t="s">
        <v>1758</v>
      </c>
      <c r="Q39" s="177" t="s">
        <v>887</v>
      </c>
      <c r="R39" s="1" t="s">
        <v>327</v>
      </c>
      <c r="S39" s="1" t="s">
        <v>844</v>
      </c>
      <c r="T39" s="1" t="s">
        <v>140</v>
      </c>
      <c r="U39" s="1" t="s">
        <v>137</v>
      </c>
      <c r="V39" s="1" t="s">
        <v>656</v>
      </c>
      <c r="W39" s="1" t="s">
        <v>140</v>
      </c>
      <c r="X39" s="1">
        <v>1000</v>
      </c>
      <c r="Y39" s="1" t="s">
        <v>327</v>
      </c>
      <c r="Z39" s="1">
        <v>1500</v>
      </c>
      <c r="AA39" s="1">
        <v>1591</v>
      </c>
      <c r="AB39" s="1" t="s">
        <v>345</v>
      </c>
      <c r="AC39" s="177" t="s">
        <v>938</v>
      </c>
      <c r="AD39" s="1" t="s">
        <v>330</v>
      </c>
      <c r="AE39" s="6">
        <v>103095827.09999999</v>
      </c>
      <c r="AF39" s="7">
        <v>45811299.640000001</v>
      </c>
      <c r="AG39" s="27">
        <v>86510824</v>
      </c>
      <c r="AH39" s="3" t="s">
        <v>580</v>
      </c>
    </row>
    <row r="40" spans="1:34" x14ac:dyDescent="0.25">
      <c r="A40" s="1" t="s">
        <v>985</v>
      </c>
      <c r="B40" s="1" t="s">
        <v>985</v>
      </c>
      <c r="C40" s="1" t="s">
        <v>999</v>
      </c>
      <c r="D40" s="1" t="s">
        <v>520</v>
      </c>
      <c r="E40" s="1">
        <v>1</v>
      </c>
      <c r="F40" s="1" t="s">
        <v>817</v>
      </c>
      <c r="G40" s="1">
        <v>1.7</v>
      </c>
      <c r="H40" s="1" t="s">
        <v>821</v>
      </c>
      <c r="I40" s="1" t="s">
        <v>219</v>
      </c>
      <c r="J40" s="1" t="s">
        <v>220</v>
      </c>
      <c r="K40" s="1" t="s">
        <v>49</v>
      </c>
      <c r="L40" s="1" t="s">
        <v>834</v>
      </c>
      <c r="M40" s="1">
        <v>6</v>
      </c>
      <c r="N40" s="1" t="s">
        <v>223</v>
      </c>
      <c r="O40" s="1" t="s">
        <v>765</v>
      </c>
      <c r="P40" s="1" t="s">
        <v>1758</v>
      </c>
      <c r="Q40" s="177" t="s">
        <v>885</v>
      </c>
      <c r="R40" s="1" t="s">
        <v>237</v>
      </c>
      <c r="S40" s="1" t="s">
        <v>844</v>
      </c>
      <c r="T40" s="1" t="s">
        <v>140</v>
      </c>
      <c r="U40" s="1" t="s">
        <v>137</v>
      </c>
      <c r="V40" s="1" t="s">
        <v>656</v>
      </c>
      <c r="W40" s="1" t="s">
        <v>140</v>
      </c>
      <c r="X40" s="1">
        <v>1000</v>
      </c>
      <c r="Y40" s="1" t="s">
        <v>327</v>
      </c>
      <c r="Z40" s="1">
        <v>1500</v>
      </c>
      <c r="AA40" s="1">
        <v>1591</v>
      </c>
      <c r="AB40" s="1" t="s">
        <v>345</v>
      </c>
      <c r="AC40" s="177" t="s">
        <v>1602</v>
      </c>
      <c r="AD40" s="1" t="s">
        <v>1603</v>
      </c>
      <c r="AE40" s="7">
        <v>0</v>
      </c>
      <c r="AF40" s="7">
        <v>7894713.6399999997</v>
      </c>
      <c r="AG40" s="27">
        <v>28471763</v>
      </c>
      <c r="AH40" s="3" t="s">
        <v>580</v>
      </c>
    </row>
    <row r="41" spans="1:34" x14ac:dyDescent="0.25">
      <c r="A41" s="1" t="s">
        <v>985</v>
      </c>
      <c r="B41" s="1" t="s">
        <v>46</v>
      </c>
      <c r="C41" s="1" t="s">
        <v>999</v>
      </c>
      <c r="D41" s="1" t="s">
        <v>520</v>
      </c>
      <c r="E41" s="1">
        <v>1</v>
      </c>
      <c r="F41" s="1" t="s">
        <v>817</v>
      </c>
      <c r="G41" s="1">
        <v>1.3</v>
      </c>
      <c r="H41" s="1" t="s">
        <v>820</v>
      </c>
      <c r="I41" s="1" t="s">
        <v>32</v>
      </c>
      <c r="J41" s="1" t="s">
        <v>33</v>
      </c>
      <c r="K41" s="1" t="s">
        <v>34</v>
      </c>
      <c r="L41" s="1" t="s">
        <v>833</v>
      </c>
      <c r="M41" s="1">
        <v>5</v>
      </c>
      <c r="N41" s="1" t="s">
        <v>784</v>
      </c>
      <c r="O41" s="1" t="s">
        <v>764</v>
      </c>
      <c r="P41" s="1" t="s">
        <v>37</v>
      </c>
      <c r="Q41" s="177" t="s">
        <v>880</v>
      </c>
      <c r="R41" s="1" t="s">
        <v>252</v>
      </c>
      <c r="S41" s="1" t="s">
        <v>841</v>
      </c>
      <c r="T41" s="1" t="s">
        <v>636</v>
      </c>
      <c r="U41" s="1" t="s">
        <v>37</v>
      </c>
      <c r="V41" s="1" t="s">
        <v>584</v>
      </c>
      <c r="W41" s="1" t="s">
        <v>254</v>
      </c>
      <c r="X41" s="1">
        <v>2000</v>
      </c>
      <c r="Y41" s="1" t="s">
        <v>57</v>
      </c>
      <c r="Z41" s="1">
        <v>2100</v>
      </c>
      <c r="AA41" s="1">
        <v>2111</v>
      </c>
      <c r="AB41" s="1" t="s">
        <v>92</v>
      </c>
      <c r="AC41" s="177" t="s">
        <v>937</v>
      </c>
      <c r="AD41" s="1" t="s">
        <v>44</v>
      </c>
      <c r="AE41" s="6">
        <v>42771.5</v>
      </c>
      <c r="AF41" s="7">
        <v>74286.559999999998</v>
      </c>
      <c r="AG41" s="26">
        <v>2335000.06</v>
      </c>
      <c r="AH41" s="3" t="s">
        <v>1776</v>
      </c>
    </row>
    <row r="42" spans="1:34" x14ac:dyDescent="0.25">
      <c r="A42" s="1" t="s">
        <v>985</v>
      </c>
      <c r="B42" s="1" t="s">
        <v>46</v>
      </c>
      <c r="C42" s="1" t="s">
        <v>999</v>
      </c>
      <c r="D42" s="1" t="s">
        <v>520</v>
      </c>
      <c r="E42" s="1">
        <v>1</v>
      </c>
      <c r="F42" s="1" t="s">
        <v>817</v>
      </c>
      <c r="G42" s="1">
        <v>1.3</v>
      </c>
      <c r="H42" s="1" t="s">
        <v>820</v>
      </c>
      <c r="I42" s="1" t="s">
        <v>32</v>
      </c>
      <c r="J42" s="1" t="s">
        <v>33</v>
      </c>
      <c r="K42" s="1" t="s">
        <v>100</v>
      </c>
      <c r="L42" s="1" t="s">
        <v>830</v>
      </c>
      <c r="M42" s="1">
        <v>5</v>
      </c>
      <c r="N42" s="1" t="s">
        <v>784</v>
      </c>
      <c r="O42" s="1" t="s">
        <v>765</v>
      </c>
      <c r="P42" s="1" t="s">
        <v>1758</v>
      </c>
      <c r="Q42" s="177" t="s">
        <v>884</v>
      </c>
      <c r="R42" s="1" t="s">
        <v>315</v>
      </c>
      <c r="S42" s="1" t="s">
        <v>844</v>
      </c>
      <c r="T42" s="1" t="s">
        <v>140</v>
      </c>
      <c r="U42" s="1" t="s">
        <v>137</v>
      </c>
      <c r="V42" s="1" t="s">
        <v>656</v>
      </c>
      <c r="W42" s="1" t="s">
        <v>140</v>
      </c>
      <c r="X42" s="1">
        <v>2000</v>
      </c>
      <c r="Y42" s="1" t="s">
        <v>57</v>
      </c>
      <c r="Z42" s="1">
        <v>2100</v>
      </c>
      <c r="AA42" s="1">
        <v>2111</v>
      </c>
      <c r="AB42" s="1" t="s">
        <v>92</v>
      </c>
      <c r="AC42" s="177" t="s">
        <v>937</v>
      </c>
      <c r="AD42" s="1" t="s">
        <v>44</v>
      </c>
      <c r="AE42" s="6">
        <v>2331721.58</v>
      </c>
      <c r="AF42" s="7">
        <v>2228468.09</v>
      </c>
      <c r="AG42" s="26">
        <v>2500000</v>
      </c>
      <c r="AH42" s="3"/>
    </row>
    <row r="43" spans="1:34" x14ac:dyDescent="0.25">
      <c r="A43" s="1" t="s">
        <v>985</v>
      </c>
      <c r="B43" s="1" t="s">
        <v>46</v>
      </c>
      <c r="C43" s="1" t="s">
        <v>999</v>
      </c>
      <c r="D43" s="1" t="s">
        <v>520</v>
      </c>
      <c r="E43" s="1">
        <v>1</v>
      </c>
      <c r="F43" s="1" t="s">
        <v>817</v>
      </c>
      <c r="G43" s="1">
        <v>1.7</v>
      </c>
      <c r="H43" s="1" t="s">
        <v>821</v>
      </c>
      <c r="I43" s="1" t="s">
        <v>123</v>
      </c>
      <c r="J43" s="1" t="s">
        <v>124</v>
      </c>
      <c r="K43" s="1" t="s">
        <v>100</v>
      </c>
      <c r="L43" s="1" t="s">
        <v>830</v>
      </c>
      <c r="M43" s="1">
        <v>6</v>
      </c>
      <c r="N43" s="1" t="s">
        <v>223</v>
      </c>
      <c r="O43" s="1" t="s">
        <v>769</v>
      </c>
      <c r="P43" s="1" t="s">
        <v>1770</v>
      </c>
      <c r="Q43" s="177" t="s">
        <v>896</v>
      </c>
      <c r="R43" s="1" t="s">
        <v>126</v>
      </c>
      <c r="S43" s="1" t="s">
        <v>898</v>
      </c>
      <c r="T43" s="1" t="s">
        <v>1753</v>
      </c>
      <c r="U43" s="1" t="s">
        <v>79</v>
      </c>
      <c r="V43" s="1" t="s">
        <v>663</v>
      </c>
      <c r="W43" s="1" t="s">
        <v>128</v>
      </c>
      <c r="X43" s="1">
        <v>2000</v>
      </c>
      <c r="Y43" s="1" t="s">
        <v>57</v>
      </c>
      <c r="Z43" s="1">
        <v>2100</v>
      </c>
      <c r="AA43" s="1">
        <v>2131</v>
      </c>
      <c r="AB43" s="1" t="s">
        <v>129</v>
      </c>
      <c r="AC43" s="177" t="s">
        <v>937</v>
      </c>
      <c r="AD43" s="1" t="s">
        <v>44</v>
      </c>
      <c r="AE43" s="7">
        <v>0</v>
      </c>
      <c r="AF43" s="7">
        <v>0</v>
      </c>
      <c r="AG43" s="26">
        <v>2200000</v>
      </c>
      <c r="AH43" s="3" t="s">
        <v>569</v>
      </c>
    </row>
    <row r="44" spans="1:34" x14ac:dyDescent="0.25">
      <c r="A44" s="1" t="s">
        <v>985</v>
      </c>
      <c r="B44" s="1" t="s">
        <v>46</v>
      </c>
      <c r="C44" s="1" t="s">
        <v>999</v>
      </c>
      <c r="D44" s="1" t="s">
        <v>520</v>
      </c>
      <c r="E44" s="1">
        <v>3</v>
      </c>
      <c r="F44" s="1" t="s">
        <v>819</v>
      </c>
      <c r="G44" s="1">
        <v>3.8</v>
      </c>
      <c r="H44" s="1" t="s">
        <v>828</v>
      </c>
      <c r="I44" s="1" t="s">
        <v>142</v>
      </c>
      <c r="J44" s="1" t="s">
        <v>143</v>
      </c>
      <c r="K44" s="1" t="s">
        <v>100</v>
      </c>
      <c r="L44" s="1" t="s">
        <v>830</v>
      </c>
      <c r="M44" s="1">
        <v>5</v>
      </c>
      <c r="N44" s="1" t="s">
        <v>784</v>
      </c>
      <c r="O44" s="1" t="s">
        <v>775</v>
      </c>
      <c r="P44" s="1" t="s">
        <v>1767</v>
      </c>
      <c r="Q44" s="177" t="s">
        <v>1648</v>
      </c>
      <c r="R44" s="1" t="s">
        <v>146</v>
      </c>
      <c r="S44" s="1" t="s">
        <v>875</v>
      </c>
      <c r="T44" s="1" t="s">
        <v>618</v>
      </c>
      <c r="U44" s="1" t="s">
        <v>145</v>
      </c>
      <c r="V44" s="1" t="s">
        <v>662</v>
      </c>
      <c r="W44" s="1" t="s">
        <v>148</v>
      </c>
      <c r="X44" s="1">
        <v>2000</v>
      </c>
      <c r="Y44" s="1" t="s">
        <v>57</v>
      </c>
      <c r="Z44" s="1">
        <v>2100</v>
      </c>
      <c r="AA44" s="1">
        <v>2141</v>
      </c>
      <c r="AB44" s="1" t="s">
        <v>149</v>
      </c>
      <c r="AC44" s="177" t="s">
        <v>937</v>
      </c>
      <c r="AD44" s="1" t="s">
        <v>44</v>
      </c>
      <c r="AE44" s="6">
        <v>74859.27</v>
      </c>
      <c r="AF44" s="7">
        <v>25705.48</v>
      </c>
      <c r="AG44" s="192">
        <v>1950000</v>
      </c>
      <c r="AH44" s="3"/>
    </row>
    <row r="45" spans="1:34" x14ac:dyDescent="0.25">
      <c r="A45" s="1" t="s">
        <v>985</v>
      </c>
      <c r="B45" s="1" t="s">
        <v>46</v>
      </c>
      <c r="C45" s="1" t="s">
        <v>999</v>
      </c>
      <c r="D45" s="1" t="s">
        <v>520</v>
      </c>
      <c r="E45" s="1">
        <v>1</v>
      </c>
      <c r="F45" s="1" t="s">
        <v>817</v>
      </c>
      <c r="G45" s="1">
        <v>1.3</v>
      </c>
      <c r="H45" s="1" t="s">
        <v>820</v>
      </c>
      <c r="I45" s="1" t="s">
        <v>32</v>
      </c>
      <c r="J45" s="1" t="s">
        <v>33</v>
      </c>
      <c r="K45" s="1" t="s">
        <v>34</v>
      </c>
      <c r="L45" s="1" t="s">
        <v>833</v>
      </c>
      <c r="M45" s="1">
        <v>5</v>
      </c>
      <c r="N45" s="1" t="s">
        <v>784</v>
      </c>
      <c r="O45" s="1" t="s">
        <v>764</v>
      </c>
      <c r="P45" s="1" t="s">
        <v>37</v>
      </c>
      <c r="Q45" s="177" t="s">
        <v>880</v>
      </c>
      <c r="R45" s="1" t="s">
        <v>252</v>
      </c>
      <c r="S45" s="1" t="s">
        <v>841</v>
      </c>
      <c r="T45" s="1" t="s">
        <v>636</v>
      </c>
      <c r="U45" s="1" t="s">
        <v>37</v>
      </c>
      <c r="V45" s="1" t="s">
        <v>584</v>
      </c>
      <c r="W45" s="1" t="s">
        <v>254</v>
      </c>
      <c r="X45" s="1">
        <v>2000</v>
      </c>
      <c r="Y45" s="1" t="s">
        <v>57</v>
      </c>
      <c r="Z45" s="1">
        <v>2100</v>
      </c>
      <c r="AA45" s="1">
        <v>2141</v>
      </c>
      <c r="AB45" s="1" t="s">
        <v>149</v>
      </c>
      <c r="AC45" s="177" t="s">
        <v>937</v>
      </c>
      <c r="AD45" s="1" t="s">
        <v>44</v>
      </c>
      <c r="AE45" s="7">
        <v>0</v>
      </c>
      <c r="AF45" s="7">
        <v>250.23</v>
      </c>
      <c r="AG45" s="26">
        <v>10000</v>
      </c>
      <c r="AH45" s="3"/>
    </row>
    <row r="46" spans="1:34" x14ac:dyDescent="0.25">
      <c r="A46" s="1" t="s">
        <v>985</v>
      </c>
      <c r="B46" s="1" t="s">
        <v>46</v>
      </c>
      <c r="C46" s="1" t="s">
        <v>999</v>
      </c>
      <c r="D46" s="1" t="s">
        <v>520</v>
      </c>
      <c r="E46" s="1">
        <v>1</v>
      </c>
      <c r="F46" s="1" t="s">
        <v>817</v>
      </c>
      <c r="G46" s="1">
        <v>1.3</v>
      </c>
      <c r="H46" s="1" t="s">
        <v>820</v>
      </c>
      <c r="I46" s="1" t="s">
        <v>32</v>
      </c>
      <c r="J46" s="1" t="s">
        <v>33</v>
      </c>
      <c r="K46" s="1" t="s">
        <v>100</v>
      </c>
      <c r="L46" s="1" t="s">
        <v>830</v>
      </c>
      <c r="M46" s="1">
        <v>2</v>
      </c>
      <c r="N46" s="1" t="s">
        <v>125</v>
      </c>
      <c r="O46" s="1" t="s">
        <v>770</v>
      </c>
      <c r="P46" s="1" t="s">
        <v>1605</v>
      </c>
      <c r="Q46" s="177" t="s">
        <v>900</v>
      </c>
      <c r="R46" s="1" t="s">
        <v>346</v>
      </c>
      <c r="S46" s="1" t="s">
        <v>853</v>
      </c>
      <c r="T46" s="1" t="s">
        <v>619</v>
      </c>
      <c r="U46" s="1" t="s">
        <v>103</v>
      </c>
      <c r="V46" s="1" t="s">
        <v>660</v>
      </c>
      <c r="W46" s="1" t="s">
        <v>348</v>
      </c>
      <c r="X46" s="1">
        <v>2000</v>
      </c>
      <c r="Y46" s="1" t="s">
        <v>57</v>
      </c>
      <c r="Z46" s="1">
        <v>2100</v>
      </c>
      <c r="AA46" s="1">
        <v>2161</v>
      </c>
      <c r="AB46" s="1" t="s">
        <v>94</v>
      </c>
      <c r="AC46" s="177" t="s">
        <v>937</v>
      </c>
      <c r="AD46" s="1" t="s">
        <v>44</v>
      </c>
      <c r="AE46" s="6">
        <v>580450.68000000005</v>
      </c>
      <c r="AF46" s="7">
        <v>1220782.48</v>
      </c>
      <c r="AG46" s="26">
        <v>1000000</v>
      </c>
      <c r="AH46" s="3"/>
    </row>
    <row r="47" spans="1:34" x14ac:dyDescent="0.25">
      <c r="A47" s="1" t="s">
        <v>985</v>
      </c>
      <c r="B47" s="1" t="s">
        <v>46</v>
      </c>
      <c r="C47" s="1" t="s">
        <v>999</v>
      </c>
      <c r="D47" s="1" t="s">
        <v>520</v>
      </c>
      <c r="E47" s="1">
        <v>1</v>
      </c>
      <c r="F47" s="1" t="s">
        <v>817</v>
      </c>
      <c r="G47" s="1">
        <v>1.3</v>
      </c>
      <c r="H47" s="1" t="s">
        <v>820</v>
      </c>
      <c r="I47" s="1" t="s">
        <v>32</v>
      </c>
      <c r="J47" s="1" t="s">
        <v>33</v>
      </c>
      <c r="K47" s="1" t="s">
        <v>100</v>
      </c>
      <c r="L47" s="1" t="s">
        <v>830</v>
      </c>
      <c r="M47" s="1">
        <v>2</v>
      </c>
      <c r="N47" s="1" t="s">
        <v>125</v>
      </c>
      <c r="O47" s="1" t="s">
        <v>770</v>
      </c>
      <c r="P47" s="1" t="s">
        <v>1605</v>
      </c>
      <c r="Q47" s="177" t="s">
        <v>904</v>
      </c>
      <c r="R47" s="1" t="s">
        <v>352</v>
      </c>
      <c r="S47" s="1" t="s">
        <v>856</v>
      </c>
      <c r="T47" s="1" t="s">
        <v>610</v>
      </c>
      <c r="U47" s="1" t="s">
        <v>351</v>
      </c>
      <c r="V47" s="1" t="s">
        <v>660</v>
      </c>
      <c r="W47" s="1" t="s">
        <v>354</v>
      </c>
      <c r="X47" s="1">
        <v>2000</v>
      </c>
      <c r="Y47" s="1" t="s">
        <v>57</v>
      </c>
      <c r="Z47" s="1">
        <v>2100</v>
      </c>
      <c r="AA47" s="1">
        <v>2161</v>
      </c>
      <c r="AB47" s="1" t="s">
        <v>94</v>
      </c>
      <c r="AC47" s="177" t="s">
        <v>937</v>
      </c>
      <c r="AD47" s="1" t="s">
        <v>44</v>
      </c>
      <c r="AE47" s="6">
        <v>0</v>
      </c>
      <c r="AF47" s="68">
        <v>0</v>
      </c>
      <c r="AG47" s="193">
        <v>50000</v>
      </c>
      <c r="AH47" s="69"/>
    </row>
    <row r="48" spans="1:34" x14ac:dyDescent="0.25">
      <c r="A48" s="1" t="s">
        <v>985</v>
      </c>
      <c r="B48" s="1" t="s">
        <v>46</v>
      </c>
      <c r="C48" s="1" t="s">
        <v>999</v>
      </c>
      <c r="D48" s="1" t="s">
        <v>520</v>
      </c>
      <c r="E48" s="1">
        <v>2</v>
      </c>
      <c r="F48" s="1" t="s">
        <v>818</v>
      </c>
      <c r="G48" s="1">
        <v>2.1</v>
      </c>
      <c r="H48" s="1" t="s">
        <v>822</v>
      </c>
      <c r="I48" s="1" t="s">
        <v>172</v>
      </c>
      <c r="J48" s="1" t="s">
        <v>173</v>
      </c>
      <c r="K48" s="1" t="s">
        <v>100</v>
      </c>
      <c r="L48" s="1" t="s">
        <v>830</v>
      </c>
      <c r="M48" s="1">
        <v>2</v>
      </c>
      <c r="N48" s="1" t="s">
        <v>125</v>
      </c>
      <c r="O48" s="1" t="s">
        <v>770</v>
      </c>
      <c r="P48" s="1" t="s">
        <v>1605</v>
      </c>
      <c r="Q48" s="177" t="s">
        <v>902</v>
      </c>
      <c r="R48" s="1" t="s">
        <v>803</v>
      </c>
      <c r="S48" s="1" t="s">
        <v>855</v>
      </c>
      <c r="T48" s="1" t="s">
        <v>176</v>
      </c>
      <c r="U48" s="1" t="s">
        <v>103</v>
      </c>
      <c r="V48" s="1" t="s">
        <v>660</v>
      </c>
      <c r="W48" s="1" t="s">
        <v>176</v>
      </c>
      <c r="X48" s="1">
        <v>2000</v>
      </c>
      <c r="Y48" s="1" t="s">
        <v>57</v>
      </c>
      <c r="Z48" s="1">
        <v>2100</v>
      </c>
      <c r="AA48" s="1">
        <v>2161</v>
      </c>
      <c r="AB48" s="1" t="s">
        <v>94</v>
      </c>
      <c r="AC48" s="177" t="s">
        <v>937</v>
      </c>
      <c r="AD48" s="1" t="s">
        <v>44</v>
      </c>
      <c r="AE48" s="6">
        <v>167264.17000000001</v>
      </c>
      <c r="AF48" s="7">
        <v>122811.52</v>
      </c>
      <c r="AG48" s="26">
        <v>170000</v>
      </c>
      <c r="AH48" s="3"/>
    </row>
    <row r="49" spans="1:34" x14ac:dyDescent="0.25">
      <c r="A49" s="1" t="s">
        <v>985</v>
      </c>
      <c r="B49" s="1" t="s">
        <v>46</v>
      </c>
      <c r="C49" s="1" t="s">
        <v>999</v>
      </c>
      <c r="D49" s="1" t="s">
        <v>520</v>
      </c>
      <c r="E49" s="1">
        <v>2</v>
      </c>
      <c r="F49" s="1" t="s">
        <v>818</v>
      </c>
      <c r="G49" s="1">
        <v>2.2999999999999998</v>
      </c>
      <c r="H49" s="1" t="s">
        <v>824</v>
      </c>
      <c r="I49" s="1" t="s">
        <v>177</v>
      </c>
      <c r="J49" s="1" t="s">
        <v>178</v>
      </c>
      <c r="K49" s="1" t="s">
        <v>100</v>
      </c>
      <c r="L49" s="1" t="s">
        <v>830</v>
      </c>
      <c r="M49" s="1">
        <v>2</v>
      </c>
      <c r="N49" s="1" t="s">
        <v>125</v>
      </c>
      <c r="O49" s="1" t="s">
        <v>769</v>
      </c>
      <c r="P49" s="1" t="s">
        <v>1770</v>
      </c>
      <c r="Q49" s="177" t="s">
        <v>984</v>
      </c>
      <c r="R49" s="1" t="s">
        <v>179</v>
      </c>
      <c r="S49" s="1" t="s">
        <v>852</v>
      </c>
      <c r="T49" s="1" t="s">
        <v>181</v>
      </c>
      <c r="U49" s="1" t="s">
        <v>103</v>
      </c>
      <c r="V49" s="1" t="s">
        <v>663</v>
      </c>
      <c r="W49" s="1" t="s">
        <v>181</v>
      </c>
      <c r="X49" s="1">
        <v>2000</v>
      </c>
      <c r="Y49" s="1" t="s">
        <v>57</v>
      </c>
      <c r="Z49" s="1">
        <v>2100</v>
      </c>
      <c r="AA49" s="1">
        <v>2161</v>
      </c>
      <c r="AB49" s="1" t="s">
        <v>94</v>
      </c>
      <c r="AC49" s="177" t="s">
        <v>937</v>
      </c>
      <c r="AD49" s="1" t="s">
        <v>44</v>
      </c>
      <c r="AE49" s="6">
        <v>433545.57</v>
      </c>
      <c r="AF49" s="7">
        <v>326288.63</v>
      </c>
      <c r="AG49" s="26">
        <v>350000</v>
      </c>
      <c r="AH49" s="3"/>
    </row>
    <row r="50" spans="1:34" x14ac:dyDescent="0.25">
      <c r="A50" s="1" t="s">
        <v>985</v>
      </c>
      <c r="B50" s="1" t="s">
        <v>46</v>
      </c>
      <c r="C50" s="1" t="s">
        <v>999</v>
      </c>
      <c r="D50" s="1" t="s">
        <v>520</v>
      </c>
      <c r="E50" s="1">
        <v>1</v>
      </c>
      <c r="F50" s="1" t="s">
        <v>817</v>
      </c>
      <c r="G50" s="1">
        <v>1.3</v>
      </c>
      <c r="H50" s="1" t="s">
        <v>820</v>
      </c>
      <c r="I50" s="1" t="s">
        <v>32</v>
      </c>
      <c r="J50" s="1" t="s">
        <v>33</v>
      </c>
      <c r="K50" s="1" t="s">
        <v>100</v>
      </c>
      <c r="L50" s="1" t="s">
        <v>830</v>
      </c>
      <c r="M50" s="1">
        <v>5</v>
      </c>
      <c r="N50" s="1" t="s">
        <v>784</v>
      </c>
      <c r="O50" s="1" t="s">
        <v>765</v>
      </c>
      <c r="P50" s="1" t="s">
        <v>1758</v>
      </c>
      <c r="Q50" s="177" t="s">
        <v>884</v>
      </c>
      <c r="R50" s="1" t="s">
        <v>315</v>
      </c>
      <c r="S50" s="1" t="s">
        <v>844</v>
      </c>
      <c r="T50" s="1" t="s">
        <v>140</v>
      </c>
      <c r="U50" s="1" t="s">
        <v>137</v>
      </c>
      <c r="V50" s="1" t="s">
        <v>656</v>
      </c>
      <c r="W50" s="1" t="s">
        <v>140</v>
      </c>
      <c r="X50" s="1">
        <v>2000</v>
      </c>
      <c r="Y50" s="1" t="s">
        <v>57</v>
      </c>
      <c r="Z50" s="1">
        <v>2100</v>
      </c>
      <c r="AA50" s="1">
        <v>2161</v>
      </c>
      <c r="AB50" s="1" t="s">
        <v>94</v>
      </c>
      <c r="AC50" s="177" t="s">
        <v>937</v>
      </c>
      <c r="AD50" s="1" t="s">
        <v>44</v>
      </c>
      <c r="AE50" s="6">
        <v>2062001.19</v>
      </c>
      <c r="AF50" s="7">
        <v>335275.48</v>
      </c>
      <c r="AG50" s="26">
        <v>600000</v>
      </c>
      <c r="AH50" s="3"/>
    </row>
    <row r="51" spans="1:34" x14ac:dyDescent="0.25">
      <c r="A51" s="1" t="s">
        <v>985</v>
      </c>
      <c r="B51" s="1" t="s">
        <v>46</v>
      </c>
      <c r="C51" s="1" t="s">
        <v>999</v>
      </c>
      <c r="D51" s="1" t="s">
        <v>520</v>
      </c>
      <c r="E51" s="1">
        <v>2</v>
      </c>
      <c r="F51" s="1" t="s">
        <v>818</v>
      </c>
      <c r="G51" s="1">
        <v>2.7</v>
      </c>
      <c r="H51" s="1" t="s">
        <v>189</v>
      </c>
      <c r="I51" s="1" t="s">
        <v>188</v>
      </c>
      <c r="J51" s="1" t="s">
        <v>189</v>
      </c>
      <c r="K51" s="1" t="s">
        <v>282</v>
      </c>
      <c r="L51" s="1" t="s">
        <v>831</v>
      </c>
      <c r="M51" s="1">
        <v>0</v>
      </c>
      <c r="N51" s="1" t="s">
        <v>80</v>
      </c>
      <c r="O51" s="1" t="s">
        <v>771</v>
      </c>
      <c r="P51" s="1" t="s">
        <v>1768</v>
      </c>
      <c r="Q51" s="177" t="s">
        <v>913</v>
      </c>
      <c r="R51" s="1" t="s">
        <v>810</v>
      </c>
      <c r="S51" s="1" t="s">
        <v>864</v>
      </c>
      <c r="T51" s="1" t="s">
        <v>602</v>
      </c>
      <c r="U51" s="1" t="s">
        <v>79</v>
      </c>
      <c r="V51" s="1" t="s">
        <v>659</v>
      </c>
      <c r="W51" s="1" t="s">
        <v>91</v>
      </c>
      <c r="X51" s="1">
        <v>2000</v>
      </c>
      <c r="Y51" s="1" t="s">
        <v>57</v>
      </c>
      <c r="Z51" s="1">
        <v>2100</v>
      </c>
      <c r="AA51" s="1">
        <v>2171</v>
      </c>
      <c r="AB51" s="1" t="s">
        <v>215</v>
      </c>
      <c r="AC51" s="177" t="s">
        <v>937</v>
      </c>
      <c r="AD51" s="1" t="s">
        <v>44</v>
      </c>
      <c r="AE51" s="7">
        <v>0</v>
      </c>
      <c r="AF51" s="7">
        <v>295800</v>
      </c>
      <c r="AG51" s="26">
        <v>300000</v>
      </c>
      <c r="AH51" s="3"/>
    </row>
    <row r="52" spans="1:34" x14ac:dyDescent="0.25">
      <c r="A52" s="1" t="s">
        <v>985</v>
      </c>
      <c r="B52" s="1" t="s">
        <v>46</v>
      </c>
      <c r="C52" s="1" t="s">
        <v>999</v>
      </c>
      <c r="D52" s="1" t="s">
        <v>520</v>
      </c>
      <c r="E52" s="1">
        <v>1</v>
      </c>
      <c r="F52" s="1" t="s">
        <v>817</v>
      </c>
      <c r="G52" s="1">
        <v>1.7</v>
      </c>
      <c r="H52" s="1" t="s">
        <v>821</v>
      </c>
      <c r="I52" s="1" t="s">
        <v>219</v>
      </c>
      <c r="J52" s="1" t="s">
        <v>220</v>
      </c>
      <c r="K52" s="1" t="s">
        <v>49</v>
      </c>
      <c r="L52" s="1" t="s">
        <v>834</v>
      </c>
      <c r="M52" s="1">
        <v>6</v>
      </c>
      <c r="N52" s="1" t="s">
        <v>223</v>
      </c>
      <c r="O52" s="1" t="s">
        <v>769</v>
      </c>
      <c r="P52" s="1" t="s">
        <v>1770</v>
      </c>
      <c r="Q52" s="177" t="s">
        <v>894</v>
      </c>
      <c r="R52" s="1" t="s">
        <v>229</v>
      </c>
      <c r="S52" s="1" t="s">
        <v>850</v>
      </c>
      <c r="T52" s="1" t="s">
        <v>599</v>
      </c>
      <c r="U52" s="1" t="s">
        <v>222</v>
      </c>
      <c r="V52" s="1" t="s">
        <v>663</v>
      </c>
      <c r="W52" s="1" t="s">
        <v>226</v>
      </c>
      <c r="X52" s="1">
        <v>2000</v>
      </c>
      <c r="Y52" s="1" t="s">
        <v>57</v>
      </c>
      <c r="Z52" s="1">
        <v>2100</v>
      </c>
      <c r="AA52" s="1">
        <v>2181</v>
      </c>
      <c r="AB52" s="1" t="s">
        <v>230</v>
      </c>
      <c r="AC52" s="177" t="s">
        <v>937</v>
      </c>
      <c r="AD52" s="1" t="s">
        <v>44</v>
      </c>
      <c r="AE52" s="68">
        <v>0</v>
      </c>
      <c r="AF52" s="68">
        <v>56372.37</v>
      </c>
      <c r="AG52" s="193">
        <v>60000</v>
      </c>
      <c r="AH52" s="69" t="s">
        <v>523</v>
      </c>
    </row>
    <row r="53" spans="1:34" x14ac:dyDescent="0.25">
      <c r="A53" s="1" t="s">
        <v>985</v>
      </c>
      <c r="B53" s="1" t="s">
        <v>46</v>
      </c>
      <c r="C53" s="1" t="s">
        <v>999</v>
      </c>
      <c r="D53" s="1" t="s">
        <v>520</v>
      </c>
      <c r="E53" s="1">
        <v>1</v>
      </c>
      <c r="F53" s="1" t="s">
        <v>817</v>
      </c>
      <c r="G53" s="1">
        <v>1.3</v>
      </c>
      <c r="H53" s="1" t="s">
        <v>820</v>
      </c>
      <c r="I53" s="1" t="s">
        <v>32</v>
      </c>
      <c r="J53" s="1" t="s">
        <v>33</v>
      </c>
      <c r="K53" s="1" t="s">
        <v>34</v>
      </c>
      <c r="L53" s="1" t="s">
        <v>833</v>
      </c>
      <c r="M53" s="1">
        <v>5</v>
      </c>
      <c r="N53" s="1" t="s">
        <v>784</v>
      </c>
      <c r="O53" s="1" t="s">
        <v>764</v>
      </c>
      <c r="P53" s="1" t="s">
        <v>37</v>
      </c>
      <c r="Q53" s="177" t="s">
        <v>883</v>
      </c>
      <c r="R53" s="1" t="s">
        <v>275</v>
      </c>
      <c r="S53" s="1" t="s">
        <v>843</v>
      </c>
      <c r="T53" s="1" t="s">
        <v>277</v>
      </c>
      <c r="U53" s="1" t="s">
        <v>37</v>
      </c>
      <c r="V53" s="1" t="s">
        <v>584</v>
      </c>
      <c r="W53" s="1" t="s">
        <v>277</v>
      </c>
      <c r="X53" s="1">
        <v>2000</v>
      </c>
      <c r="Y53" s="1" t="s">
        <v>57</v>
      </c>
      <c r="Z53" s="1">
        <v>2100</v>
      </c>
      <c r="AA53" s="1">
        <v>2181</v>
      </c>
      <c r="AB53" s="1" t="s">
        <v>230</v>
      </c>
      <c r="AC53" s="177" t="s">
        <v>937</v>
      </c>
      <c r="AD53" s="1" t="s">
        <v>44</v>
      </c>
      <c r="AE53" s="6">
        <v>3616716</v>
      </c>
      <c r="AF53" s="68">
        <v>3886372</v>
      </c>
      <c r="AG53" s="193">
        <v>7999999.9999998659</v>
      </c>
      <c r="AH53" s="69" t="s">
        <v>991</v>
      </c>
    </row>
    <row r="54" spans="1:34" x14ac:dyDescent="0.25">
      <c r="A54" s="1" t="s">
        <v>985</v>
      </c>
      <c r="B54" s="1" t="s">
        <v>46</v>
      </c>
      <c r="C54" s="1" t="s">
        <v>999</v>
      </c>
      <c r="D54" s="1" t="s">
        <v>520</v>
      </c>
      <c r="E54" s="1">
        <v>1</v>
      </c>
      <c r="F54" s="1" t="s">
        <v>817</v>
      </c>
      <c r="G54" s="1">
        <v>1.7</v>
      </c>
      <c r="H54" s="1" t="s">
        <v>821</v>
      </c>
      <c r="I54" s="1" t="s">
        <v>123</v>
      </c>
      <c r="J54" s="1" t="s">
        <v>124</v>
      </c>
      <c r="K54" s="1" t="s">
        <v>100</v>
      </c>
      <c r="L54" s="1" t="s">
        <v>830</v>
      </c>
      <c r="M54" s="1">
        <v>6</v>
      </c>
      <c r="N54" s="1" t="s">
        <v>223</v>
      </c>
      <c r="O54" s="1" t="s">
        <v>769</v>
      </c>
      <c r="P54" s="1" t="s">
        <v>1770</v>
      </c>
      <c r="Q54" s="177" t="s">
        <v>896</v>
      </c>
      <c r="R54" s="1" t="s">
        <v>126</v>
      </c>
      <c r="S54" s="1" t="s">
        <v>898</v>
      </c>
      <c r="T54" s="1" t="s">
        <v>1753</v>
      </c>
      <c r="U54" s="1" t="s">
        <v>79</v>
      </c>
      <c r="V54" s="1" t="s">
        <v>663</v>
      </c>
      <c r="W54" s="1" t="s">
        <v>128</v>
      </c>
      <c r="X54" s="1">
        <v>2000</v>
      </c>
      <c r="Y54" s="1" t="s">
        <v>57</v>
      </c>
      <c r="Z54" s="1">
        <v>2200</v>
      </c>
      <c r="AA54" s="1">
        <v>2211</v>
      </c>
      <c r="AB54" s="1" t="s">
        <v>130</v>
      </c>
      <c r="AC54" s="177" t="s">
        <v>937</v>
      </c>
      <c r="AD54" s="1" t="s">
        <v>44</v>
      </c>
      <c r="AE54" s="6">
        <v>173739.49</v>
      </c>
      <c r="AF54" s="68">
        <v>113777.55</v>
      </c>
      <c r="AG54" s="193">
        <v>390000</v>
      </c>
      <c r="AH54" s="69" t="s">
        <v>728</v>
      </c>
    </row>
    <row r="55" spans="1:34" x14ac:dyDescent="0.25">
      <c r="A55" s="1" t="s">
        <v>985</v>
      </c>
      <c r="B55" s="1" t="s">
        <v>46</v>
      </c>
      <c r="C55" s="1" t="s">
        <v>999</v>
      </c>
      <c r="D55" s="1" t="s">
        <v>520</v>
      </c>
      <c r="E55" s="1">
        <v>3</v>
      </c>
      <c r="F55" s="1" t="s">
        <v>819</v>
      </c>
      <c r="G55" s="1">
        <v>3.7</v>
      </c>
      <c r="H55" s="1" t="s">
        <v>415</v>
      </c>
      <c r="I55" s="1" t="s">
        <v>414</v>
      </c>
      <c r="J55" s="1" t="s">
        <v>415</v>
      </c>
      <c r="K55" s="1" t="s">
        <v>100</v>
      </c>
      <c r="L55" s="1" t="s">
        <v>830</v>
      </c>
      <c r="M55" s="1">
        <v>7</v>
      </c>
      <c r="N55" s="1" t="s">
        <v>376</v>
      </c>
      <c r="O55" s="1" t="s">
        <v>773</v>
      </c>
      <c r="P55" s="1" t="s">
        <v>912</v>
      </c>
      <c r="Q55" s="177" t="s">
        <v>1646</v>
      </c>
      <c r="R55" s="1" t="s">
        <v>797</v>
      </c>
      <c r="S55" s="1" t="s">
        <v>873</v>
      </c>
      <c r="T55" s="1" t="s">
        <v>1755</v>
      </c>
      <c r="U55" s="1" t="s">
        <v>211</v>
      </c>
      <c r="V55" s="1" t="s">
        <v>651</v>
      </c>
      <c r="W55" s="1" t="s">
        <v>214</v>
      </c>
      <c r="X55" s="1">
        <v>2000</v>
      </c>
      <c r="Y55" s="1" t="s">
        <v>57</v>
      </c>
      <c r="Z55" s="1">
        <v>2200</v>
      </c>
      <c r="AA55" s="1">
        <v>2211</v>
      </c>
      <c r="AB55" s="1" t="s">
        <v>130</v>
      </c>
      <c r="AC55" s="177" t="s">
        <v>941</v>
      </c>
      <c r="AD55" s="1" t="s">
        <v>676</v>
      </c>
      <c r="AE55" s="7">
        <v>0</v>
      </c>
      <c r="AF55" s="68">
        <v>599986.80000000005</v>
      </c>
      <c r="AG55" s="193">
        <v>600000</v>
      </c>
      <c r="AH55" s="69" t="s">
        <v>637</v>
      </c>
    </row>
    <row r="56" spans="1:34" x14ac:dyDescent="0.25">
      <c r="A56" s="1" t="s">
        <v>985</v>
      </c>
      <c r="B56" s="1" t="s">
        <v>46</v>
      </c>
      <c r="C56" s="1" t="s">
        <v>999</v>
      </c>
      <c r="D56" s="1" t="s">
        <v>520</v>
      </c>
      <c r="E56" s="1">
        <v>1</v>
      </c>
      <c r="F56" s="1" t="s">
        <v>817</v>
      </c>
      <c r="G56" s="1">
        <v>1.7</v>
      </c>
      <c r="H56" s="1" t="s">
        <v>821</v>
      </c>
      <c r="I56" s="1" t="s">
        <v>219</v>
      </c>
      <c r="J56" s="1" t="s">
        <v>220</v>
      </c>
      <c r="K56" s="1" t="s">
        <v>49</v>
      </c>
      <c r="L56" s="1" t="s">
        <v>834</v>
      </c>
      <c r="M56" s="1">
        <v>6</v>
      </c>
      <c r="N56" s="1" t="s">
        <v>223</v>
      </c>
      <c r="O56" s="1" t="s">
        <v>769</v>
      </c>
      <c r="P56" s="1" t="s">
        <v>1770</v>
      </c>
      <c r="Q56" s="177" t="s">
        <v>894</v>
      </c>
      <c r="R56" s="1" t="s">
        <v>229</v>
      </c>
      <c r="S56" s="1" t="s">
        <v>850</v>
      </c>
      <c r="T56" s="1" t="s">
        <v>599</v>
      </c>
      <c r="U56" s="1" t="s">
        <v>222</v>
      </c>
      <c r="V56" s="1" t="s">
        <v>663</v>
      </c>
      <c r="W56" s="1" t="s">
        <v>226</v>
      </c>
      <c r="X56" s="1">
        <v>2000</v>
      </c>
      <c r="Y56" s="1" t="s">
        <v>57</v>
      </c>
      <c r="Z56" s="1">
        <v>2200</v>
      </c>
      <c r="AA56" s="1">
        <v>2211</v>
      </c>
      <c r="AB56" s="1" t="s">
        <v>130</v>
      </c>
      <c r="AC56" s="177" t="s">
        <v>937</v>
      </c>
      <c r="AD56" s="1" t="s">
        <v>44</v>
      </c>
      <c r="AE56" s="68">
        <v>384482</v>
      </c>
      <c r="AF56" s="68">
        <v>230822.3</v>
      </c>
      <c r="AG56" s="193">
        <v>390000</v>
      </c>
      <c r="AH56" s="69" t="s">
        <v>524</v>
      </c>
    </row>
    <row r="57" spans="1:34" x14ac:dyDescent="0.25">
      <c r="A57" s="1" t="s">
        <v>985</v>
      </c>
      <c r="B57" s="1" t="s">
        <v>46</v>
      </c>
      <c r="C57" s="1" t="s">
        <v>999</v>
      </c>
      <c r="D57" s="1" t="s">
        <v>520</v>
      </c>
      <c r="E57" s="1">
        <v>1</v>
      </c>
      <c r="F57" s="1" t="s">
        <v>817</v>
      </c>
      <c r="G57" s="1">
        <v>1.3</v>
      </c>
      <c r="H57" s="1" t="s">
        <v>820</v>
      </c>
      <c r="I57" s="1" t="s">
        <v>32</v>
      </c>
      <c r="J57" s="1" t="s">
        <v>33</v>
      </c>
      <c r="K57" s="1" t="s">
        <v>34</v>
      </c>
      <c r="L57" s="1" t="s">
        <v>833</v>
      </c>
      <c r="M57" s="1">
        <v>5</v>
      </c>
      <c r="N57" s="1" t="s">
        <v>784</v>
      </c>
      <c r="O57" s="1" t="s">
        <v>764</v>
      </c>
      <c r="P57" s="1" t="s">
        <v>37</v>
      </c>
      <c r="Q57" s="177" t="s">
        <v>880</v>
      </c>
      <c r="R57" s="1" t="s">
        <v>252</v>
      </c>
      <c r="S57" s="1" t="s">
        <v>841</v>
      </c>
      <c r="T57" s="1" t="s">
        <v>636</v>
      </c>
      <c r="U57" s="1" t="s">
        <v>37</v>
      </c>
      <c r="V57" s="1" t="s">
        <v>584</v>
      </c>
      <c r="W57" s="1" t="s">
        <v>254</v>
      </c>
      <c r="X57" s="1">
        <v>2000</v>
      </c>
      <c r="Y57" s="1" t="s">
        <v>57</v>
      </c>
      <c r="Z57" s="1">
        <v>2200</v>
      </c>
      <c r="AA57" s="1">
        <v>2211</v>
      </c>
      <c r="AB57" s="1" t="s">
        <v>130</v>
      </c>
      <c r="AC57" s="177" t="s">
        <v>937</v>
      </c>
      <c r="AD57" s="1" t="s">
        <v>44</v>
      </c>
      <c r="AE57" s="6">
        <v>2161.0100000000002</v>
      </c>
      <c r="AF57" s="68">
        <v>32322.78</v>
      </c>
      <c r="AG57" s="193">
        <v>40000</v>
      </c>
      <c r="AH57" s="69" t="s">
        <v>570</v>
      </c>
    </row>
    <row r="58" spans="1:34" x14ac:dyDescent="0.25">
      <c r="A58" s="1" t="s">
        <v>985</v>
      </c>
      <c r="B58" s="1" t="s">
        <v>46</v>
      </c>
      <c r="C58" s="1" t="s">
        <v>999</v>
      </c>
      <c r="D58" s="1" t="s">
        <v>520</v>
      </c>
      <c r="E58" s="1">
        <v>1</v>
      </c>
      <c r="F58" s="1" t="s">
        <v>817</v>
      </c>
      <c r="G58" s="1">
        <v>1.3</v>
      </c>
      <c r="H58" s="1" t="s">
        <v>820</v>
      </c>
      <c r="I58" s="1" t="s">
        <v>32</v>
      </c>
      <c r="J58" s="1" t="s">
        <v>33</v>
      </c>
      <c r="K58" s="1" t="s">
        <v>100</v>
      </c>
      <c r="L58" s="1" t="s">
        <v>830</v>
      </c>
      <c r="M58" s="1">
        <v>5</v>
      </c>
      <c r="N58" s="1" t="s">
        <v>784</v>
      </c>
      <c r="O58" s="1" t="s">
        <v>766</v>
      </c>
      <c r="P58" s="1" t="s">
        <v>307</v>
      </c>
      <c r="Q58" s="177" t="s">
        <v>891</v>
      </c>
      <c r="R58" s="1" t="s">
        <v>297</v>
      </c>
      <c r="S58" s="1" t="s">
        <v>848</v>
      </c>
      <c r="T58" s="1" t="s">
        <v>299</v>
      </c>
      <c r="U58" s="1" t="s">
        <v>287</v>
      </c>
      <c r="V58" s="1" t="s">
        <v>307</v>
      </c>
      <c r="W58" s="1" t="s">
        <v>302</v>
      </c>
      <c r="X58" s="1">
        <v>2000</v>
      </c>
      <c r="Y58" s="1" t="s">
        <v>57</v>
      </c>
      <c r="Z58" s="1">
        <v>2200</v>
      </c>
      <c r="AA58" s="1">
        <v>2211</v>
      </c>
      <c r="AB58" s="1" t="s">
        <v>130</v>
      </c>
      <c r="AC58" s="177" t="s">
        <v>937</v>
      </c>
      <c r="AD58" s="1" t="s">
        <v>44</v>
      </c>
      <c r="AE58" s="6">
        <v>35264</v>
      </c>
      <c r="AF58" s="68">
        <v>88952.35</v>
      </c>
      <c r="AG58" s="193">
        <v>180000</v>
      </c>
      <c r="AH58" s="69"/>
    </row>
    <row r="59" spans="1:34" x14ac:dyDescent="0.25">
      <c r="A59" s="1" t="s">
        <v>985</v>
      </c>
      <c r="B59" s="1" t="s">
        <v>46</v>
      </c>
      <c r="C59" s="1" t="s">
        <v>999</v>
      </c>
      <c r="D59" s="1" t="s">
        <v>520</v>
      </c>
      <c r="E59" s="1">
        <v>2</v>
      </c>
      <c r="F59" s="1" t="s">
        <v>818</v>
      </c>
      <c r="G59" s="1">
        <v>2.1</v>
      </c>
      <c r="H59" s="1" t="s">
        <v>822</v>
      </c>
      <c r="I59" s="1" t="s">
        <v>47</v>
      </c>
      <c r="J59" s="1" t="s">
        <v>48</v>
      </c>
      <c r="K59" s="1" t="s">
        <v>49</v>
      </c>
      <c r="L59" s="1" t="s">
        <v>834</v>
      </c>
      <c r="M59" s="1">
        <v>3</v>
      </c>
      <c r="N59" s="1" t="s">
        <v>53</v>
      </c>
      <c r="O59" s="1" t="s">
        <v>770</v>
      </c>
      <c r="P59" s="1" t="s">
        <v>1605</v>
      </c>
      <c r="Q59" s="177" t="s">
        <v>906</v>
      </c>
      <c r="R59" s="1" t="s">
        <v>54</v>
      </c>
      <c r="S59" s="1" t="s">
        <v>858</v>
      </c>
      <c r="T59" s="1" t="s">
        <v>600</v>
      </c>
      <c r="U59" s="1" t="s">
        <v>52</v>
      </c>
      <c r="V59" s="1" t="s">
        <v>660</v>
      </c>
      <c r="W59" s="1" t="s">
        <v>56</v>
      </c>
      <c r="X59" s="1">
        <v>2000</v>
      </c>
      <c r="Y59" s="1" t="s">
        <v>57</v>
      </c>
      <c r="Z59" s="1">
        <v>2200</v>
      </c>
      <c r="AA59" s="1">
        <v>2221</v>
      </c>
      <c r="AB59" s="1" t="s">
        <v>58</v>
      </c>
      <c r="AC59" s="177" t="s">
        <v>937</v>
      </c>
      <c r="AD59" s="1" t="s">
        <v>44</v>
      </c>
      <c r="AE59" s="6">
        <v>419380</v>
      </c>
      <c r="AF59" s="68">
        <v>307023</v>
      </c>
      <c r="AG59" s="193">
        <v>800000</v>
      </c>
      <c r="AH59" s="69"/>
    </row>
    <row r="60" spans="1:34" x14ac:dyDescent="0.25">
      <c r="A60" s="1" t="s">
        <v>985</v>
      </c>
      <c r="B60" s="1" t="s">
        <v>46</v>
      </c>
      <c r="C60" s="1" t="s">
        <v>999</v>
      </c>
      <c r="D60" s="1" t="s">
        <v>520</v>
      </c>
      <c r="E60" s="1">
        <v>1</v>
      </c>
      <c r="F60" s="1" t="s">
        <v>817</v>
      </c>
      <c r="G60" s="1">
        <v>1.3</v>
      </c>
      <c r="H60" s="1" t="s">
        <v>820</v>
      </c>
      <c r="I60" s="1" t="s">
        <v>32</v>
      </c>
      <c r="J60" s="1" t="s">
        <v>33</v>
      </c>
      <c r="K60" s="1" t="s">
        <v>100</v>
      </c>
      <c r="L60" s="1" t="s">
        <v>830</v>
      </c>
      <c r="M60" s="1">
        <v>2</v>
      </c>
      <c r="N60" s="1" t="s">
        <v>125</v>
      </c>
      <c r="O60" s="1" t="s">
        <v>770</v>
      </c>
      <c r="P60" s="1" t="s">
        <v>1605</v>
      </c>
      <c r="Q60" s="177" t="s">
        <v>904</v>
      </c>
      <c r="R60" s="1" t="s">
        <v>352</v>
      </c>
      <c r="S60" s="1" t="s">
        <v>856</v>
      </c>
      <c r="T60" s="1" t="s">
        <v>610</v>
      </c>
      <c r="U60" s="1" t="s">
        <v>351</v>
      </c>
      <c r="V60" s="1" t="s">
        <v>660</v>
      </c>
      <c r="W60" s="1" t="s">
        <v>354</v>
      </c>
      <c r="X60" s="1">
        <v>2000</v>
      </c>
      <c r="Y60" s="1" t="s">
        <v>57</v>
      </c>
      <c r="Z60" s="1">
        <v>2200</v>
      </c>
      <c r="AA60" s="1">
        <v>2221</v>
      </c>
      <c r="AB60" s="1" t="s">
        <v>58</v>
      </c>
      <c r="AC60" s="177" t="s">
        <v>937</v>
      </c>
      <c r="AD60" s="1" t="s">
        <v>44</v>
      </c>
      <c r="AE60" s="6">
        <v>59000</v>
      </c>
      <c r="AF60" s="68">
        <v>0</v>
      </c>
      <c r="AG60" s="193">
        <v>70000</v>
      </c>
      <c r="AH60" s="69"/>
    </row>
    <row r="61" spans="1:34" x14ac:dyDescent="0.25">
      <c r="A61" s="1" t="s">
        <v>985</v>
      </c>
      <c r="B61" s="1" t="s">
        <v>46</v>
      </c>
      <c r="C61" s="1" t="s">
        <v>999</v>
      </c>
      <c r="D61" s="1" t="s">
        <v>520</v>
      </c>
      <c r="E61" s="1">
        <v>3</v>
      </c>
      <c r="F61" s="1" t="s">
        <v>819</v>
      </c>
      <c r="G61" s="1">
        <v>3.7</v>
      </c>
      <c r="H61" s="1" t="s">
        <v>415</v>
      </c>
      <c r="I61" s="1" t="s">
        <v>414</v>
      </c>
      <c r="J61" s="1" t="s">
        <v>415</v>
      </c>
      <c r="K61" s="1" t="s">
        <v>100</v>
      </c>
      <c r="L61" s="1" t="s">
        <v>830</v>
      </c>
      <c r="M61" s="1">
        <v>7</v>
      </c>
      <c r="N61" s="1" t="s">
        <v>376</v>
      </c>
      <c r="O61" s="1" t="s">
        <v>773</v>
      </c>
      <c r="P61" s="1" t="s">
        <v>912</v>
      </c>
      <c r="Q61" s="177" t="s">
        <v>1646</v>
      </c>
      <c r="R61" s="1" t="s">
        <v>797</v>
      </c>
      <c r="S61" s="1" t="s">
        <v>873</v>
      </c>
      <c r="T61" s="1" t="s">
        <v>1755</v>
      </c>
      <c r="U61" s="1" t="s">
        <v>351</v>
      </c>
      <c r="V61" s="1" t="s">
        <v>651</v>
      </c>
      <c r="W61" s="1" t="s">
        <v>384</v>
      </c>
      <c r="X61" s="1">
        <v>2000</v>
      </c>
      <c r="Y61" s="1" t="s">
        <v>57</v>
      </c>
      <c r="Z61" s="1">
        <v>2200</v>
      </c>
      <c r="AA61" s="1">
        <v>2221</v>
      </c>
      <c r="AB61" s="1" t="s">
        <v>58</v>
      </c>
      <c r="AC61" s="177" t="s">
        <v>942</v>
      </c>
      <c r="AD61" s="1" t="s">
        <v>790</v>
      </c>
      <c r="AE61" s="6">
        <v>95999.4</v>
      </c>
      <c r="AF61" s="68">
        <v>94500</v>
      </c>
      <c r="AG61" s="193">
        <v>150000</v>
      </c>
      <c r="AH61" s="69" t="s">
        <v>554</v>
      </c>
    </row>
    <row r="62" spans="1:34" x14ac:dyDescent="0.25">
      <c r="A62" s="1" t="s">
        <v>985</v>
      </c>
      <c r="B62" s="1" t="s">
        <v>46</v>
      </c>
      <c r="C62" s="1" t="s">
        <v>999</v>
      </c>
      <c r="D62" s="1" t="s">
        <v>520</v>
      </c>
      <c r="E62" s="1">
        <v>1</v>
      </c>
      <c r="F62" s="1" t="s">
        <v>817</v>
      </c>
      <c r="G62" s="1">
        <v>1.7</v>
      </c>
      <c r="H62" s="1" t="s">
        <v>821</v>
      </c>
      <c r="I62" s="1" t="s">
        <v>123</v>
      </c>
      <c r="J62" s="1" t="s">
        <v>124</v>
      </c>
      <c r="K62" s="1" t="s">
        <v>100</v>
      </c>
      <c r="L62" s="1" t="s">
        <v>830</v>
      </c>
      <c r="M62" s="1">
        <v>6</v>
      </c>
      <c r="N62" s="1" t="s">
        <v>223</v>
      </c>
      <c r="O62" s="1" t="s">
        <v>769</v>
      </c>
      <c r="P62" s="1" t="s">
        <v>1770</v>
      </c>
      <c r="Q62" s="177" t="s">
        <v>896</v>
      </c>
      <c r="R62" s="1" t="s">
        <v>126</v>
      </c>
      <c r="S62" s="1" t="s">
        <v>898</v>
      </c>
      <c r="T62" s="1" t="s">
        <v>1753</v>
      </c>
      <c r="U62" s="1" t="s">
        <v>79</v>
      </c>
      <c r="V62" s="1" t="s">
        <v>663</v>
      </c>
      <c r="W62" s="1" t="s">
        <v>128</v>
      </c>
      <c r="X62" s="1">
        <v>2000</v>
      </c>
      <c r="Y62" s="1" t="s">
        <v>57</v>
      </c>
      <c r="Z62" s="1">
        <v>2200</v>
      </c>
      <c r="AA62" s="1">
        <v>2231</v>
      </c>
      <c r="AB62" s="1" t="s">
        <v>131</v>
      </c>
      <c r="AC62" s="177" t="s">
        <v>937</v>
      </c>
      <c r="AD62" s="1" t="s">
        <v>44</v>
      </c>
      <c r="AE62" s="6">
        <v>4955.41</v>
      </c>
      <c r="AF62" s="68">
        <v>2742.68</v>
      </c>
      <c r="AG62" s="193">
        <v>5000</v>
      </c>
      <c r="AH62" s="69"/>
    </row>
    <row r="63" spans="1:34" x14ac:dyDescent="0.25">
      <c r="A63" s="1" t="s">
        <v>985</v>
      </c>
      <c r="B63" s="1" t="s">
        <v>46</v>
      </c>
      <c r="C63" s="1" t="s">
        <v>999</v>
      </c>
      <c r="D63" s="1" t="s">
        <v>520</v>
      </c>
      <c r="E63" s="1">
        <v>3</v>
      </c>
      <c r="F63" s="1" t="s">
        <v>819</v>
      </c>
      <c r="G63" s="1">
        <v>3.2</v>
      </c>
      <c r="H63" s="1" t="s">
        <v>1759</v>
      </c>
      <c r="I63" s="1" t="s">
        <v>1760</v>
      </c>
      <c r="J63" s="1" t="s">
        <v>1761</v>
      </c>
      <c r="K63" s="1" t="s">
        <v>76</v>
      </c>
      <c r="L63" s="1" t="s">
        <v>835</v>
      </c>
      <c r="M63" s="1">
        <v>7</v>
      </c>
      <c r="N63" s="1" t="s">
        <v>376</v>
      </c>
      <c r="O63" s="1" t="s">
        <v>773</v>
      </c>
      <c r="P63" s="1" t="s">
        <v>912</v>
      </c>
      <c r="Q63" s="177" t="s">
        <v>929</v>
      </c>
      <c r="R63" s="1" t="s">
        <v>802</v>
      </c>
      <c r="S63" s="1" t="s">
        <v>871</v>
      </c>
      <c r="T63" s="1" t="s">
        <v>801</v>
      </c>
      <c r="U63" s="1" t="s">
        <v>351</v>
      </c>
      <c r="V63" s="1" t="s">
        <v>651</v>
      </c>
      <c r="W63" s="1" t="s">
        <v>384</v>
      </c>
      <c r="X63" s="1">
        <v>2000</v>
      </c>
      <c r="Y63" s="1" t="s">
        <v>57</v>
      </c>
      <c r="Z63" s="1">
        <v>2300</v>
      </c>
      <c r="AA63" s="1">
        <v>2351</v>
      </c>
      <c r="AB63" s="1" t="s">
        <v>385</v>
      </c>
      <c r="AC63" s="177" t="s">
        <v>937</v>
      </c>
      <c r="AD63" s="1" t="s">
        <v>44</v>
      </c>
      <c r="AE63" s="6">
        <v>833215.08</v>
      </c>
      <c r="AF63" s="68">
        <v>583067.44999999995</v>
      </c>
      <c r="AG63" s="193">
        <v>500000</v>
      </c>
      <c r="AH63" s="69" t="s">
        <v>554</v>
      </c>
    </row>
    <row r="64" spans="1:34" x14ac:dyDescent="0.25">
      <c r="A64" s="1" t="s">
        <v>985</v>
      </c>
      <c r="B64" s="1" t="s">
        <v>46</v>
      </c>
      <c r="C64" s="1" t="s">
        <v>999</v>
      </c>
      <c r="D64" s="1" t="s">
        <v>520</v>
      </c>
      <c r="E64" s="1">
        <v>3</v>
      </c>
      <c r="F64" s="1" t="s">
        <v>819</v>
      </c>
      <c r="G64" s="1">
        <v>3.2</v>
      </c>
      <c r="H64" s="1" t="s">
        <v>1759</v>
      </c>
      <c r="I64" s="1" t="s">
        <v>1760</v>
      </c>
      <c r="J64" s="1" t="s">
        <v>1761</v>
      </c>
      <c r="K64" s="1" t="s">
        <v>76</v>
      </c>
      <c r="L64" s="1" t="s">
        <v>835</v>
      </c>
      <c r="M64" s="1">
        <v>7</v>
      </c>
      <c r="N64" s="1" t="s">
        <v>376</v>
      </c>
      <c r="O64" s="1" t="s">
        <v>773</v>
      </c>
      <c r="P64" s="1" t="s">
        <v>912</v>
      </c>
      <c r="Q64" s="177" t="s">
        <v>929</v>
      </c>
      <c r="R64" s="1" t="s">
        <v>802</v>
      </c>
      <c r="S64" s="1" t="s">
        <v>871</v>
      </c>
      <c r="T64" s="1" t="s">
        <v>801</v>
      </c>
      <c r="U64" s="1" t="s">
        <v>351</v>
      </c>
      <c r="V64" s="1" t="s">
        <v>651</v>
      </c>
      <c r="W64" s="1" t="s">
        <v>384</v>
      </c>
      <c r="X64" s="1">
        <v>2000</v>
      </c>
      <c r="Y64" s="1" t="s">
        <v>57</v>
      </c>
      <c r="Z64" s="1">
        <v>2300</v>
      </c>
      <c r="AA64" s="1">
        <v>2391</v>
      </c>
      <c r="AB64" s="1" t="s">
        <v>386</v>
      </c>
      <c r="AC64" s="177" t="s">
        <v>937</v>
      </c>
      <c r="AD64" s="1" t="s">
        <v>44</v>
      </c>
      <c r="AE64" s="6">
        <v>625500</v>
      </c>
      <c r="AF64" s="68">
        <v>1322875</v>
      </c>
      <c r="AG64" s="193">
        <v>700000</v>
      </c>
      <c r="AH64" s="69" t="s">
        <v>554</v>
      </c>
    </row>
    <row r="65" spans="1:34" x14ac:dyDescent="0.25">
      <c r="A65" s="1" t="s">
        <v>985</v>
      </c>
      <c r="B65" s="1" t="s">
        <v>46</v>
      </c>
      <c r="C65" s="1" t="s">
        <v>999</v>
      </c>
      <c r="D65" s="1" t="s">
        <v>520</v>
      </c>
      <c r="E65" s="1">
        <v>2</v>
      </c>
      <c r="F65" s="1" t="s">
        <v>818</v>
      </c>
      <c r="G65" s="1">
        <v>2.2000000000000002</v>
      </c>
      <c r="H65" s="1" t="s">
        <v>823</v>
      </c>
      <c r="I65" s="1" t="s">
        <v>74</v>
      </c>
      <c r="J65" s="1" t="s">
        <v>75</v>
      </c>
      <c r="K65" s="1" t="s">
        <v>100</v>
      </c>
      <c r="L65" s="1" t="s">
        <v>830</v>
      </c>
      <c r="M65" s="1">
        <v>1</v>
      </c>
      <c r="N65" s="1" t="s">
        <v>104</v>
      </c>
      <c r="O65" s="1" t="s">
        <v>770</v>
      </c>
      <c r="P65" s="1" t="s">
        <v>1605</v>
      </c>
      <c r="Q65" s="177" t="s">
        <v>905</v>
      </c>
      <c r="R65" s="1" t="s">
        <v>105</v>
      </c>
      <c r="S65" s="1" t="s">
        <v>857</v>
      </c>
      <c r="T65" s="1" t="s">
        <v>1754</v>
      </c>
      <c r="U65" s="1" t="s">
        <v>103</v>
      </c>
      <c r="V65" s="1" t="s">
        <v>660</v>
      </c>
      <c r="W65" s="1" t="s">
        <v>107</v>
      </c>
      <c r="X65" s="1">
        <v>2000</v>
      </c>
      <c r="Y65" s="1" t="s">
        <v>57</v>
      </c>
      <c r="Z65" s="1">
        <v>2400</v>
      </c>
      <c r="AA65" s="1">
        <v>2411</v>
      </c>
      <c r="AB65" s="1" t="s">
        <v>108</v>
      </c>
      <c r="AC65" s="177" t="s">
        <v>937</v>
      </c>
      <c r="AD65" s="1" t="s">
        <v>44</v>
      </c>
      <c r="AE65" s="6">
        <v>67338</v>
      </c>
      <c r="AF65" s="68">
        <v>97132.02</v>
      </c>
      <c r="AG65" s="193">
        <v>100000</v>
      </c>
      <c r="AH65" s="69"/>
    </row>
    <row r="66" spans="1:34" x14ac:dyDescent="0.25">
      <c r="A66" s="1" t="s">
        <v>985</v>
      </c>
      <c r="B66" s="1" t="s">
        <v>46</v>
      </c>
      <c r="C66" s="1" t="s">
        <v>999</v>
      </c>
      <c r="D66" s="1" t="s">
        <v>520</v>
      </c>
      <c r="E66" s="1">
        <v>1</v>
      </c>
      <c r="F66" s="1" t="s">
        <v>817</v>
      </c>
      <c r="G66" s="1">
        <v>1.3</v>
      </c>
      <c r="H66" s="1" t="s">
        <v>820</v>
      </c>
      <c r="I66" s="1" t="s">
        <v>32</v>
      </c>
      <c r="J66" s="1" t="s">
        <v>33</v>
      </c>
      <c r="K66" s="1" t="s">
        <v>100</v>
      </c>
      <c r="L66" s="1" t="s">
        <v>830</v>
      </c>
      <c r="M66" s="1">
        <v>2</v>
      </c>
      <c r="N66" s="1" t="s">
        <v>125</v>
      </c>
      <c r="O66" s="1" t="s">
        <v>770</v>
      </c>
      <c r="P66" s="1" t="s">
        <v>1605</v>
      </c>
      <c r="Q66" s="177" t="s">
        <v>900</v>
      </c>
      <c r="R66" s="1" t="s">
        <v>346</v>
      </c>
      <c r="S66" s="1" t="s">
        <v>853</v>
      </c>
      <c r="T66" s="1" t="s">
        <v>619</v>
      </c>
      <c r="U66" s="1" t="s">
        <v>103</v>
      </c>
      <c r="V66" s="1" t="s">
        <v>660</v>
      </c>
      <c r="W66" s="1" t="s">
        <v>348</v>
      </c>
      <c r="X66" s="1">
        <v>2000</v>
      </c>
      <c r="Y66" s="1" t="s">
        <v>57</v>
      </c>
      <c r="Z66" s="1">
        <v>2400</v>
      </c>
      <c r="AA66" s="1">
        <v>2411</v>
      </c>
      <c r="AB66" s="1" t="s">
        <v>108</v>
      </c>
      <c r="AC66" s="177" t="s">
        <v>937</v>
      </c>
      <c r="AD66" s="1" t="s">
        <v>44</v>
      </c>
      <c r="AE66" s="6">
        <v>56125.440000000002</v>
      </c>
      <c r="AF66" s="68">
        <v>235967.81</v>
      </c>
      <c r="AG66" s="193">
        <v>1407200</v>
      </c>
      <c r="AH66" s="69"/>
    </row>
    <row r="67" spans="1:34" x14ac:dyDescent="0.25">
      <c r="A67" s="1" t="s">
        <v>985</v>
      </c>
      <c r="B67" s="1" t="s">
        <v>46</v>
      </c>
      <c r="C67" s="1" t="s">
        <v>999</v>
      </c>
      <c r="D67" s="1" t="s">
        <v>520</v>
      </c>
      <c r="E67" s="1">
        <v>2</v>
      </c>
      <c r="F67" s="1" t="s">
        <v>818</v>
      </c>
      <c r="G67" s="1">
        <v>2.7</v>
      </c>
      <c r="H67" s="1" t="s">
        <v>189</v>
      </c>
      <c r="I67" s="1" t="s">
        <v>188</v>
      </c>
      <c r="J67" s="1" t="s">
        <v>189</v>
      </c>
      <c r="K67" s="1" t="s">
        <v>282</v>
      </c>
      <c r="L67" s="1" t="s">
        <v>831</v>
      </c>
      <c r="M67" s="1">
        <v>0</v>
      </c>
      <c r="N67" s="1" t="s">
        <v>80</v>
      </c>
      <c r="O67" s="1" t="s">
        <v>771</v>
      </c>
      <c r="P67" s="1" t="s">
        <v>1768</v>
      </c>
      <c r="Q67" s="177" t="s">
        <v>913</v>
      </c>
      <c r="R67" s="1" t="s">
        <v>810</v>
      </c>
      <c r="S67" s="1" t="s">
        <v>864</v>
      </c>
      <c r="T67" s="1" t="s">
        <v>602</v>
      </c>
      <c r="U67" s="1" t="s">
        <v>79</v>
      </c>
      <c r="V67" s="1" t="s">
        <v>659</v>
      </c>
      <c r="W67" s="1" t="s">
        <v>91</v>
      </c>
      <c r="X67" s="1">
        <v>2000</v>
      </c>
      <c r="Y67" s="1" t="s">
        <v>57</v>
      </c>
      <c r="Z67" s="1">
        <v>2400</v>
      </c>
      <c r="AA67" s="1">
        <v>2411</v>
      </c>
      <c r="AB67" s="1" t="s">
        <v>108</v>
      </c>
      <c r="AC67" s="177" t="s">
        <v>937</v>
      </c>
      <c r="AD67" s="1" t="s">
        <v>44</v>
      </c>
      <c r="AE67" s="7">
        <v>0</v>
      </c>
      <c r="AF67" s="68">
        <v>35869.29</v>
      </c>
      <c r="AG67" s="193">
        <v>40000</v>
      </c>
      <c r="AH67" s="69"/>
    </row>
    <row r="68" spans="1:34" x14ac:dyDescent="0.25">
      <c r="A68" s="1" t="s">
        <v>985</v>
      </c>
      <c r="B68" s="1" t="s">
        <v>46</v>
      </c>
      <c r="C68" s="1" t="s">
        <v>999</v>
      </c>
      <c r="D68" s="1" t="s">
        <v>520</v>
      </c>
      <c r="E68" s="1">
        <v>1</v>
      </c>
      <c r="F68" s="1" t="s">
        <v>817</v>
      </c>
      <c r="G68" s="1">
        <v>1.3</v>
      </c>
      <c r="H68" s="1" t="s">
        <v>820</v>
      </c>
      <c r="I68" s="1" t="s">
        <v>32</v>
      </c>
      <c r="J68" s="1" t="s">
        <v>33</v>
      </c>
      <c r="K68" s="1" t="s">
        <v>100</v>
      </c>
      <c r="L68" s="1" t="s">
        <v>830</v>
      </c>
      <c r="M68" s="1">
        <v>5</v>
      </c>
      <c r="N68" s="1" t="s">
        <v>784</v>
      </c>
      <c r="O68" s="1" t="s">
        <v>765</v>
      </c>
      <c r="P68" s="1" t="s">
        <v>1758</v>
      </c>
      <c r="Q68" s="177" t="s">
        <v>884</v>
      </c>
      <c r="R68" s="1" t="s">
        <v>315</v>
      </c>
      <c r="S68" s="1" t="s">
        <v>844</v>
      </c>
      <c r="T68" s="1" t="s">
        <v>140</v>
      </c>
      <c r="U68" s="1" t="s">
        <v>137</v>
      </c>
      <c r="V68" s="1" t="s">
        <v>656</v>
      </c>
      <c r="W68" s="1" t="s">
        <v>140</v>
      </c>
      <c r="X68" s="1">
        <v>2000</v>
      </c>
      <c r="Y68" s="1" t="s">
        <v>57</v>
      </c>
      <c r="Z68" s="1">
        <v>2400</v>
      </c>
      <c r="AA68" s="1">
        <v>2411</v>
      </c>
      <c r="AB68" s="1" t="s">
        <v>108</v>
      </c>
      <c r="AC68" s="177" t="s">
        <v>937</v>
      </c>
      <c r="AD68" s="1" t="s">
        <v>44</v>
      </c>
      <c r="AE68" s="6">
        <v>150583.6</v>
      </c>
      <c r="AF68" s="68">
        <v>9449.82</v>
      </c>
      <c r="AG68" s="193">
        <v>12000</v>
      </c>
      <c r="AH68" s="69"/>
    </row>
    <row r="69" spans="1:34" x14ac:dyDescent="0.25">
      <c r="A69" s="1" t="s">
        <v>985</v>
      </c>
      <c r="B69" s="1" t="s">
        <v>46</v>
      </c>
      <c r="C69" s="1" t="s">
        <v>999</v>
      </c>
      <c r="D69" s="1" t="s">
        <v>520</v>
      </c>
      <c r="E69" s="1">
        <v>1</v>
      </c>
      <c r="F69" s="1" t="s">
        <v>817</v>
      </c>
      <c r="G69" s="1">
        <v>1.3</v>
      </c>
      <c r="H69" s="1" t="s">
        <v>820</v>
      </c>
      <c r="I69" s="1" t="s">
        <v>32</v>
      </c>
      <c r="J69" s="1" t="s">
        <v>33</v>
      </c>
      <c r="K69" s="1" t="s">
        <v>100</v>
      </c>
      <c r="L69" s="1" t="s">
        <v>830</v>
      </c>
      <c r="M69" s="1">
        <v>2</v>
      </c>
      <c r="N69" s="1" t="s">
        <v>125</v>
      </c>
      <c r="O69" s="1" t="s">
        <v>770</v>
      </c>
      <c r="P69" s="1" t="s">
        <v>1605</v>
      </c>
      <c r="Q69" s="177" t="s">
        <v>900</v>
      </c>
      <c r="R69" s="1" t="s">
        <v>346</v>
      </c>
      <c r="S69" s="1" t="s">
        <v>853</v>
      </c>
      <c r="T69" s="1" t="s">
        <v>619</v>
      </c>
      <c r="U69" s="1" t="s">
        <v>103</v>
      </c>
      <c r="V69" s="1" t="s">
        <v>660</v>
      </c>
      <c r="W69" s="1" t="s">
        <v>348</v>
      </c>
      <c r="X69" s="1">
        <v>2000</v>
      </c>
      <c r="Y69" s="1" t="s">
        <v>57</v>
      </c>
      <c r="Z69" s="1">
        <v>2400</v>
      </c>
      <c r="AA69" s="1">
        <v>2421</v>
      </c>
      <c r="AB69" s="1" t="s">
        <v>109</v>
      </c>
      <c r="AC69" s="177" t="s">
        <v>937</v>
      </c>
      <c r="AD69" s="1" t="s">
        <v>44</v>
      </c>
      <c r="AE69" s="6">
        <v>12293269.859999999</v>
      </c>
      <c r="AF69" s="68">
        <v>12458790.83</v>
      </c>
      <c r="AG69" s="193">
        <v>20000000</v>
      </c>
      <c r="AH69" s="69" t="s">
        <v>744</v>
      </c>
    </row>
    <row r="70" spans="1:34" x14ac:dyDescent="0.25">
      <c r="A70" s="1" t="s">
        <v>985</v>
      </c>
      <c r="B70" s="1" t="s">
        <v>46</v>
      </c>
      <c r="C70" s="1" t="s">
        <v>999</v>
      </c>
      <c r="D70" s="1" t="s">
        <v>520</v>
      </c>
      <c r="E70" s="1">
        <v>2</v>
      </c>
      <c r="F70" s="1" t="s">
        <v>818</v>
      </c>
      <c r="G70" s="1">
        <v>2.2000000000000002</v>
      </c>
      <c r="H70" s="1" t="s">
        <v>823</v>
      </c>
      <c r="I70" s="1" t="s">
        <v>74</v>
      </c>
      <c r="J70" s="1" t="s">
        <v>75</v>
      </c>
      <c r="K70" s="1" t="s">
        <v>100</v>
      </c>
      <c r="L70" s="1" t="s">
        <v>830</v>
      </c>
      <c r="M70" s="1">
        <v>1</v>
      </c>
      <c r="N70" s="1" t="s">
        <v>104</v>
      </c>
      <c r="O70" s="1" t="s">
        <v>770</v>
      </c>
      <c r="P70" s="1" t="s">
        <v>1605</v>
      </c>
      <c r="Q70" s="177" t="s">
        <v>905</v>
      </c>
      <c r="R70" s="1" t="s">
        <v>105</v>
      </c>
      <c r="S70" s="1" t="s">
        <v>857</v>
      </c>
      <c r="T70" s="1" t="s">
        <v>1754</v>
      </c>
      <c r="U70" s="1" t="s">
        <v>103</v>
      </c>
      <c r="V70" s="1" t="s">
        <v>660</v>
      </c>
      <c r="W70" s="1" t="s">
        <v>107</v>
      </c>
      <c r="X70" s="1">
        <v>2000</v>
      </c>
      <c r="Y70" s="1" t="s">
        <v>57</v>
      </c>
      <c r="Z70" s="1">
        <v>2400</v>
      </c>
      <c r="AA70" s="1">
        <v>2421</v>
      </c>
      <c r="AB70" s="1" t="s">
        <v>109</v>
      </c>
      <c r="AC70" s="177" t="s">
        <v>937</v>
      </c>
      <c r="AD70" s="1" t="s">
        <v>44</v>
      </c>
      <c r="AE70" s="6">
        <v>694410.8</v>
      </c>
      <c r="AF70" s="68">
        <v>687954.7</v>
      </c>
      <c r="AG70" s="193">
        <v>1000000</v>
      </c>
      <c r="AH70" s="69"/>
    </row>
    <row r="71" spans="1:34" x14ac:dyDescent="0.25">
      <c r="A71" s="1" t="s">
        <v>985</v>
      </c>
      <c r="B71" s="1" t="s">
        <v>46</v>
      </c>
      <c r="C71" s="1" t="s">
        <v>999</v>
      </c>
      <c r="D71" s="1" t="s">
        <v>520</v>
      </c>
      <c r="E71" s="1">
        <v>2</v>
      </c>
      <c r="F71" s="1" t="s">
        <v>818</v>
      </c>
      <c r="G71" s="1">
        <v>2.2999999999999998</v>
      </c>
      <c r="H71" s="1" t="s">
        <v>824</v>
      </c>
      <c r="I71" s="1" t="s">
        <v>177</v>
      </c>
      <c r="J71" s="1" t="s">
        <v>178</v>
      </c>
      <c r="K71" s="1" t="s">
        <v>100</v>
      </c>
      <c r="L71" s="1" t="s">
        <v>830</v>
      </c>
      <c r="M71" s="1">
        <v>2</v>
      </c>
      <c r="N71" s="1" t="s">
        <v>125</v>
      </c>
      <c r="O71" s="1" t="s">
        <v>769</v>
      </c>
      <c r="P71" s="1" t="s">
        <v>1770</v>
      </c>
      <c r="Q71" s="177" t="s">
        <v>984</v>
      </c>
      <c r="R71" s="1" t="s">
        <v>179</v>
      </c>
      <c r="S71" s="1" t="s">
        <v>852</v>
      </c>
      <c r="T71" s="1" t="s">
        <v>181</v>
      </c>
      <c r="U71" s="1" t="s">
        <v>103</v>
      </c>
      <c r="V71" s="1" t="s">
        <v>663</v>
      </c>
      <c r="W71" s="1" t="s">
        <v>181</v>
      </c>
      <c r="X71" s="1">
        <v>2000</v>
      </c>
      <c r="Y71" s="1" t="s">
        <v>57</v>
      </c>
      <c r="Z71" s="1">
        <v>2400</v>
      </c>
      <c r="AA71" s="1">
        <v>2421</v>
      </c>
      <c r="AB71" s="1" t="s">
        <v>109</v>
      </c>
      <c r="AC71" s="177" t="s">
        <v>937</v>
      </c>
      <c r="AD71" s="1" t="s">
        <v>44</v>
      </c>
      <c r="AE71" s="6">
        <v>2078.7199999999998</v>
      </c>
      <c r="AF71" s="68">
        <v>0</v>
      </c>
      <c r="AG71" s="193">
        <v>10000</v>
      </c>
      <c r="AH71" s="69"/>
    </row>
    <row r="72" spans="1:34" x14ac:dyDescent="0.25">
      <c r="A72" s="1" t="s">
        <v>985</v>
      </c>
      <c r="B72" s="1" t="s">
        <v>46</v>
      </c>
      <c r="C72" s="1" t="s">
        <v>999</v>
      </c>
      <c r="D72" s="1" t="s">
        <v>520</v>
      </c>
      <c r="E72" s="1">
        <v>2</v>
      </c>
      <c r="F72" s="1" t="s">
        <v>818</v>
      </c>
      <c r="G72" s="1">
        <v>2.7</v>
      </c>
      <c r="H72" s="1" t="s">
        <v>189</v>
      </c>
      <c r="I72" s="1" t="s">
        <v>188</v>
      </c>
      <c r="J72" s="1" t="s">
        <v>189</v>
      </c>
      <c r="K72" s="1" t="s">
        <v>282</v>
      </c>
      <c r="L72" s="1" t="s">
        <v>831</v>
      </c>
      <c r="M72" s="1">
        <v>0</v>
      </c>
      <c r="N72" s="1" t="s">
        <v>80</v>
      </c>
      <c r="O72" s="1" t="s">
        <v>771</v>
      </c>
      <c r="P72" s="1" t="s">
        <v>1768</v>
      </c>
      <c r="Q72" s="177" t="s">
        <v>913</v>
      </c>
      <c r="R72" s="1" t="s">
        <v>810</v>
      </c>
      <c r="S72" s="1" t="s">
        <v>864</v>
      </c>
      <c r="T72" s="1" t="s">
        <v>602</v>
      </c>
      <c r="U72" s="1" t="s">
        <v>79</v>
      </c>
      <c r="V72" s="1" t="s">
        <v>659</v>
      </c>
      <c r="W72" s="1" t="s">
        <v>91</v>
      </c>
      <c r="X72" s="1">
        <v>2000</v>
      </c>
      <c r="Y72" s="1" t="s">
        <v>57</v>
      </c>
      <c r="Z72" s="1">
        <v>2400</v>
      </c>
      <c r="AA72" s="1">
        <v>2421</v>
      </c>
      <c r="AB72" s="1" t="s">
        <v>109</v>
      </c>
      <c r="AC72" s="177" t="s">
        <v>937</v>
      </c>
      <c r="AD72" s="1" t="s">
        <v>44</v>
      </c>
      <c r="AE72" s="7">
        <v>0</v>
      </c>
      <c r="AF72" s="68">
        <v>72856.240000000005</v>
      </c>
      <c r="AG72" s="193">
        <v>80000</v>
      </c>
      <c r="AH72" s="69"/>
    </row>
    <row r="73" spans="1:34" x14ac:dyDescent="0.25">
      <c r="A73" s="1" t="s">
        <v>985</v>
      </c>
      <c r="B73" s="1" t="s">
        <v>46</v>
      </c>
      <c r="C73" s="1" t="s">
        <v>999</v>
      </c>
      <c r="D73" s="1" t="s">
        <v>520</v>
      </c>
      <c r="E73" s="1">
        <v>1</v>
      </c>
      <c r="F73" s="1" t="s">
        <v>817</v>
      </c>
      <c r="G73" s="1">
        <v>1.3</v>
      </c>
      <c r="H73" s="1" t="s">
        <v>820</v>
      </c>
      <c r="I73" s="1" t="s">
        <v>32</v>
      </c>
      <c r="J73" s="1" t="s">
        <v>33</v>
      </c>
      <c r="K73" s="1" t="s">
        <v>100</v>
      </c>
      <c r="L73" s="1" t="s">
        <v>830</v>
      </c>
      <c r="M73" s="1">
        <v>5</v>
      </c>
      <c r="N73" s="1" t="s">
        <v>784</v>
      </c>
      <c r="O73" s="1" t="s">
        <v>765</v>
      </c>
      <c r="P73" s="1" t="s">
        <v>1758</v>
      </c>
      <c r="Q73" s="177" t="s">
        <v>884</v>
      </c>
      <c r="R73" s="1" t="s">
        <v>315</v>
      </c>
      <c r="S73" s="1" t="s">
        <v>844</v>
      </c>
      <c r="T73" s="1" t="s">
        <v>140</v>
      </c>
      <c r="U73" s="1" t="s">
        <v>137</v>
      </c>
      <c r="V73" s="1" t="s">
        <v>656</v>
      </c>
      <c r="W73" s="1" t="s">
        <v>140</v>
      </c>
      <c r="X73" s="1">
        <v>2000</v>
      </c>
      <c r="Y73" s="1" t="s">
        <v>57</v>
      </c>
      <c r="Z73" s="1">
        <v>2400</v>
      </c>
      <c r="AA73" s="1">
        <v>2421</v>
      </c>
      <c r="AB73" s="1" t="s">
        <v>109</v>
      </c>
      <c r="AC73" s="177" t="s">
        <v>937</v>
      </c>
      <c r="AD73" s="1" t="s">
        <v>44</v>
      </c>
      <c r="AE73" s="6">
        <v>398071.01</v>
      </c>
      <c r="AF73" s="68">
        <v>18655.52</v>
      </c>
      <c r="AG73" s="193">
        <v>500000</v>
      </c>
      <c r="AH73" s="69"/>
    </row>
    <row r="74" spans="1:34" x14ac:dyDescent="0.25">
      <c r="A74" s="1" t="s">
        <v>985</v>
      </c>
      <c r="B74" s="1" t="s">
        <v>46</v>
      </c>
      <c r="C74" s="1" t="s">
        <v>999</v>
      </c>
      <c r="D74" s="1" t="s">
        <v>520</v>
      </c>
      <c r="E74" s="1">
        <v>2</v>
      </c>
      <c r="F74" s="1" t="s">
        <v>818</v>
      </c>
      <c r="G74" s="1">
        <v>2.7</v>
      </c>
      <c r="H74" s="1" t="s">
        <v>189</v>
      </c>
      <c r="I74" s="1" t="s">
        <v>188</v>
      </c>
      <c r="J74" s="1" t="s">
        <v>189</v>
      </c>
      <c r="K74" s="1" t="s">
        <v>282</v>
      </c>
      <c r="L74" s="1" t="s">
        <v>831</v>
      </c>
      <c r="M74" s="1">
        <v>0</v>
      </c>
      <c r="N74" s="1" t="s">
        <v>80</v>
      </c>
      <c r="O74" s="1" t="s">
        <v>771</v>
      </c>
      <c r="P74" s="1" t="s">
        <v>1768</v>
      </c>
      <c r="Q74" s="177" t="s">
        <v>913</v>
      </c>
      <c r="R74" s="1" t="s">
        <v>810</v>
      </c>
      <c r="S74" s="1" t="s">
        <v>864</v>
      </c>
      <c r="T74" s="1" t="s">
        <v>602</v>
      </c>
      <c r="U74" s="1" t="s">
        <v>79</v>
      </c>
      <c r="V74" s="1" t="s">
        <v>659</v>
      </c>
      <c r="W74" s="1" t="s">
        <v>91</v>
      </c>
      <c r="X74" s="1">
        <v>2000</v>
      </c>
      <c r="Y74" s="1" t="s">
        <v>57</v>
      </c>
      <c r="Z74" s="1">
        <v>2400</v>
      </c>
      <c r="AA74" s="1">
        <v>2441</v>
      </c>
      <c r="AB74" s="1" t="s">
        <v>150</v>
      </c>
      <c r="AC74" s="177" t="s">
        <v>937</v>
      </c>
      <c r="AD74" s="1" t="s">
        <v>44</v>
      </c>
      <c r="AE74" s="7">
        <v>0</v>
      </c>
      <c r="AF74" s="68">
        <v>22981.31</v>
      </c>
      <c r="AG74" s="193">
        <v>23000</v>
      </c>
      <c r="AH74" s="69"/>
    </row>
    <row r="75" spans="1:34" x14ac:dyDescent="0.25">
      <c r="A75" s="1" t="s">
        <v>985</v>
      </c>
      <c r="B75" s="1" t="s">
        <v>46</v>
      </c>
      <c r="C75" s="1" t="s">
        <v>999</v>
      </c>
      <c r="D75" s="1" t="s">
        <v>520</v>
      </c>
      <c r="E75" s="1">
        <v>1</v>
      </c>
      <c r="F75" s="1" t="s">
        <v>817</v>
      </c>
      <c r="G75" s="1">
        <v>1.3</v>
      </c>
      <c r="H75" s="1" t="s">
        <v>820</v>
      </c>
      <c r="I75" s="1" t="s">
        <v>32</v>
      </c>
      <c r="J75" s="1" t="s">
        <v>33</v>
      </c>
      <c r="K75" s="1" t="s">
        <v>100</v>
      </c>
      <c r="L75" s="1" t="s">
        <v>830</v>
      </c>
      <c r="M75" s="1">
        <v>5</v>
      </c>
      <c r="N75" s="1" t="s">
        <v>784</v>
      </c>
      <c r="O75" s="1" t="s">
        <v>765</v>
      </c>
      <c r="P75" s="1" t="s">
        <v>1758</v>
      </c>
      <c r="Q75" s="177" t="s">
        <v>884</v>
      </c>
      <c r="R75" s="1" t="s">
        <v>315</v>
      </c>
      <c r="S75" s="1" t="s">
        <v>844</v>
      </c>
      <c r="T75" s="1" t="s">
        <v>140</v>
      </c>
      <c r="U75" s="1" t="s">
        <v>137</v>
      </c>
      <c r="V75" s="1" t="s">
        <v>656</v>
      </c>
      <c r="W75" s="1" t="s">
        <v>140</v>
      </c>
      <c r="X75" s="1">
        <v>2000</v>
      </c>
      <c r="Y75" s="1" t="s">
        <v>57</v>
      </c>
      <c r="Z75" s="1">
        <v>2400</v>
      </c>
      <c r="AA75" s="1">
        <v>2441</v>
      </c>
      <c r="AB75" s="1" t="s">
        <v>150</v>
      </c>
      <c r="AC75" s="177" t="s">
        <v>937</v>
      </c>
      <c r="AD75" s="1" t="s">
        <v>44</v>
      </c>
      <c r="AE75" s="7">
        <v>0</v>
      </c>
      <c r="AF75" s="68">
        <v>420.5</v>
      </c>
      <c r="AG75" s="193">
        <v>100000</v>
      </c>
      <c r="AH75" s="69"/>
    </row>
    <row r="76" spans="1:34" x14ac:dyDescent="0.25">
      <c r="A76" s="1" t="s">
        <v>985</v>
      </c>
      <c r="B76" s="1" t="s">
        <v>46</v>
      </c>
      <c r="C76" s="1" t="s">
        <v>999</v>
      </c>
      <c r="D76" s="1" t="s">
        <v>520</v>
      </c>
      <c r="E76" s="1">
        <v>1</v>
      </c>
      <c r="F76" s="1" t="s">
        <v>817</v>
      </c>
      <c r="G76" s="1">
        <v>1.3</v>
      </c>
      <c r="H76" s="1" t="s">
        <v>820</v>
      </c>
      <c r="I76" s="1" t="s">
        <v>32</v>
      </c>
      <c r="J76" s="1" t="s">
        <v>33</v>
      </c>
      <c r="K76" s="1" t="s">
        <v>100</v>
      </c>
      <c r="L76" s="1" t="s">
        <v>830</v>
      </c>
      <c r="M76" s="1">
        <v>5</v>
      </c>
      <c r="N76" s="1" t="s">
        <v>784</v>
      </c>
      <c r="O76" s="1" t="s">
        <v>765</v>
      </c>
      <c r="P76" s="1" t="s">
        <v>1758</v>
      </c>
      <c r="Q76" s="177" t="s">
        <v>884</v>
      </c>
      <c r="R76" s="1" t="s">
        <v>315</v>
      </c>
      <c r="S76" s="1" t="s">
        <v>844</v>
      </c>
      <c r="T76" s="1" t="s">
        <v>140</v>
      </c>
      <c r="U76" s="1" t="s">
        <v>137</v>
      </c>
      <c r="V76" s="1" t="s">
        <v>656</v>
      </c>
      <c r="W76" s="1" t="s">
        <v>140</v>
      </c>
      <c r="X76" s="1">
        <v>2000</v>
      </c>
      <c r="Y76" s="1" t="s">
        <v>57</v>
      </c>
      <c r="Z76" s="1">
        <v>2400</v>
      </c>
      <c r="AA76" s="1">
        <v>2451</v>
      </c>
      <c r="AB76" s="1" t="s">
        <v>317</v>
      </c>
      <c r="AC76" s="177" t="s">
        <v>937</v>
      </c>
      <c r="AD76" s="1" t="s">
        <v>44</v>
      </c>
      <c r="AE76" s="6">
        <v>48708.4</v>
      </c>
      <c r="AF76" s="68">
        <v>7888</v>
      </c>
      <c r="AG76" s="193">
        <v>100000</v>
      </c>
      <c r="AH76" s="69"/>
    </row>
    <row r="77" spans="1:34" x14ac:dyDescent="0.25">
      <c r="A77" s="1" t="s">
        <v>985</v>
      </c>
      <c r="B77" s="1" t="s">
        <v>46</v>
      </c>
      <c r="C77" s="1" t="s">
        <v>999</v>
      </c>
      <c r="D77" s="1" t="s">
        <v>520</v>
      </c>
      <c r="E77" s="1">
        <v>2</v>
      </c>
      <c r="F77" s="1" t="s">
        <v>818</v>
      </c>
      <c r="G77" s="1">
        <v>2.2000000000000002</v>
      </c>
      <c r="H77" s="1" t="s">
        <v>823</v>
      </c>
      <c r="I77" s="1" t="s">
        <v>395</v>
      </c>
      <c r="J77" s="1" t="s">
        <v>396</v>
      </c>
      <c r="K77" s="1" t="s">
        <v>100</v>
      </c>
      <c r="L77" s="1" t="s">
        <v>830</v>
      </c>
      <c r="M77" s="1">
        <v>2</v>
      </c>
      <c r="N77" s="1" t="s">
        <v>125</v>
      </c>
      <c r="O77" s="1" t="s">
        <v>770</v>
      </c>
      <c r="P77" s="1" t="s">
        <v>1605</v>
      </c>
      <c r="Q77" s="177" t="s">
        <v>901</v>
      </c>
      <c r="R77" s="1" t="s">
        <v>397</v>
      </c>
      <c r="S77" s="1" t="s">
        <v>854</v>
      </c>
      <c r="T77" s="1" t="s">
        <v>399</v>
      </c>
      <c r="U77" s="1" t="s">
        <v>103</v>
      </c>
      <c r="V77" s="1" t="s">
        <v>660</v>
      </c>
      <c r="W77" s="1" t="s">
        <v>399</v>
      </c>
      <c r="X77" s="1">
        <v>2000</v>
      </c>
      <c r="Y77" s="1" t="s">
        <v>57</v>
      </c>
      <c r="Z77" s="1">
        <v>2400</v>
      </c>
      <c r="AA77" s="1">
        <v>2461</v>
      </c>
      <c r="AB77" s="1" t="s">
        <v>110</v>
      </c>
      <c r="AC77" s="177" t="s">
        <v>937</v>
      </c>
      <c r="AD77" s="1" t="s">
        <v>44</v>
      </c>
      <c r="AE77" s="6">
        <v>9695208.3100000005</v>
      </c>
      <c r="AF77" s="68">
        <v>9535881.4900000002</v>
      </c>
      <c r="AG77" s="193">
        <v>12000000</v>
      </c>
      <c r="AH77" s="69"/>
    </row>
    <row r="78" spans="1:34" x14ac:dyDescent="0.25">
      <c r="A78" s="1" t="s">
        <v>985</v>
      </c>
      <c r="B78" s="1" t="s">
        <v>46</v>
      </c>
      <c r="C78" s="1" t="s">
        <v>999</v>
      </c>
      <c r="D78" s="1" t="s">
        <v>520</v>
      </c>
      <c r="E78" s="1">
        <v>2</v>
      </c>
      <c r="F78" s="1" t="s">
        <v>818</v>
      </c>
      <c r="G78" s="1">
        <v>2.2000000000000002</v>
      </c>
      <c r="H78" s="1" t="s">
        <v>823</v>
      </c>
      <c r="I78" s="1" t="s">
        <v>74</v>
      </c>
      <c r="J78" s="1" t="s">
        <v>75</v>
      </c>
      <c r="K78" s="1" t="s">
        <v>100</v>
      </c>
      <c r="L78" s="1" t="s">
        <v>830</v>
      </c>
      <c r="M78" s="1">
        <v>1</v>
      </c>
      <c r="N78" s="1" t="s">
        <v>104</v>
      </c>
      <c r="O78" s="1" t="s">
        <v>770</v>
      </c>
      <c r="P78" s="1" t="s">
        <v>1605</v>
      </c>
      <c r="Q78" s="177" t="s">
        <v>905</v>
      </c>
      <c r="R78" s="1" t="s">
        <v>105</v>
      </c>
      <c r="S78" s="1" t="s">
        <v>857</v>
      </c>
      <c r="T78" s="1" t="s">
        <v>1754</v>
      </c>
      <c r="U78" s="1" t="s">
        <v>103</v>
      </c>
      <c r="V78" s="1" t="s">
        <v>660</v>
      </c>
      <c r="W78" s="1" t="s">
        <v>107</v>
      </c>
      <c r="X78" s="1">
        <v>2000</v>
      </c>
      <c r="Y78" s="1" t="s">
        <v>57</v>
      </c>
      <c r="Z78" s="1">
        <v>2400</v>
      </c>
      <c r="AA78" s="1">
        <v>2461</v>
      </c>
      <c r="AB78" s="1" t="s">
        <v>110</v>
      </c>
      <c r="AC78" s="177" t="s">
        <v>937</v>
      </c>
      <c r="AD78" s="1" t="s">
        <v>44</v>
      </c>
      <c r="AE78" s="6">
        <v>488442.39</v>
      </c>
      <c r="AF78" s="68">
        <v>580815.03</v>
      </c>
      <c r="AG78" s="193">
        <v>800000</v>
      </c>
      <c r="AH78" s="69"/>
    </row>
    <row r="79" spans="1:34" x14ac:dyDescent="0.25">
      <c r="A79" s="1" t="s">
        <v>985</v>
      </c>
      <c r="B79" s="1" t="s">
        <v>46</v>
      </c>
      <c r="C79" s="1" t="s">
        <v>999</v>
      </c>
      <c r="D79" s="1" t="s">
        <v>520</v>
      </c>
      <c r="E79" s="1">
        <v>3</v>
      </c>
      <c r="F79" s="1" t="s">
        <v>819</v>
      </c>
      <c r="G79" s="1">
        <v>3.8</v>
      </c>
      <c r="H79" s="1" t="s">
        <v>828</v>
      </c>
      <c r="I79" s="1" t="s">
        <v>142</v>
      </c>
      <c r="J79" s="1" t="s">
        <v>143</v>
      </c>
      <c r="K79" s="1" t="s">
        <v>100</v>
      </c>
      <c r="L79" s="1" t="s">
        <v>830</v>
      </c>
      <c r="M79" s="1">
        <v>5</v>
      </c>
      <c r="N79" s="1" t="s">
        <v>784</v>
      </c>
      <c r="O79" s="1" t="s">
        <v>775</v>
      </c>
      <c r="P79" s="1" t="s">
        <v>1767</v>
      </c>
      <c r="Q79" s="177" t="s">
        <v>1648</v>
      </c>
      <c r="R79" s="1" t="s">
        <v>146</v>
      </c>
      <c r="S79" s="1" t="s">
        <v>875</v>
      </c>
      <c r="T79" s="1" t="s">
        <v>618</v>
      </c>
      <c r="U79" s="1" t="s">
        <v>145</v>
      </c>
      <c r="V79" s="1" t="s">
        <v>662</v>
      </c>
      <c r="W79" s="1" t="s">
        <v>148</v>
      </c>
      <c r="X79" s="1">
        <v>2000</v>
      </c>
      <c r="Y79" s="1" t="s">
        <v>57</v>
      </c>
      <c r="Z79" s="1">
        <v>2400</v>
      </c>
      <c r="AA79" s="1">
        <v>2461</v>
      </c>
      <c r="AB79" s="1" t="s">
        <v>110</v>
      </c>
      <c r="AC79" s="177" t="s">
        <v>937</v>
      </c>
      <c r="AD79" s="1" t="s">
        <v>44</v>
      </c>
      <c r="AE79" s="6">
        <v>142558.35999999999</v>
      </c>
      <c r="AF79" s="68">
        <v>14929.2</v>
      </c>
      <c r="AG79" s="192">
        <v>600000</v>
      </c>
      <c r="AH79" s="69"/>
    </row>
    <row r="80" spans="1:34" x14ac:dyDescent="0.25">
      <c r="A80" s="1" t="s">
        <v>985</v>
      </c>
      <c r="B80" s="1" t="s">
        <v>46</v>
      </c>
      <c r="C80" s="1" t="s">
        <v>999</v>
      </c>
      <c r="D80" s="1" t="s">
        <v>520</v>
      </c>
      <c r="E80" s="1">
        <v>2</v>
      </c>
      <c r="F80" s="1" t="s">
        <v>818</v>
      </c>
      <c r="G80" s="1">
        <v>2.2999999999999998</v>
      </c>
      <c r="H80" s="1" t="s">
        <v>824</v>
      </c>
      <c r="I80" s="1" t="s">
        <v>177</v>
      </c>
      <c r="J80" s="1" t="s">
        <v>178</v>
      </c>
      <c r="K80" s="1" t="s">
        <v>100</v>
      </c>
      <c r="L80" s="1" t="s">
        <v>830</v>
      </c>
      <c r="M80" s="1">
        <v>2</v>
      </c>
      <c r="N80" s="1" t="s">
        <v>125</v>
      </c>
      <c r="O80" s="1" t="s">
        <v>769</v>
      </c>
      <c r="P80" s="1" t="s">
        <v>1770</v>
      </c>
      <c r="Q80" s="177" t="s">
        <v>984</v>
      </c>
      <c r="R80" s="1" t="s">
        <v>179</v>
      </c>
      <c r="S80" s="1" t="s">
        <v>852</v>
      </c>
      <c r="T80" s="1" t="s">
        <v>181</v>
      </c>
      <c r="U80" s="1" t="s">
        <v>103</v>
      </c>
      <c r="V80" s="1" t="s">
        <v>663</v>
      </c>
      <c r="W80" s="1" t="s">
        <v>181</v>
      </c>
      <c r="X80" s="1">
        <v>2000</v>
      </c>
      <c r="Y80" s="1" t="s">
        <v>57</v>
      </c>
      <c r="Z80" s="1">
        <v>2400</v>
      </c>
      <c r="AA80" s="1">
        <v>2461</v>
      </c>
      <c r="AB80" s="1" t="s">
        <v>110</v>
      </c>
      <c r="AC80" s="177" t="s">
        <v>937</v>
      </c>
      <c r="AD80" s="1" t="s">
        <v>44</v>
      </c>
      <c r="AE80" s="6">
        <v>1974.78</v>
      </c>
      <c r="AF80" s="68">
        <v>40676.44</v>
      </c>
      <c r="AG80" s="193">
        <v>50000</v>
      </c>
      <c r="AH80" s="69"/>
    </row>
    <row r="81" spans="1:34" x14ac:dyDescent="0.25">
      <c r="A81" s="1" t="s">
        <v>985</v>
      </c>
      <c r="B81" s="1" t="s">
        <v>46</v>
      </c>
      <c r="C81" s="1" t="s">
        <v>999</v>
      </c>
      <c r="D81" s="1" t="s">
        <v>520</v>
      </c>
      <c r="E81" s="1">
        <v>1</v>
      </c>
      <c r="F81" s="1" t="s">
        <v>817</v>
      </c>
      <c r="G81" s="1">
        <v>1.3</v>
      </c>
      <c r="H81" s="1" t="s">
        <v>820</v>
      </c>
      <c r="I81" s="1" t="s">
        <v>32</v>
      </c>
      <c r="J81" s="1" t="s">
        <v>33</v>
      </c>
      <c r="K81" s="1" t="s">
        <v>100</v>
      </c>
      <c r="L81" s="1" t="s">
        <v>830</v>
      </c>
      <c r="M81" s="1">
        <v>5</v>
      </c>
      <c r="N81" s="1" t="s">
        <v>784</v>
      </c>
      <c r="O81" s="1" t="s">
        <v>765</v>
      </c>
      <c r="P81" s="1" t="s">
        <v>1758</v>
      </c>
      <c r="Q81" s="177" t="s">
        <v>884</v>
      </c>
      <c r="R81" s="1" t="s">
        <v>315</v>
      </c>
      <c r="S81" s="1" t="s">
        <v>844</v>
      </c>
      <c r="T81" s="1" t="s">
        <v>140</v>
      </c>
      <c r="U81" s="1" t="s">
        <v>137</v>
      </c>
      <c r="V81" s="1" t="s">
        <v>656</v>
      </c>
      <c r="W81" s="1" t="s">
        <v>140</v>
      </c>
      <c r="X81" s="1">
        <v>2000</v>
      </c>
      <c r="Y81" s="1" t="s">
        <v>57</v>
      </c>
      <c r="Z81" s="1">
        <v>2400</v>
      </c>
      <c r="AA81" s="1">
        <v>2461</v>
      </c>
      <c r="AB81" s="1" t="s">
        <v>110</v>
      </c>
      <c r="AC81" s="177" t="s">
        <v>937</v>
      </c>
      <c r="AD81" s="1" t="s">
        <v>44</v>
      </c>
      <c r="AE81" s="6">
        <v>105686.76</v>
      </c>
      <c r="AF81" s="68">
        <v>59761.27</v>
      </c>
      <c r="AG81" s="193">
        <v>150000</v>
      </c>
      <c r="AH81" s="69"/>
    </row>
    <row r="82" spans="1:34" x14ac:dyDescent="0.25">
      <c r="A82" s="1" t="s">
        <v>985</v>
      </c>
      <c r="B82" s="1" t="s">
        <v>46</v>
      </c>
      <c r="C82" s="1" t="s">
        <v>999</v>
      </c>
      <c r="D82" s="1" t="s">
        <v>520</v>
      </c>
      <c r="E82" s="1">
        <v>2</v>
      </c>
      <c r="F82" s="1" t="s">
        <v>818</v>
      </c>
      <c r="G82" s="1">
        <v>2.2000000000000002</v>
      </c>
      <c r="H82" s="1" t="s">
        <v>823</v>
      </c>
      <c r="I82" s="1" t="s">
        <v>395</v>
      </c>
      <c r="J82" s="1" t="s">
        <v>396</v>
      </c>
      <c r="K82" s="1" t="s">
        <v>100</v>
      </c>
      <c r="L82" s="1" t="s">
        <v>830</v>
      </c>
      <c r="M82" s="1">
        <v>2</v>
      </c>
      <c r="N82" s="1" t="s">
        <v>125</v>
      </c>
      <c r="O82" s="1" t="s">
        <v>770</v>
      </c>
      <c r="P82" s="1" t="s">
        <v>1605</v>
      </c>
      <c r="Q82" s="177" t="s">
        <v>901</v>
      </c>
      <c r="R82" s="1" t="s">
        <v>397</v>
      </c>
      <c r="S82" s="1" t="s">
        <v>854</v>
      </c>
      <c r="T82" s="1" t="s">
        <v>399</v>
      </c>
      <c r="U82" s="1" t="s">
        <v>103</v>
      </c>
      <c r="V82" s="1" t="s">
        <v>660</v>
      </c>
      <c r="W82" s="1" t="s">
        <v>399</v>
      </c>
      <c r="X82" s="1">
        <v>2000</v>
      </c>
      <c r="Y82" s="1" t="s">
        <v>57</v>
      </c>
      <c r="Z82" s="1">
        <v>2400</v>
      </c>
      <c r="AA82" s="1">
        <v>2461</v>
      </c>
      <c r="AB82" s="1" t="s">
        <v>110</v>
      </c>
      <c r="AC82" s="177" t="s">
        <v>981</v>
      </c>
      <c r="AD82" s="1" t="s">
        <v>1757</v>
      </c>
      <c r="AE82" s="84"/>
      <c r="AF82" s="68"/>
      <c r="AG82" s="193">
        <v>250000000</v>
      </c>
      <c r="AH82" s="69"/>
    </row>
    <row r="83" spans="1:34" x14ac:dyDescent="0.25">
      <c r="A83" s="1" t="s">
        <v>985</v>
      </c>
      <c r="B83" s="1" t="s">
        <v>46</v>
      </c>
      <c r="C83" s="1" t="s">
        <v>999</v>
      </c>
      <c r="D83" s="1" t="s">
        <v>520</v>
      </c>
      <c r="E83" s="1">
        <v>1</v>
      </c>
      <c r="F83" s="1" t="s">
        <v>817</v>
      </c>
      <c r="G83" s="1">
        <v>1.3</v>
      </c>
      <c r="H83" s="1" t="s">
        <v>820</v>
      </c>
      <c r="I83" s="1" t="s">
        <v>32</v>
      </c>
      <c r="J83" s="1" t="s">
        <v>33</v>
      </c>
      <c r="K83" s="1" t="s">
        <v>100</v>
      </c>
      <c r="L83" s="1" t="s">
        <v>830</v>
      </c>
      <c r="M83" s="1">
        <v>2</v>
      </c>
      <c r="N83" s="1" t="s">
        <v>125</v>
      </c>
      <c r="O83" s="1" t="s">
        <v>770</v>
      </c>
      <c r="P83" s="1" t="s">
        <v>1605</v>
      </c>
      <c r="Q83" s="177" t="s">
        <v>900</v>
      </c>
      <c r="R83" s="1" t="s">
        <v>346</v>
      </c>
      <c r="S83" s="1" t="s">
        <v>853</v>
      </c>
      <c r="T83" s="1" t="s">
        <v>619</v>
      </c>
      <c r="U83" s="1" t="s">
        <v>103</v>
      </c>
      <c r="V83" s="1" t="s">
        <v>660</v>
      </c>
      <c r="W83" s="1" t="s">
        <v>348</v>
      </c>
      <c r="X83" s="1">
        <v>2000</v>
      </c>
      <c r="Y83" s="1" t="s">
        <v>57</v>
      </c>
      <c r="Z83" s="1">
        <v>2400</v>
      </c>
      <c r="AA83" s="1">
        <v>2471</v>
      </c>
      <c r="AB83" s="1" t="s">
        <v>111</v>
      </c>
      <c r="AC83" s="177" t="s">
        <v>937</v>
      </c>
      <c r="AD83" s="1" t="s">
        <v>44</v>
      </c>
      <c r="AE83" s="6">
        <v>632370.68000000005</v>
      </c>
      <c r="AF83" s="68">
        <v>518511.01</v>
      </c>
      <c r="AG83" s="193">
        <v>1300000</v>
      </c>
      <c r="AH83" s="69"/>
    </row>
    <row r="84" spans="1:34" x14ac:dyDescent="0.25">
      <c r="A84" s="1" t="s">
        <v>985</v>
      </c>
      <c r="B84" s="1" t="s">
        <v>46</v>
      </c>
      <c r="C84" s="1" t="s">
        <v>999</v>
      </c>
      <c r="D84" s="1" t="s">
        <v>520</v>
      </c>
      <c r="E84" s="1">
        <v>2</v>
      </c>
      <c r="F84" s="1" t="s">
        <v>818</v>
      </c>
      <c r="G84" s="1">
        <v>2.2000000000000002</v>
      </c>
      <c r="H84" s="1" t="s">
        <v>823</v>
      </c>
      <c r="I84" s="1" t="s">
        <v>74</v>
      </c>
      <c r="J84" s="1" t="s">
        <v>75</v>
      </c>
      <c r="K84" s="1" t="s">
        <v>100</v>
      </c>
      <c r="L84" s="1" t="s">
        <v>830</v>
      </c>
      <c r="M84" s="1">
        <v>1</v>
      </c>
      <c r="N84" s="1" t="s">
        <v>104</v>
      </c>
      <c r="O84" s="1" t="s">
        <v>770</v>
      </c>
      <c r="P84" s="1" t="s">
        <v>1605</v>
      </c>
      <c r="Q84" s="177" t="s">
        <v>905</v>
      </c>
      <c r="R84" s="1" t="s">
        <v>105</v>
      </c>
      <c r="S84" s="1" t="s">
        <v>857</v>
      </c>
      <c r="T84" s="1" t="s">
        <v>1754</v>
      </c>
      <c r="U84" s="1" t="s">
        <v>103</v>
      </c>
      <c r="V84" s="1" t="s">
        <v>660</v>
      </c>
      <c r="W84" s="1" t="s">
        <v>107</v>
      </c>
      <c r="X84" s="1">
        <v>2000</v>
      </c>
      <c r="Y84" s="1" t="s">
        <v>57</v>
      </c>
      <c r="Z84" s="1">
        <v>2400</v>
      </c>
      <c r="AA84" s="1">
        <v>2471</v>
      </c>
      <c r="AB84" s="1" t="s">
        <v>111</v>
      </c>
      <c r="AC84" s="177" t="s">
        <v>937</v>
      </c>
      <c r="AD84" s="1" t="s">
        <v>44</v>
      </c>
      <c r="AE84" s="6">
        <v>2366640.46</v>
      </c>
      <c r="AF84" s="68">
        <v>2317091.04</v>
      </c>
      <c r="AG84" s="193">
        <v>3000000</v>
      </c>
      <c r="AH84" s="69"/>
    </row>
    <row r="85" spans="1:34" x14ac:dyDescent="0.25">
      <c r="A85" s="1" t="s">
        <v>985</v>
      </c>
      <c r="B85" s="1" t="s">
        <v>46</v>
      </c>
      <c r="C85" s="1" t="s">
        <v>999</v>
      </c>
      <c r="D85" s="1" t="s">
        <v>520</v>
      </c>
      <c r="E85" s="1">
        <v>2</v>
      </c>
      <c r="F85" s="1" t="s">
        <v>818</v>
      </c>
      <c r="G85" s="1">
        <v>2.7</v>
      </c>
      <c r="H85" s="1" t="s">
        <v>189</v>
      </c>
      <c r="I85" s="1" t="s">
        <v>188</v>
      </c>
      <c r="J85" s="1" t="s">
        <v>189</v>
      </c>
      <c r="K85" s="1" t="s">
        <v>282</v>
      </c>
      <c r="L85" s="1" t="s">
        <v>831</v>
      </c>
      <c r="M85" s="1">
        <v>0</v>
      </c>
      <c r="N85" s="1" t="s">
        <v>80</v>
      </c>
      <c r="O85" s="1" t="s">
        <v>771</v>
      </c>
      <c r="P85" s="1" t="s">
        <v>1768</v>
      </c>
      <c r="Q85" s="177" t="s">
        <v>913</v>
      </c>
      <c r="R85" s="1" t="s">
        <v>810</v>
      </c>
      <c r="S85" s="1" t="s">
        <v>864</v>
      </c>
      <c r="T85" s="1" t="s">
        <v>602</v>
      </c>
      <c r="U85" s="1" t="s">
        <v>79</v>
      </c>
      <c r="V85" s="1" t="s">
        <v>659</v>
      </c>
      <c r="W85" s="1" t="s">
        <v>91</v>
      </c>
      <c r="X85" s="1">
        <v>2000</v>
      </c>
      <c r="Y85" s="1" t="s">
        <v>57</v>
      </c>
      <c r="Z85" s="1">
        <v>2400</v>
      </c>
      <c r="AA85" s="1">
        <v>2471</v>
      </c>
      <c r="AB85" s="1" t="s">
        <v>111</v>
      </c>
      <c r="AC85" s="177" t="s">
        <v>937</v>
      </c>
      <c r="AD85" s="1" t="s">
        <v>44</v>
      </c>
      <c r="AE85" s="7">
        <v>0</v>
      </c>
      <c r="AF85" s="68">
        <v>19799.46</v>
      </c>
      <c r="AG85" s="193">
        <v>20000</v>
      </c>
      <c r="AH85" s="69"/>
    </row>
    <row r="86" spans="1:34" x14ac:dyDescent="0.25">
      <c r="A86" s="1" t="s">
        <v>985</v>
      </c>
      <c r="B86" s="1" t="s">
        <v>46</v>
      </c>
      <c r="C86" s="1" t="s">
        <v>999</v>
      </c>
      <c r="D86" s="1" t="s">
        <v>520</v>
      </c>
      <c r="E86" s="1">
        <v>1</v>
      </c>
      <c r="F86" s="1" t="s">
        <v>817</v>
      </c>
      <c r="G86" s="1">
        <v>1.3</v>
      </c>
      <c r="H86" s="1" t="s">
        <v>820</v>
      </c>
      <c r="I86" s="1" t="s">
        <v>32</v>
      </c>
      <c r="J86" s="1" t="s">
        <v>33</v>
      </c>
      <c r="K86" s="1" t="s">
        <v>100</v>
      </c>
      <c r="L86" s="1" t="s">
        <v>830</v>
      </c>
      <c r="M86" s="1">
        <v>5</v>
      </c>
      <c r="N86" s="1" t="s">
        <v>784</v>
      </c>
      <c r="O86" s="1" t="s">
        <v>765</v>
      </c>
      <c r="P86" s="1" t="s">
        <v>1758</v>
      </c>
      <c r="Q86" s="177" t="s">
        <v>884</v>
      </c>
      <c r="R86" s="1" t="s">
        <v>315</v>
      </c>
      <c r="S86" s="1" t="s">
        <v>844</v>
      </c>
      <c r="T86" s="1" t="s">
        <v>140</v>
      </c>
      <c r="U86" s="1" t="s">
        <v>137</v>
      </c>
      <c r="V86" s="1" t="s">
        <v>656</v>
      </c>
      <c r="W86" s="1" t="s">
        <v>140</v>
      </c>
      <c r="X86" s="1">
        <v>2000</v>
      </c>
      <c r="Y86" s="1" t="s">
        <v>57</v>
      </c>
      <c r="Z86" s="1">
        <v>2400</v>
      </c>
      <c r="AA86" s="1">
        <v>2471</v>
      </c>
      <c r="AB86" s="1" t="s">
        <v>111</v>
      </c>
      <c r="AC86" s="177" t="s">
        <v>937</v>
      </c>
      <c r="AD86" s="1" t="s">
        <v>44</v>
      </c>
      <c r="AE86" s="6">
        <v>22089.24</v>
      </c>
      <c r="AF86" s="68">
        <v>30881.72</v>
      </c>
      <c r="AG86" s="193">
        <v>150000</v>
      </c>
      <c r="AH86" s="69"/>
    </row>
    <row r="87" spans="1:34" x14ac:dyDescent="0.25">
      <c r="A87" s="1" t="s">
        <v>985</v>
      </c>
      <c r="B87" s="1" t="s">
        <v>46</v>
      </c>
      <c r="C87" s="1" t="s">
        <v>999</v>
      </c>
      <c r="D87" s="1" t="s">
        <v>520</v>
      </c>
      <c r="E87" s="1">
        <v>2</v>
      </c>
      <c r="F87" s="1" t="s">
        <v>818</v>
      </c>
      <c r="G87" s="1">
        <v>2.2999999999999998</v>
      </c>
      <c r="H87" s="1" t="s">
        <v>824</v>
      </c>
      <c r="I87" s="1" t="s">
        <v>177</v>
      </c>
      <c r="J87" s="1" t="s">
        <v>178</v>
      </c>
      <c r="K87" s="1" t="s">
        <v>100</v>
      </c>
      <c r="L87" s="1" t="s">
        <v>830</v>
      </c>
      <c r="M87" s="1">
        <v>2</v>
      </c>
      <c r="N87" s="1" t="s">
        <v>125</v>
      </c>
      <c r="O87" s="1" t="s">
        <v>769</v>
      </c>
      <c r="P87" s="1" t="s">
        <v>1770</v>
      </c>
      <c r="Q87" s="177" t="s">
        <v>984</v>
      </c>
      <c r="R87" s="1" t="s">
        <v>179</v>
      </c>
      <c r="S87" s="1" t="s">
        <v>852</v>
      </c>
      <c r="T87" s="1" t="s">
        <v>181</v>
      </c>
      <c r="U87" s="1" t="s">
        <v>103</v>
      </c>
      <c r="V87" s="1" t="s">
        <v>663</v>
      </c>
      <c r="W87" s="1" t="s">
        <v>181</v>
      </c>
      <c r="X87" s="1">
        <v>2000</v>
      </c>
      <c r="Y87" s="1" t="s">
        <v>57</v>
      </c>
      <c r="Z87" s="1">
        <v>2400</v>
      </c>
      <c r="AA87" s="1">
        <v>2481</v>
      </c>
      <c r="AB87" s="1" t="s">
        <v>182</v>
      </c>
      <c r="AC87" s="177" t="s">
        <v>937</v>
      </c>
      <c r="AD87" s="1" t="s">
        <v>44</v>
      </c>
      <c r="AE87" s="6">
        <v>7243.78</v>
      </c>
      <c r="AF87" s="68">
        <v>9484.1200000000008</v>
      </c>
      <c r="AG87" s="193">
        <v>10000</v>
      </c>
      <c r="AH87" s="69"/>
    </row>
    <row r="88" spans="1:34" x14ac:dyDescent="0.25">
      <c r="A88" s="1" t="s">
        <v>985</v>
      </c>
      <c r="B88" s="1" t="s">
        <v>46</v>
      </c>
      <c r="C88" s="1" t="s">
        <v>999</v>
      </c>
      <c r="D88" s="1" t="s">
        <v>520</v>
      </c>
      <c r="E88" s="1">
        <v>1</v>
      </c>
      <c r="F88" s="1" t="s">
        <v>817</v>
      </c>
      <c r="G88" s="1">
        <v>1.3</v>
      </c>
      <c r="H88" s="1" t="s">
        <v>820</v>
      </c>
      <c r="I88" s="1" t="s">
        <v>32</v>
      </c>
      <c r="J88" s="1" t="s">
        <v>33</v>
      </c>
      <c r="K88" s="1" t="s">
        <v>100</v>
      </c>
      <c r="L88" s="1" t="s">
        <v>830</v>
      </c>
      <c r="M88" s="1">
        <v>2</v>
      </c>
      <c r="N88" s="1" t="s">
        <v>125</v>
      </c>
      <c r="O88" s="1" t="s">
        <v>770</v>
      </c>
      <c r="P88" s="1" t="s">
        <v>1605</v>
      </c>
      <c r="Q88" s="177" t="s">
        <v>900</v>
      </c>
      <c r="R88" s="1" t="s">
        <v>346</v>
      </c>
      <c r="S88" s="1" t="s">
        <v>853</v>
      </c>
      <c r="T88" s="1" t="s">
        <v>619</v>
      </c>
      <c r="U88" s="1" t="s">
        <v>103</v>
      </c>
      <c r="V88" s="1" t="s">
        <v>660</v>
      </c>
      <c r="W88" s="1" t="s">
        <v>348</v>
      </c>
      <c r="X88" s="1">
        <v>2000</v>
      </c>
      <c r="Y88" s="1" t="s">
        <v>57</v>
      </c>
      <c r="Z88" s="1">
        <v>2400</v>
      </c>
      <c r="AA88" s="1">
        <v>2491</v>
      </c>
      <c r="AB88" s="1" t="s">
        <v>95</v>
      </c>
      <c r="AC88" s="177" t="s">
        <v>937</v>
      </c>
      <c r="AD88" s="1" t="s">
        <v>44</v>
      </c>
      <c r="AE88" s="6">
        <v>4676068.96</v>
      </c>
      <c r="AF88" s="68">
        <v>4584980.3</v>
      </c>
      <c r="AG88" s="193">
        <v>6500000</v>
      </c>
      <c r="AH88" s="69" t="s">
        <v>745</v>
      </c>
    </row>
    <row r="89" spans="1:34" x14ac:dyDescent="0.25">
      <c r="A89" s="1" t="s">
        <v>985</v>
      </c>
      <c r="B89" s="1" t="s">
        <v>46</v>
      </c>
      <c r="C89" s="1" t="s">
        <v>999</v>
      </c>
      <c r="D89" s="1" t="s">
        <v>520</v>
      </c>
      <c r="E89" s="1">
        <v>2</v>
      </c>
      <c r="F89" s="1" t="s">
        <v>818</v>
      </c>
      <c r="G89" s="1">
        <v>2.2000000000000002</v>
      </c>
      <c r="H89" s="1" t="s">
        <v>823</v>
      </c>
      <c r="I89" s="1" t="s">
        <v>74</v>
      </c>
      <c r="J89" s="1" t="s">
        <v>75</v>
      </c>
      <c r="K89" s="1" t="s">
        <v>100</v>
      </c>
      <c r="L89" s="1" t="s">
        <v>830</v>
      </c>
      <c r="M89" s="1">
        <v>1</v>
      </c>
      <c r="N89" s="1" t="s">
        <v>104</v>
      </c>
      <c r="O89" s="1" t="s">
        <v>770</v>
      </c>
      <c r="P89" s="1" t="s">
        <v>1605</v>
      </c>
      <c r="Q89" s="177" t="s">
        <v>905</v>
      </c>
      <c r="R89" s="1" t="s">
        <v>105</v>
      </c>
      <c r="S89" s="1" t="s">
        <v>857</v>
      </c>
      <c r="T89" s="1" t="s">
        <v>1754</v>
      </c>
      <c r="U89" s="1" t="s">
        <v>103</v>
      </c>
      <c r="V89" s="1" t="s">
        <v>660</v>
      </c>
      <c r="W89" s="1" t="s">
        <v>107</v>
      </c>
      <c r="X89" s="1">
        <v>2000</v>
      </c>
      <c r="Y89" s="1" t="s">
        <v>57</v>
      </c>
      <c r="Z89" s="1">
        <v>2400</v>
      </c>
      <c r="AA89" s="1">
        <v>2491</v>
      </c>
      <c r="AB89" s="1" t="s">
        <v>95</v>
      </c>
      <c r="AC89" s="177" t="s">
        <v>937</v>
      </c>
      <c r="AD89" s="1" t="s">
        <v>44</v>
      </c>
      <c r="AE89" s="6">
        <v>5860</v>
      </c>
      <c r="AF89" s="68">
        <v>3770.04</v>
      </c>
      <c r="AG89" s="193">
        <v>9000</v>
      </c>
      <c r="AH89" s="69"/>
    </row>
    <row r="90" spans="1:34" x14ac:dyDescent="0.25">
      <c r="A90" s="1" t="s">
        <v>985</v>
      </c>
      <c r="B90" s="1" t="s">
        <v>46</v>
      </c>
      <c r="C90" s="1" t="s">
        <v>999</v>
      </c>
      <c r="D90" s="1" t="s">
        <v>520</v>
      </c>
      <c r="E90" s="1">
        <v>2</v>
      </c>
      <c r="F90" s="1" t="s">
        <v>818</v>
      </c>
      <c r="G90" s="1">
        <v>2.2999999999999998</v>
      </c>
      <c r="H90" s="1" t="s">
        <v>824</v>
      </c>
      <c r="I90" s="1" t="s">
        <v>177</v>
      </c>
      <c r="J90" s="1" t="s">
        <v>178</v>
      </c>
      <c r="K90" s="1" t="s">
        <v>100</v>
      </c>
      <c r="L90" s="1" t="s">
        <v>830</v>
      </c>
      <c r="M90" s="1">
        <v>2</v>
      </c>
      <c r="N90" s="1" t="s">
        <v>125</v>
      </c>
      <c r="O90" s="1" t="s">
        <v>769</v>
      </c>
      <c r="P90" s="1" t="s">
        <v>1770</v>
      </c>
      <c r="Q90" s="177" t="s">
        <v>984</v>
      </c>
      <c r="R90" s="1" t="s">
        <v>179</v>
      </c>
      <c r="S90" s="1" t="s">
        <v>852</v>
      </c>
      <c r="T90" s="1" t="s">
        <v>181</v>
      </c>
      <c r="U90" s="1" t="s">
        <v>103</v>
      </c>
      <c r="V90" s="1" t="s">
        <v>663</v>
      </c>
      <c r="W90" s="1" t="s">
        <v>181</v>
      </c>
      <c r="X90" s="1">
        <v>2000</v>
      </c>
      <c r="Y90" s="1" t="s">
        <v>57</v>
      </c>
      <c r="Z90" s="1">
        <v>2400</v>
      </c>
      <c r="AA90" s="1">
        <v>2491</v>
      </c>
      <c r="AB90" s="1" t="s">
        <v>95</v>
      </c>
      <c r="AC90" s="177" t="s">
        <v>937</v>
      </c>
      <c r="AD90" s="1" t="s">
        <v>44</v>
      </c>
      <c r="AE90" s="6">
        <v>39395.58</v>
      </c>
      <c r="AF90" s="68">
        <v>49863.67</v>
      </c>
      <c r="AG90" s="193">
        <v>100000</v>
      </c>
      <c r="AH90" s="69"/>
    </row>
    <row r="91" spans="1:34" x14ac:dyDescent="0.25">
      <c r="A91" s="1" t="s">
        <v>985</v>
      </c>
      <c r="B91" s="1" t="s">
        <v>46</v>
      </c>
      <c r="C91" s="1" t="s">
        <v>999</v>
      </c>
      <c r="D91" s="1" t="s">
        <v>520</v>
      </c>
      <c r="E91" s="1">
        <v>2</v>
      </c>
      <c r="F91" s="1" t="s">
        <v>818</v>
      </c>
      <c r="G91" s="1">
        <v>2.7</v>
      </c>
      <c r="H91" s="1" t="s">
        <v>189</v>
      </c>
      <c r="I91" s="1" t="s">
        <v>188</v>
      </c>
      <c r="J91" s="1" t="s">
        <v>189</v>
      </c>
      <c r="K91" s="1" t="s">
        <v>282</v>
      </c>
      <c r="L91" s="1" t="s">
        <v>831</v>
      </c>
      <c r="M91" s="1">
        <v>0</v>
      </c>
      <c r="N91" s="1" t="s">
        <v>80</v>
      </c>
      <c r="O91" s="1" t="s">
        <v>771</v>
      </c>
      <c r="P91" s="1" t="s">
        <v>1768</v>
      </c>
      <c r="Q91" s="177" t="s">
        <v>913</v>
      </c>
      <c r="R91" s="1" t="s">
        <v>810</v>
      </c>
      <c r="S91" s="1" t="s">
        <v>864</v>
      </c>
      <c r="T91" s="1" t="s">
        <v>602</v>
      </c>
      <c r="U91" s="1" t="s">
        <v>79</v>
      </c>
      <c r="V91" s="1" t="s">
        <v>659</v>
      </c>
      <c r="W91" s="1" t="s">
        <v>91</v>
      </c>
      <c r="X91" s="1">
        <v>2000</v>
      </c>
      <c r="Y91" s="1" t="s">
        <v>57</v>
      </c>
      <c r="Z91" s="1">
        <v>2400</v>
      </c>
      <c r="AA91" s="1">
        <v>2491</v>
      </c>
      <c r="AB91" s="1" t="s">
        <v>95</v>
      </c>
      <c r="AC91" s="177" t="s">
        <v>937</v>
      </c>
      <c r="AD91" s="1" t="s">
        <v>44</v>
      </c>
      <c r="AE91" s="7">
        <v>0</v>
      </c>
      <c r="AF91" s="68">
        <v>8383.9599999999991</v>
      </c>
      <c r="AG91" s="193">
        <v>0</v>
      </c>
      <c r="AH91" s="69" t="s">
        <v>811</v>
      </c>
    </row>
    <row r="92" spans="1:34" x14ac:dyDescent="0.25">
      <c r="A92" s="1" t="s">
        <v>985</v>
      </c>
      <c r="B92" s="1" t="s">
        <v>46</v>
      </c>
      <c r="C92" s="1" t="s">
        <v>999</v>
      </c>
      <c r="D92" s="1" t="s">
        <v>520</v>
      </c>
      <c r="E92" s="1">
        <v>2</v>
      </c>
      <c r="F92" s="1" t="s">
        <v>818</v>
      </c>
      <c r="G92" s="1">
        <v>2.7</v>
      </c>
      <c r="H92" s="1" t="s">
        <v>189</v>
      </c>
      <c r="I92" s="1" t="s">
        <v>188</v>
      </c>
      <c r="J92" s="1" t="s">
        <v>189</v>
      </c>
      <c r="K92" s="1" t="s">
        <v>282</v>
      </c>
      <c r="L92" s="1" t="s">
        <v>831</v>
      </c>
      <c r="M92" s="1">
        <v>0</v>
      </c>
      <c r="N92" s="1" t="s">
        <v>80</v>
      </c>
      <c r="O92" s="1" t="s">
        <v>771</v>
      </c>
      <c r="P92" s="1" t="s">
        <v>1768</v>
      </c>
      <c r="Q92" s="177" t="s">
        <v>913</v>
      </c>
      <c r="R92" s="1" t="s">
        <v>810</v>
      </c>
      <c r="S92" s="1" t="s">
        <v>864</v>
      </c>
      <c r="T92" s="1" t="s">
        <v>602</v>
      </c>
      <c r="U92" s="1" t="s">
        <v>79</v>
      </c>
      <c r="V92" s="1" t="s">
        <v>659</v>
      </c>
      <c r="W92" s="1" t="s">
        <v>91</v>
      </c>
      <c r="X92" s="1">
        <v>2000</v>
      </c>
      <c r="Y92" s="1" t="s">
        <v>57</v>
      </c>
      <c r="Z92" s="1">
        <v>2400</v>
      </c>
      <c r="AA92" s="1">
        <v>2491</v>
      </c>
      <c r="AB92" s="1" t="s">
        <v>95</v>
      </c>
      <c r="AC92" s="177" t="s">
        <v>937</v>
      </c>
      <c r="AD92" s="1" t="s">
        <v>44</v>
      </c>
      <c r="AE92" s="7">
        <v>0</v>
      </c>
      <c r="AF92" s="68">
        <v>236603.69</v>
      </c>
      <c r="AG92" s="193">
        <v>260000</v>
      </c>
      <c r="AH92" s="69"/>
    </row>
    <row r="93" spans="1:34" x14ac:dyDescent="0.25">
      <c r="A93" s="1" t="s">
        <v>985</v>
      </c>
      <c r="B93" s="1" t="s">
        <v>46</v>
      </c>
      <c r="C93" s="1" t="s">
        <v>999</v>
      </c>
      <c r="D93" s="1" t="s">
        <v>520</v>
      </c>
      <c r="E93" s="1">
        <v>1</v>
      </c>
      <c r="F93" s="1" t="s">
        <v>817</v>
      </c>
      <c r="G93" s="1">
        <v>1.3</v>
      </c>
      <c r="H93" s="1" t="s">
        <v>820</v>
      </c>
      <c r="I93" s="1" t="s">
        <v>32</v>
      </c>
      <c r="J93" s="1" t="s">
        <v>33</v>
      </c>
      <c r="K93" s="1" t="s">
        <v>100</v>
      </c>
      <c r="L93" s="1" t="s">
        <v>830</v>
      </c>
      <c r="M93" s="1">
        <v>5</v>
      </c>
      <c r="N93" s="1" t="s">
        <v>784</v>
      </c>
      <c r="O93" s="1" t="s">
        <v>765</v>
      </c>
      <c r="P93" s="1" t="s">
        <v>1758</v>
      </c>
      <c r="Q93" s="177" t="s">
        <v>884</v>
      </c>
      <c r="R93" s="1" t="s">
        <v>315</v>
      </c>
      <c r="S93" s="1" t="s">
        <v>844</v>
      </c>
      <c r="T93" s="1" t="s">
        <v>140</v>
      </c>
      <c r="U93" s="1" t="s">
        <v>137</v>
      </c>
      <c r="V93" s="1" t="s">
        <v>656</v>
      </c>
      <c r="W93" s="1" t="s">
        <v>140</v>
      </c>
      <c r="X93" s="1">
        <v>2000</v>
      </c>
      <c r="Y93" s="1" t="s">
        <v>57</v>
      </c>
      <c r="Z93" s="1">
        <v>2400</v>
      </c>
      <c r="AA93" s="1">
        <v>2491</v>
      </c>
      <c r="AB93" s="1" t="s">
        <v>95</v>
      </c>
      <c r="AC93" s="177" t="s">
        <v>937</v>
      </c>
      <c r="AD93" s="1" t="s">
        <v>44</v>
      </c>
      <c r="AE93" s="6">
        <v>392154.09</v>
      </c>
      <c r="AF93" s="68">
        <v>146891</v>
      </c>
      <c r="AG93" s="193">
        <v>200000</v>
      </c>
      <c r="AH93" s="69"/>
    </row>
    <row r="94" spans="1:34" x14ac:dyDescent="0.25">
      <c r="A94" s="1" t="s">
        <v>985</v>
      </c>
      <c r="B94" s="1" t="s">
        <v>46</v>
      </c>
      <c r="C94" s="1" t="s">
        <v>999</v>
      </c>
      <c r="D94" s="1" t="s">
        <v>520</v>
      </c>
      <c r="E94" s="1">
        <v>3</v>
      </c>
      <c r="F94" s="1" t="s">
        <v>819</v>
      </c>
      <c r="G94" s="1">
        <v>3.8</v>
      </c>
      <c r="H94" s="1" t="s">
        <v>828</v>
      </c>
      <c r="I94" s="1" t="s">
        <v>142</v>
      </c>
      <c r="J94" s="1" t="s">
        <v>143</v>
      </c>
      <c r="K94" s="1" t="s">
        <v>100</v>
      </c>
      <c r="L94" s="1" t="s">
        <v>830</v>
      </c>
      <c r="M94" s="1">
        <v>5</v>
      </c>
      <c r="N94" s="1" t="s">
        <v>784</v>
      </c>
      <c r="O94" s="1" t="s">
        <v>775</v>
      </c>
      <c r="P94" s="1" t="s">
        <v>1767</v>
      </c>
      <c r="Q94" s="177" t="s">
        <v>1648</v>
      </c>
      <c r="R94" s="1" t="s">
        <v>146</v>
      </c>
      <c r="S94" s="1" t="s">
        <v>875</v>
      </c>
      <c r="T94" s="1" t="s">
        <v>618</v>
      </c>
      <c r="U94" s="1" t="s">
        <v>145</v>
      </c>
      <c r="V94" s="1" t="s">
        <v>662</v>
      </c>
      <c r="W94" s="1" t="s">
        <v>148</v>
      </c>
      <c r="X94" s="1">
        <v>2000</v>
      </c>
      <c r="Y94" s="1" t="s">
        <v>57</v>
      </c>
      <c r="Z94" s="1">
        <v>2400</v>
      </c>
      <c r="AA94" s="1">
        <v>2491</v>
      </c>
      <c r="AB94" s="1" t="s">
        <v>95</v>
      </c>
      <c r="AC94" s="177" t="s">
        <v>937</v>
      </c>
      <c r="AD94" s="1" t="s">
        <v>44</v>
      </c>
      <c r="AE94" s="6">
        <v>0</v>
      </c>
      <c r="AF94" s="68">
        <v>0</v>
      </c>
      <c r="AG94" s="192">
        <v>1000000</v>
      </c>
      <c r="AH94" s="69"/>
    </row>
    <row r="95" spans="1:34" x14ac:dyDescent="0.25">
      <c r="A95" s="1" t="s">
        <v>985</v>
      </c>
      <c r="B95" s="1" t="s">
        <v>46</v>
      </c>
      <c r="C95" s="1" t="s">
        <v>999</v>
      </c>
      <c r="D95" s="1" t="s">
        <v>520</v>
      </c>
      <c r="E95" s="1">
        <v>2</v>
      </c>
      <c r="F95" s="1" t="s">
        <v>818</v>
      </c>
      <c r="G95" s="1">
        <v>2.2000000000000002</v>
      </c>
      <c r="H95" s="1" t="s">
        <v>823</v>
      </c>
      <c r="I95" s="1" t="s">
        <v>74</v>
      </c>
      <c r="J95" s="1" t="s">
        <v>75</v>
      </c>
      <c r="K95" s="1" t="s">
        <v>100</v>
      </c>
      <c r="L95" s="1" t="s">
        <v>830</v>
      </c>
      <c r="M95" s="1">
        <v>1</v>
      </c>
      <c r="N95" s="1" t="s">
        <v>104</v>
      </c>
      <c r="O95" s="1" t="s">
        <v>770</v>
      </c>
      <c r="P95" s="1" t="s">
        <v>1605</v>
      </c>
      <c r="Q95" s="177" t="s">
        <v>905</v>
      </c>
      <c r="R95" s="1" t="s">
        <v>105</v>
      </c>
      <c r="S95" s="1" t="s">
        <v>857</v>
      </c>
      <c r="T95" s="1" t="s">
        <v>1754</v>
      </c>
      <c r="U95" s="1" t="s">
        <v>103</v>
      </c>
      <c r="V95" s="1" t="s">
        <v>660</v>
      </c>
      <c r="W95" s="1" t="s">
        <v>107</v>
      </c>
      <c r="X95" s="1">
        <v>2000</v>
      </c>
      <c r="Y95" s="1" t="s">
        <v>57</v>
      </c>
      <c r="Z95" s="1">
        <v>2500</v>
      </c>
      <c r="AA95" s="1">
        <v>2511</v>
      </c>
      <c r="AB95" s="1" t="s">
        <v>112</v>
      </c>
      <c r="AC95" s="177" t="s">
        <v>937</v>
      </c>
      <c r="AD95" s="1" t="s">
        <v>44</v>
      </c>
      <c r="AE95" s="6">
        <v>1879959.67</v>
      </c>
      <c r="AF95" s="68">
        <v>1806665.2</v>
      </c>
      <c r="AG95" s="193">
        <v>2500000</v>
      </c>
      <c r="AH95" s="69"/>
    </row>
    <row r="96" spans="1:34" x14ac:dyDescent="0.25">
      <c r="A96" s="1" t="s">
        <v>985</v>
      </c>
      <c r="B96" s="1" t="s">
        <v>46</v>
      </c>
      <c r="C96" s="1" t="s">
        <v>999</v>
      </c>
      <c r="D96" s="1" t="s">
        <v>520</v>
      </c>
      <c r="E96" s="1">
        <v>1</v>
      </c>
      <c r="F96" s="1" t="s">
        <v>817</v>
      </c>
      <c r="G96" s="1">
        <v>1.3</v>
      </c>
      <c r="H96" s="1" t="s">
        <v>820</v>
      </c>
      <c r="I96" s="1" t="s">
        <v>32</v>
      </c>
      <c r="J96" s="1" t="s">
        <v>33</v>
      </c>
      <c r="K96" s="1" t="s">
        <v>100</v>
      </c>
      <c r="L96" s="1" t="s">
        <v>830</v>
      </c>
      <c r="M96" s="1">
        <v>2</v>
      </c>
      <c r="N96" s="1" t="s">
        <v>125</v>
      </c>
      <c r="O96" s="1" t="s">
        <v>770</v>
      </c>
      <c r="P96" s="1" t="s">
        <v>1605</v>
      </c>
      <c r="Q96" s="177" t="s">
        <v>904</v>
      </c>
      <c r="R96" s="1" t="s">
        <v>352</v>
      </c>
      <c r="S96" s="1" t="s">
        <v>856</v>
      </c>
      <c r="T96" s="1" t="s">
        <v>610</v>
      </c>
      <c r="U96" s="1" t="s">
        <v>351</v>
      </c>
      <c r="V96" s="1" t="s">
        <v>660</v>
      </c>
      <c r="W96" s="1" t="s">
        <v>354</v>
      </c>
      <c r="X96" s="1">
        <v>2000</v>
      </c>
      <c r="Y96" s="1" t="s">
        <v>57</v>
      </c>
      <c r="Z96" s="1">
        <v>2500</v>
      </c>
      <c r="AA96" s="1">
        <v>2521</v>
      </c>
      <c r="AB96" s="1" t="s">
        <v>183</v>
      </c>
      <c r="AC96" s="177" t="s">
        <v>937</v>
      </c>
      <c r="AD96" s="1" t="s">
        <v>44</v>
      </c>
      <c r="AE96" s="6">
        <v>0</v>
      </c>
      <c r="AF96" s="68">
        <v>0</v>
      </c>
      <c r="AG96" s="193">
        <v>50000</v>
      </c>
      <c r="AH96" s="69"/>
    </row>
    <row r="97" spans="1:34" x14ac:dyDescent="0.25">
      <c r="A97" s="1" t="s">
        <v>985</v>
      </c>
      <c r="B97" s="1" t="s">
        <v>46</v>
      </c>
      <c r="C97" s="1" t="s">
        <v>999</v>
      </c>
      <c r="D97" s="1" t="s">
        <v>520</v>
      </c>
      <c r="E97" s="1">
        <v>2</v>
      </c>
      <c r="F97" s="1" t="s">
        <v>818</v>
      </c>
      <c r="G97" s="1">
        <v>2.2999999999999998</v>
      </c>
      <c r="H97" s="1" t="s">
        <v>824</v>
      </c>
      <c r="I97" s="1" t="s">
        <v>177</v>
      </c>
      <c r="J97" s="1" t="s">
        <v>178</v>
      </c>
      <c r="K97" s="1" t="s">
        <v>100</v>
      </c>
      <c r="L97" s="1" t="s">
        <v>830</v>
      </c>
      <c r="M97" s="1">
        <v>2</v>
      </c>
      <c r="N97" s="1" t="s">
        <v>125</v>
      </c>
      <c r="O97" s="1" t="s">
        <v>769</v>
      </c>
      <c r="P97" s="1" t="s">
        <v>1770</v>
      </c>
      <c r="Q97" s="177" t="s">
        <v>984</v>
      </c>
      <c r="R97" s="1" t="s">
        <v>179</v>
      </c>
      <c r="S97" s="1" t="s">
        <v>852</v>
      </c>
      <c r="T97" s="1" t="s">
        <v>181</v>
      </c>
      <c r="U97" s="1" t="s">
        <v>103</v>
      </c>
      <c r="V97" s="1" t="s">
        <v>663</v>
      </c>
      <c r="W97" s="1" t="s">
        <v>181</v>
      </c>
      <c r="X97" s="1">
        <v>2000</v>
      </c>
      <c r="Y97" s="1" t="s">
        <v>57</v>
      </c>
      <c r="Z97" s="1">
        <v>2500</v>
      </c>
      <c r="AA97" s="1">
        <v>2521</v>
      </c>
      <c r="AB97" s="1" t="s">
        <v>183</v>
      </c>
      <c r="AC97" s="177" t="s">
        <v>937</v>
      </c>
      <c r="AD97" s="1" t="s">
        <v>44</v>
      </c>
      <c r="AE97" s="6">
        <v>417224.74</v>
      </c>
      <c r="AF97" s="68">
        <v>434989.95</v>
      </c>
      <c r="AG97" s="193">
        <v>700000</v>
      </c>
      <c r="AH97" s="69"/>
    </row>
    <row r="98" spans="1:34" x14ac:dyDescent="0.25">
      <c r="A98" s="1" t="s">
        <v>985</v>
      </c>
      <c r="B98" s="1" t="s">
        <v>46</v>
      </c>
      <c r="C98" s="1" t="s">
        <v>999</v>
      </c>
      <c r="D98" s="1" t="s">
        <v>520</v>
      </c>
      <c r="E98" s="1">
        <v>1</v>
      </c>
      <c r="F98" s="1" t="s">
        <v>817</v>
      </c>
      <c r="G98" s="1">
        <v>1.3</v>
      </c>
      <c r="H98" s="1" t="s">
        <v>820</v>
      </c>
      <c r="I98" s="1" t="s">
        <v>32</v>
      </c>
      <c r="J98" s="1" t="s">
        <v>33</v>
      </c>
      <c r="K98" s="1" t="s">
        <v>100</v>
      </c>
      <c r="L98" s="1" t="s">
        <v>830</v>
      </c>
      <c r="M98" s="1">
        <v>5</v>
      </c>
      <c r="N98" s="1" t="s">
        <v>784</v>
      </c>
      <c r="O98" s="1" t="s">
        <v>765</v>
      </c>
      <c r="P98" s="1" t="s">
        <v>1758</v>
      </c>
      <c r="Q98" s="177" t="s">
        <v>884</v>
      </c>
      <c r="R98" s="1" t="s">
        <v>315</v>
      </c>
      <c r="S98" s="1" t="s">
        <v>844</v>
      </c>
      <c r="T98" s="1" t="s">
        <v>140</v>
      </c>
      <c r="U98" s="1" t="s">
        <v>137</v>
      </c>
      <c r="V98" s="1" t="s">
        <v>656</v>
      </c>
      <c r="W98" s="1" t="s">
        <v>140</v>
      </c>
      <c r="X98" s="1">
        <v>2000</v>
      </c>
      <c r="Y98" s="1" t="s">
        <v>57</v>
      </c>
      <c r="Z98" s="1">
        <v>2500</v>
      </c>
      <c r="AA98" s="1">
        <v>2521</v>
      </c>
      <c r="AB98" s="1" t="s">
        <v>183</v>
      </c>
      <c r="AC98" s="177" t="s">
        <v>937</v>
      </c>
      <c r="AD98" s="1" t="s">
        <v>44</v>
      </c>
      <c r="AE98" s="6">
        <v>90467.34</v>
      </c>
      <c r="AF98" s="68">
        <v>0</v>
      </c>
      <c r="AG98" s="193">
        <v>50000</v>
      </c>
      <c r="AH98" s="69"/>
    </row>
    <row r="99" spans="1:34" x14ac:dyDescent="0.25">
      <c r="A99" s="1" t="s">
        <v>985</v>
      </c>
      <c r="B99" s="1" t="s">
        <v>46</v>
      </c>
      <c r="C99" s="1" t="s">
        <v>999</v>
      </c>
      <c r="D99" s="1" t="s">
        <v>520</v>
      </c>
      <c r="E99" s="1">
        <v>2</v>
      </c>
      <c r="F99" s="1" t="s">
        <v>818</v>
      </c>
      <c r="G99" s="1">
        <v>2.1</v>
      </c>
      <c r="H99" s="1" t="s">
        <v>822</v>
      </c>
      <c r="I99" s="1" t="s">
        <v>47</v>
      </c>
      <c r="J99" s="1" t="s">
        <v>48</v>
      </c>
      <c r="K99" s="1" t="s">
        <v>49</v>
      </c>
      <c r="L99" s="1" t="s">
        <v>834</v>
      </c>
      <c r="M99" s="1">
        <v>3</v>
      </c>
      <c r="N99" s="1" t="s">
        <v>53</v>
      </c>
      <c r="O99" s="1" t="s">
        <v>770</v>
      </c>
      <c r="P99" s="1" t="s">
        <v>1605</v>
      </c>
      <c r="Q99" s="177" t="s">
        <v>906</v>
      </c>
      <c r="R99" s="1" t="s">
        <v>54</v>
      </c>
      <c r="S99" s="1" t="s">
        <v>858</v>
      </c>
      <c r="T99" s="1" t="s">
        <v>600</v>
      </c>
      <c r="U99" s="1" t="s">
        <v>52</v>
      </c>
      <c r="V99" s="1" t="s">
        <v>660</v>
      </c>
      <c r="W99" s="1" t="s">
        <v>56</v>
      </c>
      <c r="X99" s="1">
        <v>2000</v>
      </c>
      <c r="Y99" s="1" t="s">
        <v>57</v>
      </c>
      <c r="Z99" s="1">
        <v>2500</v>
      </c>
      <c r="AA99" s="1">
        <v>2531</v>
      </c>
      <c r="AB99" s="1" t="s">
        <v>59</v>
      </c>
      <c r="AC99" s="177" t="s">
        <v>937</v>
      </c>
      <c r="AD99" s="1" t="s">
        <v>44</v>
      </c>
      <c r="AE99" s="6">
        <v>797405</v>
      </c>
      <c r="AF99" s="68">
        <v>395711.6</v>
      </c>
      <c r="AG99" s="193">
        <v>1800000</v>
      </c>
      <c r="AH99" s="69"/>
    </row>
    <row r="100" spans="1:34" x14ac:dyDescent="0.25">
      <c r="A100" s="1" t="s">
        <v>985</v>
      </c>
      <c r="B100" s="1" t="s">
        <v>46</v>
      </c>
      <c r="C100" s="1" t="s">
        <v>999</v>
      </c>
      <c r="D100" s="1" t="s">
        <v>520</v>
      </c>
      <c r="E100" s="1">
        <v>1</v>
      </c>
      <c r="F100" s="1" t="s">
        <v>817</v>
      </c>
      <c r="G100" s="1">
        <v>1.7</v>
      </c>
      <c r="H100" s="1" t="s">
        <v>821</v>
      </c>
      <c r="I100" s="1" t="s">
        <v>123</v>
      </c>
      <c r="J100" s="1" t="s">
        <v>124</v>
      </c>
      <c r="K100" s="1" t="s">
        <v>100</v>
      </c>
      <c r="L100" s="1" t="s">
        <v>830</v>
      </c>
      <c r="M100" s="1">
        <v>6</v>
      </c>
      <c r="N100" s="1" t="s">
        <v>223</v>
      </c>
      <c r="O100" s="1" t="s">
        <v>769</v>
      </c>
      <c r="P100" s="1" t="s">
        <v>1770</v>
      </c>
      <c r="Q100" s="177" t="s">
        <v>897</v>
      </c>
      <c r="R100" s="1" t="s">
        <v>135</v>
      </c>
      <c r="S100" s="1" t="s">
        <v>898</v>
      </c>
      <c r="T100" s="1" t="s">
        <v>1753</v>
      </c>
      <c r="U100" s="1" t="s">
        <v>79</v>
      </c>
      <c r="V100" s="1" t="s">
        <v>663</v>
      </c>
      <c r="W100" s="1" t="s">
        <v>128</v>
      </c>
      <c r="X100" s="1">
        <v>2000</v>
      </c>
      <c r="Y100" s="1" t="s">
        <v>57</v>
      </c>
      <c r="Z100" s="1">
        <v>2500</v>
      </c>
      <c r="AA100" s="1">
        <v>2531</v>
      </c>
      <c r="AB100" s="1" t="s">
        <v>59</v>
      </c>
      <c r="AC100" s="177" t="s">
        <v>937</v>
      </c>
      <c r="AD100" s="1" t="s">
        <v>44</v>
      </c>
      <c r="AE100" s="6">
        <v>25640.15</v>
      </c>
      <c r="AF100" s="68">
        <v>2500</v>
      </c>
      <c r="AG100" s="193">
        <v>40000</v>
      </c>
      <c r="AH100" s="69"/>
    </row>
    <row r="101" spans="1:34" x14ac:dyDescent="0.25">
      <c r="A101" s="1" t="s">
        <v>985</v>
      </c>
      <c r="B101" s="1" t="s">
        <v>46</v>
      </c>
      <c r="C101" s="1" t="s">
        <v>999</v>
      </c>
      <c r="D101" s="1" t="s">
        <v>520</v>
      </c>
      <c r="E101" s="1">
        <v>2</v>
      </c>
      <c r="F101" s="1" t="s">
        <v>818</v>
      </c>
      <c r="G101" s="1">
        <v>2.2999999999999998</v>
      </c>
      <c r="H101" s="1" t="s">
        <v>824</v>
      </c>
      <c r="I101" s="1" t="s">
        <v>177</v>
      </c>
      <c r="J101" s="1" t="s">
        <v>178</v>
      </c>
      <c r="K101" s="1" t="s">
        <v>100</v>
      </c>
      <c r="L101" s="1" t="s">
        <v>830</v>
      </c>
      <c r="M101" s="1">
        <v>2</v>
      </c>
      <c r="N101" s="1" t="s">
        <v>125</v>
      </c>
      <c r="O101" s="1" t="s">
        <v>769</v>
      </c>
      <c r="P101" s="1" t="s">
        <v>1770</v>
      </c>
      <c r="Q101" s="177" t="s">
        <v>984</v>
      </c>
      <c r="R101" s="1" t="s">
        <v>179</v>
      </c>
      <c r="S101" s="1" t="s">
        <v>852</v>
      </c>
      <c r="T101" s="1" t="s">
        <v>181</v>
      </c>
      <c r="U101" s="1" t="s">
        <v>103</v>
      </c>
      <c r="V101" s="1" t="s">
        <v>663</v>
      </c>
      <c r="W101" s="1" t="s">
        <v>181</v>
      </c>
      <c r="X101" s="1">
        <v>2000</v>
      </c>
      <c r="Y101" s="1" t="s">
        <v>57</v>
      </c>
      <c r="Z101" s="1">
        <v>2500</v>
      </c>
      <c r="AA101" s="1">
        <v>2531</v>
      </c>
      <c r="AB101" s="1" t="s">
        <v>59</v>
      </c>
      <c r="AC101" s="177" t="s">
        <v>937</v>
      </c>
      <c r="AD101" s="1" t="s">
        <v>44</v>
      </c>
      <c r="AE101" s="6">
        <v>4262650.17</v>
      </c>
      <c r="AF101" s="68">
        <v>4282013.12</v>
      </c>
      <c r="AG101" s="193">
        <v>6000000</v>
      </c>
      <c r="AH101" s="69" t="s">
        <v>537</v>
      </c>
    </row>
    <row r="102" spans="1:34" x14ac:dyDescent="0.25">
      <c r="A102" s="1" t="s">
        <v>985</v>
      </c>
      <c r="B102" s="1" t="s">
        <v>46</v>
      </c>
      <c r="C102" s="1" t="s">
        <v>999</v>
      </c>
      <c r="D102" s="1" t="s">
        <v>520</v>
      </c>
      <c r="E102" s="1">
        <v>1</v>
      </c>
      <c r="F102" s="1" t="s">
        <v>817</v>
      </c>
      <c r="G102" s="1">
        <v>1.3</v>
      </c>
      <c r="H102" s="1" t="s">
        <v>820</v>
      </c>
      <c r="I102" s="1" t="s">
        <v>32</v>
      </c>
      <c r="J102" s="1" t="s">
        <v>33</v>
      </c>
      <c r="K102" s="1" t="s">
        <v>34</v>
      </c>
      <c r="L102" s="1" t="s">
        <v>833</v>
      </c>
      <c r="M102" s="1">
        <v>5</v>
      </c>
      <c r="N102" s="1" t="s">
        <v>784</v>
      </c>
      <c r="O102" s="1" t="s">
        <v>764</v>
      </c>
      <c r="P102" s="1" t="s">
        <v>37</v>
      </c>
      <c r="Q102" s="177" t="s">
        <v>880</v>
      </c>
      <c r="R102" s="1" t="s">
        <v>252</v>
      </c>
      <c r="S102" s="1" t="s">
        <v>841</v>
      </c>
      <c r="T102" s="1" t="s">
        <v>636</v>
      </c>
      <c r="U102" s="1" t="s">
        <v>37</v>
      </c>
      <c r="V102" s="1" t="s">
        <v>584</v>
      </c>
      <c r="W102" s="1" t="s">
        <v>254</v>
      </c>
      <c r="X102" s="1">
        <v>2000</v>
      </c>
      <c r="Y102" s="1" t="s">
        <v>57</v>
      </c>
      <c r="Z102" s="1">
        <v>2500</v>
      </c>
      <c r="AA102" s="1">
        <v>2531</v>
      </c>
      <c r="AB102" s="1" t="s">
        <v>59</v>
      </c>
      <c r="AC102" s="177" t="s">
        <v>937</v>
      </c>
      <c r="AD102" s="1" t="s">
        <v>44</v>
      </c>
      <c r="AE102" s="7">
        <v>0</v>
      </c>
      <c r="AF102" s="68">
        <v>1483.17</v>
      </c>
      <c r="AG102" s="193">
        <v>2000</v>
      </c>
      <c r="AH102" s="69"/>
    </row>
    <row r="103" spans="1:34" x14ac:dyDescent="0.25">
      <c r="A103" s="1" t="s">
        <v>985</v>
      </c>
      <c r="B103" s="1" t="s">
        <v>46</v>
      </c>
      <c r="C103" s="1" t="s">
        <v>999</v>
      </c>
      <c r="D103" s="1" t="s">
        <v>520</v>
      </c>
      <c r="E103" s="1">
        <v>2</v>
      </c>
      <c r="F103" s="1" t="s">
        <v>818</v>
      </c>
      <c r="G103" s="1">
        <v>2.1</v>
      </c>
      <c r="H103" s="1" t="s">
        <v>822</v>
      </c>
      <c r="I103" s="1" t="s">
        <v>47</v>
      </c>
      <c r="J103" s="1" t="s">
        <v>48</v>
      </c>
      <c r="K103" s="1" t="s">
        <v>49</v>
      </c>
      <c r="L103" s="1" t="s">
        <v>834</v>
      </c>
      <c r="M103" s="1">
        <v>3</v>
      </c>
      <c r="N103" s="1" t="s">
        <v>53</v>
      </c>
      <c r="O103" s="1" t="s">
        <v>770</v>
      </c>
      <c r="P103" s="1" t="s">
        <v>1605</v>
      </c>
      <c r="Q103" s="177" t="s">
        <v>906</v>
      </c>
      <c r="R103" s="1" t="s">
        <v>54</v>
      </c>
      <c r="S103" s="1" t="s">
        <v>858</v>
      </c>
      <c r="T103" s="1" t="s">
        <v>600</v>
      </c>
      <c r="U103" s="1" t="s">
        <v>52</v>
      </c>
      <c r="V103" s="1" t="s">
        <v>660</v>
      </c>
      <c r="W103" s="1" t="s">
        <v>56</v>
      </c>
      <c r="X103" s="1">
        <v>2000</v>
      </c>
      <c r="Y103" s="1" t="s">
        <v>57</v>
      </c>
      <c r="Z103" s="1">
        <v>2500</v>
      </c>
      <c r="AA103" s="1">
        <v>2541</v>
      </c>
      <c r="AB103" s="1" t="s">
        <v>60</v>
      </c>
      <c r="AC103" s="177" t="s">
        <v>937</v>
      </c>
      <c r="AD103" s="1" t="s">
        <v>44</v>
      </c>
      <c r="AE103" s="6">
        <v>403159.4</v>
      </c>
      <c r="AF103" s="68">
        <v>222621.16</v>
      </c>
      <c r="AG103" s="193">
        <v>1000000</v>
      </c>
      <c r="AH103" s="69"/>
    </row>
    <row r="104" spans="1:34" x14ac:dyDescent="0.25">
      <c r="A104" s="1" t="s">
        <v>985</v>
      </c>
      <c r="B104" s="1" t="s">
        <v>46</v>
      </c>
      <c r="C104" s="1" t="s">
        <v>999</v>
      </c>
      <c r="D104" s="1" t="s">
        <v>520</v>
      </c>
      <c r="E104" s="1">
        <v>1</v>
      </c>
      <c r="F104" s="1" t="s">
        <v>817</v>
      </c>
      <c r="G104" s="1">
        <v>1.7</v>
      </c>
      <c r="H104" s="1" t="s">
        <v>821</v>
      </c>
      <c r="I104" s="1" t="s">
        <v>123</v>
      </c>
      <c r="J104" s="1" t="s">
        <v>124</v>
      </c>
      <c r="K104" s="1" t="s">
        <v>100</v>
      </c>
      <c r="L104" s="1" t="s">
        <v>830</v>
      </c>
      <c r="M104" s="1">
        <v>6</v>
      </c>
      <c r="N104" s="1" t="s">
        <v>223</v>
      </c>
      <c r="O104" s="1" t="s">
        <v>769</v>
      </c>
      <c r="P104" s="1" t="s">
        <v>1770</v>
      </c>
      <c r="Q104" s="177" t="s">
        <v>897</v>
      </c>
      <c r="R104" s="1" t="s">
        <v>135</v>
      </c>
      <c r="S104" s="1" t="s">
        <v>898</v>
      </c>
      <c r="T104" s="1" t="s">
        <v>1753</v>
      </c>
      <c r="U104" s="1" t="s">
        <v>79</v>
      </c>
      <c r="V104" s="1" t="s">
        <v>663</v>
      </c>
      <c r="W104" s="1" t="s">
        <v>128</v>
      </c>
      <c r="X104" s="1">
        <v>2000</v>
      </c>
      <c r="Y104" s="1" t="s">
        <v>57</v>
      </c>
      <c r="Z104" s="1">
        <v>2500</v>
      </c>
      <c r="AA104" s="1">
        <v>2541</v>
      </c>
      <c r="AB104" s="1" t="s">
        <v>60</v>
      </c>
      <c r="AC104" s="177" t="s">
        <v>937</v>
      </c>
      <c r="AD104" s="1" t="s">
        <v>44</v>
      </c>
      <c r="AE104" s="6">
        <v>32037.07</v>
      </c>
      <c r="AF104" s="68">
        <v>37162.050000000003</v>
      </c>
      <c r="AG104" s="193">
        <v>40000</v>
      </c>
      <c r="AH104" s="69"/>
    </row>
    <row r="105" spans="1:34" x14ac:dyDescent="0.25">
      <c r="A105" s="1" t="s">
        <v>985</v>
      </c>
      <c r="B105" s="1" t="s">
        <v>46</v>
      </c>
      <c r="C105" s="1" t="s">
        <v>999</v>
      </c>
      <c r="D105" s="1" t="s">
        <v>520</v>
      </c>
      <c r="E105" s="1">
        <v>2</v>
      </c>
      <c r="F105" s="1" t="s">
        <v>818</v>
      </c>
      <c r="G105" s="1">
        <v>2.2999999999999998</v>
      </c>
      <c r="H105" s="1" t="s">
        <v>824</v>
      </c>
      <c r="I105" s="1" t="s">
        <v>177</v>
      </c>
      <c r="J105" s="1" t="s">
        <v>178</v>
      </c>
      <c r="K105" s="1" t="s">
        <v>100</v>
      </c>
      <c r="L105" s="1" t="s">
        <v>830</v>
      </c>
      <c r="M105" s="1">
        <v>2</v>
      </c>
      <c r="N105" s="1" t="s">
        <v>125</v>
      </c>
      <c r="O105" s="1" t="s">
        <v>769</v>
      </c>
      <c r="P105" s="1" t="s">
        <v>1770</v>
      </c>
      <c r="Q105" s="177" t="s">
        <v>984</v>
      </c>
      <c r="R105" s="1" t="s">
        <v>179</v>
      </c>
      <c r="S105" s="1" t="s">
        <v>852</v>
      </c>
      <c r="T105" s="1" t="s">
        <v>181</v>
      </c>
      <c r="U105" s="1" t="s">
        <v>103</v>
      </c>
      <c r="V105" s="1" t="s">
        <v>663</v>
      </c>
      <c r="W105" s="1" t="s">
        <v>181</v>
      </c>
      <c r="X105" s="1">
        <v>2000</v>
      </c>
      <c r="Y105" s="1" t="s">
        <v>57</v>
      </c>
      <c r="Z105" s="1">
        <v>2500</v>
      </c>
      <c r="AA105" s="1">
        <v>2541</v>
      </c>
      <c r="AB105" s="1" t="s">
        <v>60</v>
      </c>
      <c r="AC105" s="177" t="s">
        <v>937</v>
      </c>
      <c r="AD105" s="1" t="s">
        <v>44</v>
      </c>
      <c r="AE105" s="6">
        <v>5782693.5700000003</v>
      </c>
      <c r="AF105" s="68">
        <v>5936847.5499999998</v>
      </c>
      <c r="AG105" s="193">
        <v>7000000</v>
      </c>
      <c r="AH105" s="69" t="s">
        <v>538</v>
      </c>
    </row>
    <row r="106" spans="1:34" x14ac:dyDescent="0.25">
      <c r="A106" s="1" t="s">
        <v>985</v>
      </c>
      <c r="B106" s="1" t="s">
        <v>46</v>
      </c>
      <c r="C106" s="1" t="s">
        <v>999</v>
      </c>
      <c r="D106" s="1" t="s">
        <v>520</v>
      </c>
      <c r="E106" s="1">
        <v>2</v>
      </c>
      <c r="F106" s="1" t="s">
        <v>818</v>
      </c>
      <c r="G106" s="1">
        <v>2.4</v>
      </c>
      <c r="H106" s="1" t="s">
        <v>825</v>
      </c>
      <c r="I106" s="1" t="s">
        <v>400</v>
      </c>
      <c r="J106" s="1" t="s">
        <v>401</v>
      </c>
      <c r="K106" s="1" t="s">
        <v>282</v>
      </c>
      <c r="L106" s="1" t="s">
        <v>831</v>
      </c>
      <c r="M106" s="1">
        <v>0</v>
      </c>
      <c r="N106" s="1" t="s">
        <v>80</v>
      </c>
      <c r="O106" s="1" t="s">
        <v>771</v>
      </c>
      <c r="P106" s="1" t="s">
        <v>1768</v>
      </c>
      <c r="Q106" s="177" t="s">
        <v>914</v>
      </c>
      <c r="R106" s="1" t="s">
        <v>402</v>
      </c>
      <c r="S106" s="1" t="s">
        <v>865</v>
      </c>
      <c r="T106" s="1" t="s">
        <v>404</v>
      </c>
      <c r="U106" s="1" t="s">
        <v>197</v>
      </c>
      <c r="V106" s="1" t="s">
        <v>659</v>
      </c>
      <c r="W106" s="1" t="s">
        <v>404</v>
      </c>
      <c r="X106" s="1">
        <v>2000</v>
      </c>
      <c r="Y106" s="1" t="s">
        <v>57</v>
      </c>
      <c r="Z106" s="1">
        <v>2500</v>
      </c>
      <c r="AA106" s="1">
        <v>2541</v>
      </c>
      <c r="AB106" s="1" t="s">
        <v>60</v>
      </c>
      <c r="AC106" s="177" t="s">
        <v>937</v>
      </c>
      <c r="AD106" s="1" t="s">
        <v>44</v>
      </c>
      <c r="AE106" s="6">
        <v>2169.1999999999998</v>
      </c>
      <c r="AF106" s="68">
        <v>2312.75</v>
      </c>
      <c r="AG106" s="193">
        <v>2500</v>
      </c>
      <c r="AH106" s="69"/>
    </row>
    <row r="107" spans="1:34" x14ac:dyDescent="0.25">
      <c r="A107" s="1" t="s">
        <v>985</v>
      </c>
      <c r="B107" s="1" t="s">
        <v>46</v>
      </c>
      <c r="C107" s="1" t="s">
        <v>999</v>
      </c>
      <c r="D107" s="1" t="s">
        <v>520</v>
      </c>
      <c r="E107" s="1">
        <v>2</v>
      </c>
      <c r="F107" s="1" t="s">
        <v>818</v>
      </c>
      <c r="G107" s="1">
        <v>2.2000000000000002</v>
      </c>
      <c r="H107" s="1" t="s">
        <v>823</v>
      </c>
      <c r="I107" s="1" t="s">
        <v>74</v>
      </c>
      <c r="J107" s="1" t="s">
        <v>75</v>
      </c>
      <c r="K107" s="1" t="s">
        <v>100</v>
      </c>
      <c r="L107" s="1" t="s">
        <v>830</v>
      </c>
      <c r="M107" s="1">
        <v>1</v>
      </c>
      <c r="N107" s="1" t="s">
        <v>104</v>
      </c>
      <c r="O107" s="1" t="s">
        <v>770</v>
      </c>
      <c r="P107" s="1" t="s">
        <v>1605</v>
      </c>
      <c r="Q107" s="177" t="s">
        <v>905</v>
      </c>
      <c r="R107" s="1" t="s">
        <v>105</v>
      </c>
      <c r="S107" s="1" t="s">
        <v>857</v>
      </c>
      <c r="T107" s="1" t="s">
        <v>1754</v>
      </c>
      <c r="U107" s="1" t="s">
        <v>103</v>
      </c>
      <c r="V107" s="1" t="s">
        <v>660</v>
      </c>
      <c r="W107" s="1" t="s">
        <v>107</v>
      </c>
      <c r="X107" s="1">
        <v>2000</v>
      </c>
      <c r="Y107" s="1" t="s">
        <v>57</v>
      </c>
      <c r="Z107" s="1">
        <v>2500</v>
      </c>
      <c r="AA107" s="1">
        <v>2551</v>
      </c>
      <c r="AB107" s="1" t="s">
        <v>113</v>
      </c>
      <c r="AC107" s="177" t="s">
        <v>937</v>
      </c>
      <c r="AD107" s="1" t="s">
        <v>44</v>
      </c>
      <c r="AE107" s="6">
        <v>100722.97</v>
      </c>
      <c r="AF107" s="68">
        <v>321664.31</v>
      </c>
      <c r="AG107" s="193">
        <v>400000</v>
      </c>
      <c r="AH107" s="69"/>
    </row>
    <row r="108" spans="1:34" x14ac:dyDescent="0.25">
      <c r="A108" s="1" t="s">
        <v>985</v>
      </c>
      <c r="B108" s="1" t="s">
        <v>46</v>
      </c>
      <c r="C108" s="1" t="s">
        <v>999</v>
      </c>
      <c r="D108" s="1" t="s">
        <v>520</v>
      </c>
      <c r="E108" s="1">
        <v>2</v>
      </c>
      <c r="F108" s="1" t="s">
        <v>818</v>
      </c>
      <c r="G108" s="1">
        <v>2.2000000000000002</v>
      </c>
      <c r="H108" s="1" t="s">
        <v>823</v>
      </c>
      <c r="I108" s="1" t="s">
        <v>74</v>
      </c>
      <c r="J108" s="1" t="s">
        <v>75</v>
      </c>
      <c r="K108" s="1" t="s">
        <v>100</v>
      </c>
      <c r="L108" s="1" t="s">
        <v>830</v>
      </c>
      <c r="M108" s="1">
        <v>1</v>
      </c>
      <c r="N108" s="1" t="s">
        <v>104</v>
      </c>
      <c r="O108" s="1" t="s">
        <v>770</v>
      </c>
      <c r="P108" s="1" t="s">
        <v>1605</v>
      </c>
      <c r="Q108" s="177" t="s">
        <v>905</v>
      </c>
      <c r="R108" s="1" t="s">
        <v>105</v>
      </c>
      <c r="S108" s="1" t="s">
        <v>857</v>
      </c>
      <c r="T108" s="1" t="s">
        <v>1754</v>
      </c>
      <c r="U108" s="1" t="s">
        <v>103</v>
      </c>
      <c r="V108" s="1" t="s">
        <v>660</v>
      </c>
      <c r="W108" s="1" t="s">
        <v>107</v>
      </c>
      <c r="X108" s="1">
        <v>2000</v>
      </c>
      <c r="Y108" s="1" t="s">
        <v>57</v>
      </c>
      <c r="Z108" s="1">
        <v>2500</v>
      </c>
      <c r="AA108" s="1">
        <v>2561</v>
      </c>
      <c r="AB108" s="1" t="s">
        <v>114</v>
      </c>
      <c r="AC108" s="177" t="s">
        <v>937</v>
      </c>
      <c r="AD108" s="1" t="s">
        <v>44</v>
      </c>
      <c r="AE108" s="6">
        <v>2656348.12</v>
      </c>
      <c r="AF108" s="68">
        <v>2044917.77</v>
      </c>
      <c r="AG108" s="193">
        <v>2500000</v>
      </c>
      <c r="AH108" s="69"/>
    </row>
    <row r="109" spans="1:34" x14ac:dyDescent="0.25">
      <c r="A109" s="1" t="s">
        <v>985</v>
      </c>
      <c r="B109" s="1" t="s">
        <v>46</v>
      </c>
      <c r="C109" s="1" t="s">
        <v>999</v>
      </c>
      <c r="D109" s="1" t="s">
        <v>520</v>
      </c>
      <c r="E109" s="1">
        <v>2</v>
      </c>
      <c r="F109" s="1" t="s">
        <v>818</v>
      </c>
      <c r="G109" s="1">
        <v>2.2999999999999998</v>
      </c>
      <c r="H109" s="1" t="s">
        <v>824</v>
      </c>
      <c r="I109" s="1" t="s">
        <v>177</v>
      </c>
      <c r="J109" s="1" t="s">
        <v>178</v>
      </c>
      <c r="K109" s="1" t="s">
        <v>100</v>
      </c>
      <c r="L109" s="1" t="s">
        <v>830</v>
      </c>
      <c r="M109" s="1">
        <v>2</v>
      </c>
      <c r="N109" s="1" t="s">
        <v>125</v>
      </c>
      <c r="O109" s="1" t="s">
        <v>769</v>
      </c>
      <c r="P109" s="1" t="s">
        <v>1770</v>
      </c>
      <c r="Q109" s="177" t="s">
        <v>984</v>
      </c>
      <c r="R109" s="1" t="s">
        <v>179</v>
      </c>
      <c r="S109" s="1" t="s">
        <v>852</v>
      </c>
      <c r="T109" s="1" t="s">
        <v>181</v>
      </c>
      <c r="U109" s="1" t="s">
        <v>103</v>
      </c>
      <c r="V109" s="1" t="s">
        <v>663</v>
      </c>
      <c r="W109" s="1" t="s">
        <v>181</v>
      </c>
      <c r="X109" s="1">
        <v>2000</v>
      </c>
      <c r="Y109" s="1" t="s">
        <v>57</v>
      </c>
      <c r="Z109" s="1">
        <v>2500</v>
      </c>
      <c r="AA109" s="1">
        <v>2561</v>
      </c>
      <c r="AB109" s="1" t="s">
        <v>114</v>
      </c>
      <c r="AC109" s="177" t="s">
        <v>937</v>
      </c>
      <c r="AD109" s="1" t="s">
        <v>44</v>
      </c>
      <c r="AE109" s="6">
        <v>5579.6</v>
      </c>
      <c r="AF109" s="68">
        <v>0</v>
      </c>
      <c r="AG109" s="193">
        <v>30000</v>
      </c>
      <c r="AH109" s="69"/>
    </row>
    <row r="110" spans="1:34" x14ac:dyDescent="0.25">
      <c r="A110" s="1" t="s">
        <v>985</v>
      </c>
      <c r="B110" s="1" t="s">
        <v>46</v>
      </c>
      <c r="C110" s="1" t="s">
        <v>999</v>
      </c>
      <c r="D110" s="1" t="s">
        <v>520</v>
      </c>
      <c r="E110" s="1">
        <v>1</v>
      </c>
      <c r="F110" s="1" t="s">
        <v>817</v>
      </c>
      <c r="G110" s="1">
        <v>1.3</v>
      </c>
      <c r="H110" s="1" t="s">
        <v>820</v>
      </c>
      <c r="I110" s="1" t="s">
        <v>32</v>
      </c>
      <c r="J110" s="1" t="s">
        <v>33</v>
      </c>
      <c r="K110" s="1" t="s">
        <v>100</v>
      </c>
      <c r="L110" s="1" t="s">
        <v>830</v>
      </c>
      <c r="M110" s="1">
        <v>5</v>
      </c>
      <c r="N110" s="1" t="s">
        <v>784</v>
      </c>
      <c r="O110" s="1" t="s">
        <v>765</v>
      </c>
      <c r="P110" s="1" t="s">
        <v>1758</v>
      </c>
      <c r="Q110" s="177" t="s">
        <v>884</v>
      </c>
      <c r="R110" s="1" t="s">
        <v>315</v>
      </c>
      <c r="S110" s="1" t="s">
        <v>844</v>
      </c>
      <c r="T110" s="1" t="s">
        <v>140</v>
      </c>
      <c r="U110" s="1" t="s">
        <v>137</v>
      </c>
      <c r="V110" s="1" t="s">
        <v>656</v>
      </c>
      <c r="W110" s="1" t="s">
        <v>140</v>
      </c>
      <c r="X110" s="1">
        <v>2000</v>
      </c>
      <c r="Y110" s="1" t="s">
        <v>57</v>
      </c>
      <c r="Z110" s="1">
        <v>2500</v>
      </c>
      <c r="AA110" s="1">
        <v>2561</v>
      </c>
      <c r="AB110" s="1" t="s">
        <v>114</v>
      </c>
      <c r="AC110" s="177" t="s">
        <v>937</v>
      </c>
      <c r="AD110" s="1" t="s">
        <v>44</v>
      </c>
      <c r="AE110" s="6">
        <v>2807</v>
      </c>
      <c r="AF110" s="68">
        <v>3280.93</v>
      </c>
      <c r="AG110" s="193">
        <v>4000</v>
      </c>
      <c r="AH110" s="69"/>
    </row>
    <row r="111" spans="1:34" x14ac:dyDescent="0.25">
      <c r="A111" s="1" t="s">
        <v>985</v>
      </c>
      <c r="B111" s="1" t="s">
        <v>46</v>
      </c>
      <c r="C111" s="1" t="s">
        <v>999</v>
      </c>
      <c r="D111" s="1" t="s">
        <v>520</v>
      </c>
      <c r="E111" s="1">
        <v>2</v>
      </c>
      <c r="F111" s="1" t="s">
        <v>818</v>
      </c>
      <c r="G111" s="1">
        <v>2.7</v>
      </c>
      <c r="H111" s="1" t="s">
        <v>189</v>
      </c>
      <c r="I111" s="1" t="s">
        <v>188</v>
      </c>
      <c r="J111" s="1" t="s">
        <v>189</v>
      </c>
      <c r="K111" s="1" t="s">
        <v>100</v>
      </c>
      <c r="L111" s="1" t="s">
        <v>830</v>
      </c>
      <c r="M111" s="1">
        <v>3</v>
      </c>
      <c r="N111" s="1" t="s">
        <v>53</v>
      </c>
      <c r="O111" s="1" t="s">
        <v>772</v>
      </c>
      <c r="P111" s="1" t="s">
        <v>1769</v>
      </c>
      <c r="Q111" s="177" t="s">
        <v>924</v>
      </c>
      <c r="R111" s="1" t="s">
        <v>836</v>
      </c>
      <c r="S111" s="1" t="s">
        <v>868</v>
      </c>
      <c r="T111" s="1" t="s">
        <v>615</v>
      </c>
      <c r="U111" s="1" t="s">
        <v>211</v>
      </c>
      <c r="V111" s="1" t="s">
        <v>661</v>
      </c>
      <c r="W111" s="1" t="s">
        <v>214</v>
      </c>
      <c r="X111" s="1">
        <v>2000</v>
      </c>
      <c r="Y111" s="1" t="s">
        <v>57</v>
      </c>
      <c r="Z111" s="1">
        <v>2500</v>
      </c>
      <c r="AA111" s="1">
        <v>2591</v>
      </c>
      <c r="AB111" s="1" t="s">
        <v>216</v>
      </c>
      <c r="AC111" s="177" t="s">
        <v>944</v>
      </c>
      <c r="AD111" s="1" t="s">
        <v>688</v>
      </c>
      <c r="AE111" s="6">
        <v>3757792.84</v>
      </c>
      <c r="AF111" s="68">
        <v>3685376.84</v>
      </c>
      <c r="AG111" s="193">
        <v>4000000</v>
      </c>
      <c r="AH111" s="69" t="s">
        <v>573</v>
      </c>
    </row>
    <row r="112" spans="1:34" x14ac:dyDescent="0.25">
      <c r="A112" s="1" t="s">
        <v>985</v>
      </c>
      <c r="B112" s="1" t="s">
        <v>46</v>
      </c>
      <c r="C112" s="1" t="s">
        <v>999</v>
      </c>
      <c r="D112" s="1" t="s">
        <v>520</v>
      </c>
      <c r="E112" s="1">
        <v>1</v>
      </c>
      <c r="F112" s="1" t="s">
        <v>817</v>
      </c>
      <c r="G112" s="1">
        <v>1.7</v>
      </c>
      <c r="H112" s="1" t="s">
        <v>821</v>
      </c>
      <c r="I112" s="1" t="s">
        <v>123</v>
      </c>
      <c r="J112" s="1" t="s">
        <v>124</v>
      </c>
      <c r="K112" s="1" t="s">
        <v>49</v>
      </c>
      <c r="L112" s="1" t="s">
        <v>834</v>
      </c>
      <c r="M112" s="1">
        <v>6</v>
      </c>
      <c r="N112" s="1" t="s">
        <v>223</v>
      </c>
      <c r="O112" s="1" t="s">
        <v>765</v>
      </c>
      <c r="P112" s="1" t="s">
        <v>1758</v>
      </c>
      <c r="Q112" s="177" t="s">
        <v>886</v>
      </c>
      <c r="R112" s="1" t="s">
        <v>138</v>
      </c>
      <c r="S112" s="1" t="s">
        <v>844</v>
      </c>
      <c r="T112" s="1" t="s">
        <v>140</v>
      </c>
      <c r="U112" s="1" t="s">
        <v>137</v>
      </c>
      <c r="V112" s="1" t="s">
        <v>656</v>
      </c>
      <c r="W112" s="1" t="s">
        <v>140</v>
      </c>
      <c r="X112" s="1">
        <v>2000</v>
      </c>
      <c r="Y112" s="1" t="s">
        <v>57</v>
      </c>
      <c r="Z112" s="1">
        <v>2600</v>
      </c>
      <c r="AA112" s="1">
        <v>2611</v>
      </c>
      <c r="AB112" s="1" t="s">
        <v>141</v>
      </c>
      <c r="AC112" s="177" t="s">
        <v>937</v>
      </c>
      <c r="AD112" s="1" t="s">
        <v>44</v>
      </c>
      <c r="AE112" s="6">
        <v>2231927.58</v>
      </c>
      <c r="AF112" s="68">
        <v>4916700.22</v>
      </c>
      <c r="AG112" s="193">
        <v>6500000</v>
      </c>
      <c r="AH112" s="69" t="s">
        <v>540</v>
      </c>
    </row>
    <row r="113" spans="1:34" x14ac:dyDescent="0.25">
      <c r="A113" s="1" t="s">
        <v>985</v>
      </c>
      <c r="B113" s="1" t="s">
        <v>46</v>
      </c>
      <c r="C113" s="1" t="s">
        <v>999</v>
      </c>
      <c r="D113" s="1" t="s">
        <v>520</v>
      </c>
      <c r="E113" s="1">
        <v>1</v>
      </c>
      <c r="F113" s="1" t="s">
        <v>817</v>
      </c>
      <c r="G113" s="1">
        <v>1.3</v>
      </c>
      <c r="H113" s="1" t="s">
        <v>820</v>
      </c>
      <c r="I113" s="1" t="s">
        <v>32</v>
      </c>
      <c r="J113" s="1" t="s">
        <v>33</v>
      </c>
      <c r="K113" s="1" t="s">
        <v>100</v>
      </c>
      <c r="L113" s="1" t="s">
        <v>830</v>
      </c>
      <c r="M113" s="1">
        <v>5</v>
      </c>
      <c r="N113" s="1" t="s">
        <v>784</v>
      </c>
      <c r="O113" s="1" t="s">
        <v>765</v>
      </c>
      <c r="P113" s="1" t="s">
        <v>1758</v>
      </c>
      <c r="Q113" s="177" t="s">
        <v>884</v>
      </c>
      <c r="R113" s="1" t="s">
        <v>315</v>
      </c>
      <c r="S113" s="1" t="s">
        <v>844</v>
      </c>
      <c r="T113" s="1" t="s">
        <v>140</v>
      </c>
      <c r="U113" s="1" t="s">
        <v>137</v>
      </c>
      <c r="V113" s="1" t="s">
        <v>656</v>
      </c>
      <c r="W113" s="1" t="s">
        <v>140</v>
      </c>
      <c r="X113" s="1">
        <v>2000</v>
      </c>
      <c r="Y113" s="1" t="s">
        <v>57</v>
      </c>
      <c r="Z113" s="1">
        <v>2600</v>
      </c>
      <c r="AA113" s="1">
        <v>2611</v>
      </c>
      <c r="AB113" s="1" t="s">
        <v>141</v>
      </c>
      <c r="AC113" s="177" t="s">
        <v>937</v>
      </c>
      <c r="AD113" s="1" t="s">
        <v>44</v>
      </c>
      <c r="AE113" s="6">
        <v>49090154.409999996</v>
      </c>
      <c r="AF113" s="68">
        <v>29645028.199999999</v>
      </c>
      <c r="AG113" s="193">
        <f>40472519.28+227480.72</f>
        <v>40700000</v>
      </c>
      <c r="AH113" s="69" t="s">
        <v>541</v>
      </c>
    </row>
    <row r="114" spans="1:34" x14ac:dyDescent="0.25">
      <c r="A114" s="1" t="s">
        <v>990</v>
      </c>
      <c r="B114" s="1" t="s">
        <v>454</v>
      </c>
      <c r="C114" s="1" t="s">
        <v>999</v>
      </c>
      <c r="D114" s="1" t="s">
        <v>519</v>
      </c>
      <c r="E114" s="1">
        <v>1</v>
      </c>
      <c r="F114" s="1" t="s">
        <v>817</v>
      </c>
      <c r="G114" s="1">
        <v>1.7</v>
      </c>
      <c r="H114" s="1" t="s">
        <v>821</v>
      </c>
      <c r="I114" s="1" t="s">
        <v>219</v>
      </c>
      <c r="J114" s="1" t="s">
        <v>220</v>
      </c>
      <c r="K114" s="1" t="s">
        <v>49</v>
      </c>
      <c r="L114" s="1" t="s">
        <v>834</v>
      </c>
      <c r="M114" s="1">
        <v>6</v>
      </c>
      <c r="N114" s="1" t="s">
        <v>223</v>
      </c>
      <c r="O114" s="1" t="s">
        <v>765</v>
      </c>
      <c r="P114" s="1" t="s">
        <v>1758</v>
      </c>
      <c r="Q114" s="177" t="s">
        <v>885</v>
      </c>
      <c r="R114" s="1" t="s">
        <v>237</v>
      </c>
      <c r="S114" s="1" t="s">
        <v>844</v>
      </c>
      <c r="T114" s="1" t="s">
        <v>140</v>
      </c>
      <c r="U114" s="1" t="s">
        <v>137</v>
      </c>
      <c r="V114" s="1" t="s">
        <v>656</v>
      </c>
      <c r="W114" s="1" t="s">
        <v>140</v>
      </c>
      <c r="X114" s="1">
        <v>2000</v>
      </c>
      <c r="Y114" s="1" t="s">
        <v>57</v>
      </c>
      <c r="Z114" s="1">
        <v>2600</v>
      </c>
      <c r="AA114" s="1">
        <v>2611</v>
      </c>
      <c r="AB114" s="1" t="s">
        <v>141</v>
      </c>
      <c r="AC114" s="177" t="s">
        <v>937</v>
      </c>
      <c r="AD114" s="1" t="s">
        <v>44</v>
      </c>
      <c r="AE114" s="6">
        <v>27125463.920000002</v>
      </c>
      <c r="AF114" s="68">
        <v>22068315.34</v>
      </c>
      <c r="AG114" s="193">
        <v>33000000</v>
      </c>
      <c r="AH114" s="69" t="s">
        <v>539</v>
      </c>
    </row>
    <row r="115" spans="1:34" x14ac:dyDescent="0.25">
      <c r="A115" s="1" t="s">
        <v>985</v>
      </c>
      <c r="B115" s="1" t="s">
        <v>46</v>
      </c>
      <c r="C115" s="1" t="s">
        <v>999</v>
      </c>
      <c r="D115" s="1" t="s">
        <v>520</v>
      </c>
      <c r="E115" s="1">
        <v>1</v>
      </c>
      <c r="F115" s="1" t="s">
        <v>817</v>
      </c>
      <c r="G115" s="1">
        <v>1.7</v>
      </c>
      <c r="H115" s="1" t="s">
        <v>821</v>
      </c>
      <c r="I115" s="1" t="s">
        <v>123</v>
      </c>
      <c r="J115" s="1" t="s">
        <v>124</v>
      </c>
      <c r="K115" s="1" t="s">
        <v>100</v>
      </c>
      <c r="L115" s="1" t="s">
        <v>830</v>
      </c>
      <c r="M115" s="1">
        <v>6</v>
      </c>
      <c r="N115" s="1" t="s">
        <v>223</v>
      </c>
      <c r="O115" s="1" t="s">
        <v>769</v>
      </c>
      <c r="P115" s="1" t="s">
        <v>1770</v>
      </c>
      <c r="Q115" s="177" t="s">
        <v>896</v>
      </c>
      <c r="R115" s="1" t="s">
        <v>126</v>
      </c>
      <c r="S115" s="1" t="s">
        <v>898</v>
      </c>
      <c r="T115" s="1" t="s">
        <v>1753</v>
      </c>
      <c r="U115" s="1" t="s">
        <v>79</v>
      </c>
      <c r="V115" s="1" t="s">
        <v>663</v>
      </c>
      <c r="W115" s="1" t="s">
        <v>128</v>
      </c>
      <c r="X115" s="1">
        <v>2000</v>
      </c>
      <c r="Y115" s="1" t="s">
        <v>57</v>
      </c>
      <c r="Z115" s="1">
        <v>2700</v>
      </c>
      <c r="AA115" s="1">
        <v>2711</v>
      </c>
      <c r="AB115" s="1" t="s">
        <v>61</v>
      </c>
      <c r="AC115" s="177" t="s">
        <v>937</v>
      </c>
      <c r="AD115" s="1" t="s">
        <v>44</v>
      </c>
      <c r="AE115" s="7">
        <v>0</v>
      </c>
      <c r="AF115" s="68">
        <v>371425.04</v>
      </c>
      <c r="AG115" s="193">
        <v>2000000</v>
      </c>
      <c r="AH115" s="69" t="s">
        <v>729</v>
      </c>
    </row>
    <row r="116" spans="1:34" x14ac:dyDescent="0.25">
      <c r="A116" s="1" t="s">
        <v>985</v>
      </c>
      <c r="B116" s="1" t="s">
        <v>46</v>
      </c>
      <c r="C116" s="1" t="s">
        <v>999</v>
      </c>
      <c r="D116" s="1" t="s">
        <v>520</v>
      </c>
      <c r="E116" s="1">
        <v>2</v>
      </c>
      <c r="F116" s="1" t="s">
        <v>818</v>
      </c>
      <c r="G116" s="1">
        <v>2.2999999999999998</v>
      </c>
      <c r="H116" s="1" t="s">
        <v>824</v>
      </c>
      <c r="I116" s="1" t="s">
        <v>177</v>
      </c>
      <c r="J116" s="1" t="s">
        <v>178</v>
      </c>
      <c r="K116" s="1" t="s">
        <v>100</v>
      </c>
      <c r="L116" s="1" t="s">
        <v>830</v>
      </c>
      <c r="M116" s="1">
        <v>2</v>
      </c>
      <c r="N116" s="1" t="s">
        <v>125</v>
      </c>
      <c r="O116" s="1" t="s">
        <v>769</v>
      </c>
      <c r="P116" s="1" t="s">
        <v>1770</v>
      </c>
      <c r="Q116" s="177" t="s">
        <v>984</v>
      </c>
      <c r="R116" s="1" t="s">
        <v>179</v>
      </c>
      <c r="S116" s="1" t="s">
        <v>852</v>
      </c>
      <c r="T116" s="1" t="s">
        <v>181</v>
      </c>
      <c r="U116" s="1" t="s">
        <v>103</v>
      </c>
      <c r="V116" s="1" t="s">
        <v>663</v>
      </c>
      <c r="W116" s="1" t="s">
        <v>181</v>
      </c>
      <c r="X116" s="1">
        <v>2000</v>
      </c>
      <c r="Y116" s="1" t="s">
        <v>57</v>
      </c>
      <c r="Z116" s="1">
        <v>2700</v>
      </c>
      <c r="AA116" s="1">
        <v>2711</v>
      </c>
      <c r="AB116" s="1" t="s">
        <v>61</v>
      </c>
      <c r="AC116" s="177" t="s">
        <v>937</v>
      </c>
      <c r="AD116" s="1" t="s">
        <v>44</v>
      </c>
      <c r="AE116" s="6">
        <v>1195892.72</v>
      </c>
      <c r="AF116" s="68">
        <v>1147483.6000000001</v>
      </c>
      <c r="AG116" s="193">
        <v>1200000</v>
      </c>
      <c r="AH116" s="69"/>
    </row>
    <row r="117" spans="1:34" x14ac:dyDescent="0.25">
      <c r="A117" s="1" t="s">
        <v>985</v>
      </c>
      <c r="B117" s="1" t="s">
        <v>46</v>
      </c>
      <c r="C117" s="1" t="s">
        <v>999</v>
      </c>
      <c r="D117" s="1" t="s">
        <v>520</v>
      </c>
      <c r="E117" s="1">
        <v>1</v>
      </c>
      <c r="F117" s="1" t="s">
        <v>817</v>
      </c>
      <c r="G117" s="1">
        <v>1.7</v>
      </c>
      <c r="H117" s="1" t="s">
        <v>821</v>
      </c>
      <c r="I117" s="1" t="s">
        <v>219</v>
      </c>
      <c r="J117" s="1" t="s">
        <v>220</v>
      </c>
      <c r="K117" s="1" t="s">
        <v>49</v>
      </c>
      <c r="L117" s="1" t="s">
        <v>834</v>
      </c>
      <c r="M117" s="1">
        <v>6</v>
      </c>
      <c r="N117" s="1" t="s">
        <v>223</v>
      </c>
      <c r="O117" s="1" t="s">
        <v>769</v>
      </c>
      <c r="P117" s="1" t="s">
        <v>1770</v>
      </c>
      <c r="Q117" s="177" t="s">
        <v>894</v>
      </c>
      <c r="R117" s="1" t="s">
        <v>229</v>
      </c>
      <c r="S117" s="1" t="s">
        <v>850</v>
      </c>
      <c r="T117" s="1" t="s">
        <v>599</v>
      </c>
      <c r="U117" s="1" t="s">
        <v>222</v>
      </c>
      <c r="V117" s="1" t="s">
        <v>663</v>
      </c>
      <c r="W117" s="1" t="s">
        <v>226</v>
      </c>
      <c r="X117" s="1">
        <v>2000</v>
      </c>
      <c r="Y117" s="1" t="s">
        <v>57</v>
      </c>
      <c r="Z117" s="1">
        <v>2700</v>
      </c>
      <c r="AA117" s="1">
        <v>2711</v>
      </c>
      <c r="AB117" s="1" t="s">
        <v>61</v>
      </c>
      <c r="AC117" s="177" t="s">
        <v>937</v>
      </c>
      <c r="AD117" s="1" t="s">
        <v>44</v>
      </c>
      <c r="AE117" s="68">
        <v>1093153.8400000001</v>
      </c>
      <c r="AF117" s="68">
        <v>0</v>
      </c>
      <c r="AG117" s="193">
        <v>1200000</v>
      </c>
      <c r="AH117" s="69"/>
    </row>
    <row r="118" spans="1:34" x14ac:dyDescent="0.25">
      <c r="A118" s="1" t="s">
        <v>985</v>
      </c>
      <c r="B118" s="1" t="s">
        <v>46</v>
      </c>
      <c r="C118" s="1" t="s">
        <v>999</v>
      </c>
      <c r="D118" s="1" t="s">
        <v>520</v>
      </c>
      <c r="E118" s="1">
        <v>1</v>
      </c>
      <c r="F118" s="1" t="s">
        <v>817</v>
      </c>
      <c r="G118" s="1">
        <v>1.3</v>
      </c>
      <c r="H118" s="1" t="s">
        <v>820</v>
      </c>
      <c r="I118" s="1" t="s">
        <v>32</v>
      </c>
      <c r="J118" s="1" t="s">
        <v>33</v>
      </c>
      <c r="K118" s="1" t="s">
        <v>100</v>
      </c>
      <c r="L118" s="1" t="s">
        <v>830</v>
      </c>
      <c r="M118" s="1">
        <v>5</v>
      </c>
      <c r="N118" s="1" t="s">
        <v>784</v>
      </c>
      <c r="O118" s="1" t="s">
        <v>766</v>
      </c>
      <c r="P118" s="1" t="s">
        <v>307</v>
      </c>
      <c r="Q118" s="177" t="s">
        <v>889</v>
      </c>
      <c r="R118" s="1" t="s">
        <v>785</v>
      </c>
      <c r="S118" s="1" t="s">
        <v>846</v>
      </c>
      <c r="T118" s="1" t="s">
        <v>305</v>
      </c>
      <c r="U118" s="1" t="s">
        <v>287</v>
      </c>
      <c r="V118" s="1" t="s">
        <v>307</v>
      </c>
      <c r="W118" s="1" t="s">
        <v>307</v>
      </c>
      <c r="X118" s="1">
        <v>2000</v>
      </c>
      <c r="Y118" s="1" t="s">
        <v>57</v>
      </c>
      <c r="Z118" s="1">
        <v>2700</v>
      </c>
      <c r="AA118" s="1">
        <v>2711</v>
      </c>
      <c r="AB118" s="1" t="s">
        <v>61</v>
      </c>
      <c r="AC118" s="177" t="s">
        <v>937</v>
      </c>
      <c r="AD118" s="1" t="s">
        <v>44</v>
      </c>
      <c r="AE118" s="6">
        <v>1204801.17</v>
      </c>
      <c r="AF118" s="68">
        <v>950116.68</v>
      </c>
      <c r="AG118" s="193">
        <v>3000000</v>
      </c>
      <c r="AH118" s="69"/>
    </row>
    <row r="119" spans="1:34" x14ac:dyDescent="0.25">
      <c r="A119" s="1" t="s">
        <v>985</v>
      </c>
      <c r="B119" s="1" t="s">
        <v>46</v>
      </c>
      <c r="C119" s="1" t="s">
        <v>999</v>
      </c>
      <c r="D119" s="1" t="s">
        <v>520</v>
      </c>
      <c r="E119" s="1">
        <v>1</v>
      </c>
      <c r="F119" s="1" t="s">
        <v>817</v>
      </c>
      <c r="G119" s="1">
        <v>1.3</v>
      </c>
      <c r="H119" s="1" t="s">
        <v>820</v>
      </c>
      <c r="I119" s="1" t="s">
        <v>32</v>
      </c>
      <c r="J119" s="1" t="s">
        <v>33</v>
      </c>
      <c r="K119" s="1" t="s">
        <v>100</v>
      </c>
      <c r="L119" s="1" t="s">
        <v>830</v>
      </c>
      <c r="M119" s="1">
        <v>2</v>
      </c>
      <c r="N119" s="1" t="s">
        <v>125</v>
      </c>
      <c r="O119" s="1" t="s">
        <v>770</v>
      </c>
      <c r="P119" s="1" t="s">
        <v>1605</v>
      </c>
      <c r="Q119" s="177" t="s">
        <v>900</v>
      </c>
      <c r="R119" s="1" t="s">
        <v>346</v>
      </c>
      <c r="S119" s="1" t="s">
        <v>853</v>
      </c>
      <c r="T119" s="1" t="s">
        <v>619</v>
      </c>
      <c r="U119" s="1" t="s">
        <v>103</v>
      </c>
      <c r="V119" s="1" t="s">
        <v>660</v>
      </c>
      <c r="W119" s="1" t="s">
        <v>348</v>
      </c>
      <c r="X119" s="1">
        <v>2000</v>
      </c>
      <c r="Y119" s="1" t="s">
        <v>57</v>
      </c>
      <c r="Z119" s="1">
        <v>2700</v>
      </c>
      <c r="AA119" s="1">
        <v>2721</v>
      </c>
      <c r="AB119" s="1" t="s">
        <v>96</v>
      </c>
      <c r="AC119" s="177" t="s">
        <v>937</v>
      </c>
      <c r="AD119" s="1" t="s">
        <v>44</v>
      </c>
      <c r="AE119" s="6">
        <v>346190.4</v>
      </c>
      <c r="AF119" s="68">
        <v>235317.6</v>
      </c>
      <c r="AG119" s="193">
        <v>750000</v>
      </c>
      <c r="AH119" s="69"/>
    </row>
    <row r="120" spans="1:34" x14ac:dyDescent="0.25">
      <c r="A120" s="1" t="s">
        <v>985</v>
      </c>
      <c r="B120" s="1" t="s">
        <v>46</v>
      </c>
      <c r="C120" s="1" t="s">
        <v>999</v>
      </c>
      <c r="D120" s="1" t="s">
        <v>520</v>
      </c>
      <c r="E120" s="1">
        <v>2</v>
      </c>
      <c r="F120" s="1" t="s">
        <v>818</v>
      </c>
      <c r="G120" s="1">
        <v>2.1</v>
      </c>
      <c r="H120" s="1" t="s">
        <v>822</v>
      </c>
      <c r="I120" s="1" t="s">
        <v>47</v>
      </c>
      <c r="J120" s="1" t="s">
        <v>48</v>
      </c>
      <c r="K120" s="1" t="s">
        <v>49</v>
      </c>
      <c r="L120" s="1" t="s">
        <v>834</v>
      </c>
      <c r="M120" s="1">
        <v>3</v>
      </c>
      <c r="N120" s="1" t="s">
        <v>53</v>
      </c>
      <c r="O120" s="1" t="s">
        <v>770</v>
      </c>
      <c r="P120" s="1" t="s">
        <v>1605</v>
      </c>
      <c r="Q120" s="177" t="s">
        <v>906</v>
      </c>
      <c r="R120" s="1" t="s">
        <v>54</v>
      </c>
      <c r="S120" s="1" t="s">
        <v>858</v>
      </c>
      <c r="T120" s="1" t="s">
        <v>600</v>
      </c>
      <c r="U120" s="1" t="s">
        <v>52</v>
      </c>
      <c r="V120" s="1" t="s">
        <v>660</v>
      </c>
      <c r="W120" s="1" t="s">
        <v>56</v>
      </c>
      <c r="X120" s="1">
        <v>2000</v>
      </c>
      <c r="Y120" s="1" t="s">
        <v>57</v>
      </c>
      <c r="Z120" s="1">
        <v>2700</v>
      </c>
      <c r="AA120" s="1">
        <v>2721</v>
      </c>
      <c r="AB120" s="1" t="s">
        <v>96</v>
      </c>
      <c r="AC120" s="177" t="s">
        <v>937</v>
      </c>
      <c r="AD120" s="1" t="s">
        <v>44</v>
      </c>
      <c r="AE120" s="7">
        <v>0</v>
      </c>
      <c r="AF120" s="68">
        <v>9941.2000000000007</v>
      </c>
      <c r="AG120" s="193">
        <v>100000</v>
      </c>
      <c r="AH120" s="69"/>
    </row>
    <row r="121" spans="1:34" x14ac:dyDescent="0.25">
      <c r="A121" s="1" t="s">
        <v>985</v>
      </c>
      <c r="B121" s="1" t="s">
        <v>46</v>
      </c>
      <c r="C121" s="1" t="s">
        <v>999</v>
      </c>
      <c r="D121" s="1" t="s">
        <v>520</v>
      </c>
      <c r="E121" s="1">
        <v>1</v>
      </c>
      <c r="F121" s="1" t="s">
        <v>817</v>
      </c>
      <c r="G121" s="1">
        <v>1.3</v>
      </c>
      <c r="H121" s="1" t="s">
        <v>820</v>
      </c>
      <c r="I121" s="1" t="s">
        <v>32</v>
      </c>
      <c r="J121" s="1" t="s">
        <v>33</v>
      </c>
      <c r="K121" s="1" t="s">
        <v>100</v>
      </c>
      <c r="L121" s="1" t="s">
        <v>830</v>
      </c>
      <c r="M121" s="1">
        <v>2</v>
      </c>
      <c r="N121" s="1" t="s">
        <v>125</v>
      </c>
      <c r="O121" s="1" t="s">
        <v>770</v>
      </c>
      <c r="P121" s="1" t="s">
        <v>1605</v>
      </c>
      <c r="Q121" s="177" t="s">
        <v>904</v>
      </c>
      <c r="R121" s="1" t="s">
        <v>352</v>
      </c>
      <c r="S121" s="1" t="s">
        <v>856</v>
      </c>
      <c r="T121" s="1" t="s">
        <v>610</v>
      </c>
      <c r="U121" s="1" t="s">
        <v>351</v>
      </c>
      <c r="V121" s="1" t="s">
        <v>660</v>
      </c>
      <c r="W121" s="1" t="s">
        <v>354</v>
      </c>
      <c r="X121" s="1">
        <v>2000</v>
      </c>
      <c r="Y121" s="1" t="s">
        <v>57</v>
      </c>
      <c r="Z121" s="1">
        <v>2700</v>
      </c>
      <c r="AA121" s="1">
        <v>2721</v>
      </c>
      <c r="AB121" s="1" t="s">
        <v>96</v>
      </c>
      <c r="AC121" s="177" t="s">
        <v>937</v>
      </c>
      <c r="AD121" s="1" t="s">
        <v>44</v>
      </c>
      <c r="AE121" s="6">
        <v>33872.230000000003</v>
      </c>
      <c r="AF121" s="68">
        <v>0</v>
      </c>
      <c r="AG121" s="193">
        <v>100000</v>
      </c>
      <c r="AH121" s="69" t="s">
        <v>558</v>
      </c>
    </row>
    <row r="122" spans="1:34" x14ac:dyDescent="0.25">
      <c r="A122" s="1" t="s">
        <v>985</v>
      </c>
      <c r="B122" s="1" t="s">
        <v>46</v>
      </c>
      <c r="C122" s="1" t="s">
        <v>999</v>
      </c>
      <c r="D122" s="1" t="s">
        <v>520</v>
      </c>
      <c r="E122" s="1">
        <v>2</v>
      </c>
      <c r="F122" s="1" t="s">
        <v>818</v>
      </c>
      <c r="G122" s="1">
        <v>2.2000000000000002</v>
      </c>
      <c r="H122" s="1" t="s">
        <v>823</v>
      </c>
      <c r="I122" s="1" t="s">
        <v>74</v>
      </c>
      <c r="J122" s="1" t="s">
        <v>75</v>
      </c>
      <c r="K122" s="1" t="s">
        <v>100</v>
      </c>
      <c r="L122" s="1" t="s">
        <v>830</v>
      </c>
      <c r="M122" s="1">
        <v>1</v>
      </c>
      <c r="N122" s="1" t="s">
        <v>104</v>
      </c>
      <c r="O122" s="1" t="s">
        <v>770</v>
      </c>
      <c r="P122" s="1" t="s">
        <v>1605</v>
      </c>
      <c r="Q122" s="177" t="s">
        <v>905</v>
      </c>
      <c r="R122" s="1" t="s">
        <v>105</v>
      </c>
      <c r="S122" s="1" t="s">
        <v>857</v>
      </c>
      <c r="T122" s="1" t="s">
        <v>1754</v>
      </c>
      <c r="U122" s="1" t="s">
        <v>103</v>
      </c>
      <c r="V122" s="1" t="s">
        <v>660</v>
      </c>
      <c r="W122" s="1" t="s">
        <v>107</v>
      </c>
      <c r="X122" s="1">
        <v>2000</v>
      </c>
      <c r="Y122" s="1" t="s">
        <v>57</v>
      </c>
      <c r="Z122" s="1">
        <v>2700</v>
      </c>
      <c r="AA122" s="1">
        <v>2721</v>
      </c>
      <c r="AB122" s="1" t="s">
        <v>96</v>
      </c>
      <c r="AC122" s="177" t="s">
        <v>937</v>
      </c>
      <c r="AD122" s="1" t="s">
        <v>44</v>
      </c>
      <c r="AE122" s="6">
        <v>334663.40999999997</v>
      </c>
      <c r="AF122" s="68">
        <v>353079.7</v>
      </c>
      <c r="AG122" s="193">
        <v>580000</v>
      </c>
      <c r="AH122" s="69"/>
    </row>
    <row r="123" spans="1:34" x14ac:dyDescent="0.25">
      <c r="A123" s="1" t="s">
        <v>985</v>
      </c>
      <c r="B123" s="1" t="s">
        <v>46</v>
      </c>
      <c r="C123" s="1" t="s">
        <v>999</v>
      </c>
      <c r="D123" s="1" t="s">
        <v>520</v>
      </c>
      <c r="E123" s="1">
        <v>1</v>
      </c>
      <c r="F123" s="1" t="s">
        <v>817</v>
      </c>
      <c r="G123" s="1">
        <v>1.7</v>
      </c>
      <c r="H123" s="1" t="s">
        <v>821</v>
      </c>
      <c r="I123" s="1" t="s">
        <v>123</v>
      </c>
      <c r="J123" s="1" t="s">
        <v>124</v>
      </c>
      <c r="K123" s="1" t="s">
        <v>100</v>
      </c>
      <c r="L123" s="1" t="s">
        <v>830</v>
      </c>
      <c r="M123" s="1">
        <v>6</v>
      </c>
      <c r="N123" s="1" t="s">
        <v>223</v>
      </c>
      <c r="O123" s="1" t="s">
        <v>769</v>
      </c>
      <c r="P123" s="1" t="s">
        <v>1770</v>
      </c>
      <c r="Q123" s="177" t="s">
        <v>897</v>
      </c>
      <c r="R123" s="1" t="s">
        <v>135</v>
      </c>
      <c r="S123" s="1" t="s">
        <v>898</v>
      </c>
      <c r="T123" s="1" t="s">
        <v>1753</v>
      </c>
      <c r="U123" s="1" t="s">
        <v>79</v>
      </c>
      <c r="V123" s="1" t="s">
        <v>663</v>
      </c>
      <c r="W123" s="1" t="s">
        <v>128</v>
      </c>
      <c r="X123" s="1">
        <v>2000</v>
      </c>
      <c r="Y123" s="1" t="s">
        <v>57</v>
      </c>
      <c r="Z123" s="1">
        <v>2700</v>
      </c>
      <c r="AA123" s="1">
        <v>2721</v>
      </c>
      <c r="AB123" s="1" t="s">
        <v>96</v>
      </c>
      <c r="AC123" s="177" t="s">
        <v>937</v>
      </c>
      <c r="AD123" s="1" t="s">
        <v>44</v>
      </c>
      <c r="AE123" s="6">
        <v>1979577.12</v>
      </c>
      <c r="AF123" s="68">
        <v>849380.42</v>
      </c>
      <c r="AG123" s="193">
        <v>2500000</v>
      </c>
      <c r="AH123" s="69"/>
    </row>
    <row r="124" spans="1:34" x14ac:dyDescent="0.25">
      <c r="A124" s="1" t="s">
        <v>985</v>
      </c>
      <c r="B124" s="1" t="s">
        <v>46</v>
      </c>
      <c r="C124" s="1" t="s">
        <v>999</v>
      </c>
      <c r="D124" s="1" t="s">
        <v>520</v>
      </c>
      <c r="E124" s="1">
        <v>2</v>
      </c>
      <c r="F124" s="1" t="s">
        <v>818</v>
      </c>
      <c r="G124" s="1">
        <v>2.1</v>
      </c>
      <c r="H124" s="1" t="s">
        <v>822</v>
      </c>
      <c r="I124" s="1" t="s">
        <v>172</v>
      </c>
      <c r="J124" s="1" t="s">
        <v>173</v>
      </c>
      <c r="K124" s="1" t="s">
        <v>100</v>
      </c>
      <c r="L124" s="1" t="s">
        <v>830</v>
      </c>
      <c r="M124" s="1">
        <v>2</v>
      </c>
      <c r="N124" s="1" t="s">
        <v>125</v>
      </c>
      <c r="O124" s="1" t="s">
        <v>770</v>
      </c>
      <c r="P124" s="1" t="s">
        <v>1605</v>
      </c>
      <c r="Q124" s="177" t="s">
        <v>902</v>
      </c>
      <c r="R124" s="1" t="s">
        <v>803</v>
      </c>
      <c r="S124" s="1" t="s">
        <v>855</v>
      </c>
      <c r="T124" s="1" t="s">
        <v>176</v>
      </c>
      <c r="U124" s="1" t="s">
        <v>103</v>
      </c>
      <c r="V124" s="1" t="s">
        <v>660</v>
      </c>
      <c r="W124" s="1" t="s">
        <v>176</v>
      </c>
      <c r="X124" s="1">
        <v>2000</v>
      </c>
      <c r="Y124" s="1" t="s">
        <v>57</v>
      </c>
      <c r="Z124" s="1">
        <v>2700</v>
      </c>
      <c r="AA124" s="1">
        <v>2721</v>
      </c>
      <c r="AB124" s="1" t="s">
        <v>96</v>
      </c>
      <c r="AC124" s="177" t="s">
        <v>937</v>
      </c>
      <c r="AD124" s="1" t="s">
        <v>44</v>
      </c>
      <c r="AE124" s="6">
        <v>119808.4</v>
      </c>
      <c r="AF124" s="68">
        <v>78661.919999999998</v>
      </c>
      <c r="AG124" s="193">
        <v>100000</v>
      </c>
      <c r="AH124" s="69"/>
    </row>
    <row r="125" spans="1:34" x14ac:dyDescent="0.25">
      <c r="A125" s="1" t="s">
        <v>985</v>
      </c>
      <c r="B125" s="1" t="s">
        <v>46</v>
      </c>
      <c r="C125" s="1" t="s">
        <v>999</v>
      </c>
      <c r="D125" s="1" t="s">
        <v>520</v>
      </c>
      <c r="E125" s="1">
        <v>2</v>
      </c>
      <c r="F125" s="1" t="s">
        <v>818</v>
      </c>
      <c r="G125" s="1">
        <v>2.2999999999999998</v>
      </c>
      <c r="H125" s="1" t="s">
        <v>824</v>
      </c>
      <c r="I125" s="1" t="s">
        <v>177</v>
      </c>
      <c r="J125" s="1" t="s">
        <v>178</v>
      </c>
      <c r="K125" s="1" t="s">
        <v>100</v>
      </c>
      <c r="L125" s="1" t="s">
        <v>830</v>
      </c>
      <c r="M125" s="1">
        <v>2</v>
      </c>
      <c r="N125" s="1" t="s">
        <v>125</v>
      </c>
      <c r="O125" s="1" t="s">
        <v>769</v>
      </c>
      <c r="P125" s="1" t="s">
        <v>1770</v>
      </c>
      <c r="Q125" s="177" t="s">
        <v>984</v>
      </c>
      <c r="R125" s="1" t="s">
        <v>179</v>
      </c>
      <c r="S125" s="1" t="s">
        <v>852</v>
      </c>
      <c r="T125" s="1" t="s">
        <v>181</v>
      </c>
      <c r="U125" s="1" t="s">
        <v>103</v>
      </c>
      <c r="V125" s="1" t="s">
        <v>663</v>
      </c>
      <c r="W125" s="1" t="s">
        <v>181</v>
      </c>
      <c r="X125" s="1">
        <v>2000</v>
      </c>
      <c r="Y125" s="1" t="s">
        <v>57</v>
      </c>
      <c r="Z125" s="1">
        <v>2700</v>
      </c>
      <c r="AA125" s="1">
        <v>2721</v>
      </c>
      <c r="AB125" s="1" t="s">
        <v>96</v>
      </c>
      <c r="AC125" s="177" t="s">
        <v>937</v>
      </c>
      <c r="AD125" s="1" t="s">
        <v>44</v>
      </c>
      <c r="AE125" s="6">
        <v>423247.5</v>
      </c>
      <c r="AF125" s="68">
        <v>241618.72</v>
      </c>
      <c r="AG125" s="193">
        <v>300000</v>
      </c>
      <c r="AH125" s="69"/>
    </row>
    <row r="126" spans="1:34" x14ac:dyDescent="0.25">
      <c r="A126" s="1" t="s">
        <v>985</v>
      </c>
      <c r="B126" s="1" t="s">
        <v>46</v>
      </c>
      <c r="C126" s="1" t="s">
        <v>999</v>
      </c>
      <c r="D126" s="1" t="s">
        <v>520</v>
      </c>
      <c r="E126" s="1">
        <v>1</v>
      </c>
      <c r="F126" s="1" t="s">
        <v>817</v>
      </c>
      <c r="G126" s="1">
        <v>1.3</v>
      </c>
      <c r="H126" s="1" t="s">
        <v>820</v>
      </c>
      <c r="I126" s="1" t="s">
        <v>32</v>
      </c>
      <c r="J126" s="1" t="s">
        <v>33</v>
      </c>
      <c r="K126" s="1" t="s">
        <v>34</v>
      </c>
      <c r="L126" s="1" t="s">
        <v>833</v>
      </c>
      <c r="M126" s="1">
        <v>5</v>
      </c>
      <c r="N126" s="1" t="s">
        <v>784</v>
      </c>
      <c r="O126" s="1" t="s">
        <v>764</v>
      </c>
      <c r="P126" s="1" t="s">
        <v>37</v>
      </c>
      <c r="Q126" s="177" t="s">
        <v>880</v>
      </c>
      <c r="R126" s="1" t="s">
        <v>252</v>
      </c>
      <c r="S126" s="1" t="s">
        <v>841</v>
      </c>
      <c r="T126" s="1" t="s">
        <v>636</v>
      </c>
      <c r="U126" s="1" t="s">
        <v>37</v>
      </c>
      <c r="V126" s="1" t="s">
        <v>584</v>
      </c>
      <c r="W126" s="1" t="s">
        <v>254</v>
      </c>
      <c r="X126" s="1">
        <v>2000</v>
      </c>
      <c r="Y126" s="1" t="s">
        <v>57</v>
      </c>
      <c r="Z126" s="1">
        <v>2700</v>
      </c>
      <c r="AA126" s="1">
        <v>2721</v>
      </c>
      <c r="AB126" s="1" t="s">
        <v>96</v>
      </c>
      <c r="AC126" s="177" t="s">
        <v>937</v>
      </c>
      <c r="AD126" s="1" t="s">
        <v>44</v>
      </c>
      <c r="AE126" s="7">
        <v>0</v>
      </c>
      <c r="AF126" s="68">
        <v>2268.96</v>
      </c>
      <c r="AG126" s="193">
        <v>30000</v>
      </c>
      <c r="AH126" s="69"/>
    </row>
    <row r="127" spans="1:34" x14ac:dyDescent="0.25">
      <c r="A127" s="1" t="s">
        <v>985</v>
      </c>
      <c r="B127" s="1" t="s">
        <v>46</v>
      </c>
      <c r="C127" s="1" t="s">
        <v>999</v>
      </c>
      <c r="D127" s="1" t="s">
        <v>520</v>
      </c>
      <c r="E127" s="1">
        <v>2</v>
      </c>
      <c r="F127" s="1" t="s">
        <v>818</v>
      </c>
      <c r="G127" s="1">
        <v>2.2000000000000002</v>
      </c>
      <c r="H127" s="1" t="s">
        <v>823</v>
      </c>
      <c r="I127" s="1" t="s">
        <v>395</v>
      </c>
      <c r="J127" s="1" t="s">
        <v>396</v>
      </c>
      <c r="K127" s="1" t="s">
        <v>100</v>
      </c>
      <c r="L127" s="1" t="s">
        <v>830</v>
      </c>
      <c r="M127" s="1">
        <v>2</v>
      </c>
      <c r="N127" s="1" t="s">
        <v>125</v>
      </c>
      <c r="O127" s="1" t="s">
        <v>770</v>
      </c>
      <c r="P127" s="1" t="s">
        <v>1605</v>
      </c>
      <c r="Q127" s="177" t="s">
        <v>901</v>
      </c>
      <c r="R127" s="1" t="s">
        <v>397</v>
      </c>
      <c r="S127" s="1" t="s">
        <v>854</v>
      </c>
      <c r="T127" s="1" t="s">
        <v>399</v>
      </c>
      <c r="U127" s="1" t="s">
        <v>103</v>
      </c>
      <c r="V127" s="1" t="s">
        <v>660</v>
      </c>
      <c r="W127" s="1" t="s">
        <v>399</v>
      </c>
      <c r="X127" s="1">
        <v>2000</v>
      </c>
      <c r="Y127" s="1" t="s">
        <v>57</v>
      </c>
      <c r="Z127" s="1">
        <v>2700</v>
      </c>
      <c r="AA127" s="1">
        <v>2721</v>
      </c>
      <c r="AB127" s="1" t="s">
        <v>96</v>
      </c>
      <c r="AC127" s="177" t="s">
        <v>937</v>
      </c>
      <c r="AD127" s="1" t="s">
        <v>44</v>
      </c>
      <c r="AE127" s="6">
        <v>88525.4</v>
      </c>
      <c r="AF127" s="68">
        <v>58549.14</v>
      </c>
      <c r="AG127" s="193">
        <v>90000</v>
      </c>
      <c r="AH127" s="69"/>
    </row>
    <row r="128" spans="1:34" x14ac:dyDescent="0.25">
      <c r="A128" s="1" t="s">
        <v>985</v>
      </c>
      <c r="B128" s="1" t="s">
        <v>46</v>
      </c>
      <c r="C128" s="1" t="s">
        <v>999</v>
      </c>
      <c r="D128" s="1" t="s">
        <v>520</v>
      </c>
      <c r="E128" s="1">
        <v>3</v>
      </c>
      <c r="F128" s="1" t="s">
        <v>819</v>
      </c>
      <c r="G128" s="1">
        <v>3.8</v>
      </c>
      <c r="H128" s="1" t="s">
        <v>828</v>
      </c>
      <c r="I128" s="1" t="s">
        <v>142</v>
      </c>
      <c r="J128" s="1" t="s">
        <v>143</v>
      </c>
      <c r="K128" s="1" t="s">
        <v>100</v>
      </c>
      <c r="L128" s="1" t="s">
        <v>830</v>
      </c>
      <c r="M128" s="1">
        <v>5</v>
      </c>
      <c r="N128" s="1" t="s">
        <v>784</v>
      </c>
      <c r="O128" s="1" t="s">
        <v>775</v>
      </c>
      <c r="P128" s="1" t="s">
        <v>1767</v>
      </c>
      <c r="Q128" s="177" t="s">
        <v>1648</v>
      </c>
      <c r="R128" s="1" t="s">
        <v>146</v>
      </c>
      <c r="S128" s="1" t="s">
        <v>875</v>
      </c>
      <c r="T128" s="1" t="s">
        <v>618</v>
      </c>
      <c r="U128" s="1" t="s">
        <v>145</v>
      </c>
      <c r="V128" s="1" t="s">
        <v>662</v>
      </c>
      <c r="W128" s="1" t="s">
        <v>148</v>
      </c>
      <c r="X128" s="1">
        <v>2000</v>
      </c>
      <c r="Y128" s="1" t="s">
        <v>57</v>
      </c>
      <c r="Z128" s="1">
        <v>2700</v>
      </c>
      <c r="AA128" s="1">
        <v>2721</v>
      </c>
      <c r="AB128" s="1" t="s">
        <v>96</v>
      </c>
      <c r="AC128" s="177" t="s">
        <v>937</v>
      </c>
      <c r="AD128" s="1" t="s">
        <v>44</v>
      </c>
      <c r="AE128" s="6">
        <v>0</v>
      </c>
      <c r="AF128" s="68">
        <v>0</v>
      </c>
      <c r="AG128" s="192">
        <v>50000</v>
      </c>
      <c r="AH128" s="69"/>
    </row>
    <row r="129" spans="1:34" x14ac:dyDescent="0.25">
      <c r="A129" s="1" t="s">
        <v>985</v>
      </c>
      <c r="B129" s="1" t="s">
        <v>46</v>
      </c>
      <c r="C129" s="1" t="s">
        <v>999</v>
      </c>
      <c r="D129" s="1" t="s">
        <v>520</v>
      </c>
      <c r="E129" s="1">
        <v>2</v>
      </c>
      <c r="F129" s="1" t="s">
        <v>818</v>
      </c>
      <c r="G129" s="1">
        <v>2.7</v>
      </c>
      <c r="H129" s="1" t="s">
        <v>189</v>
      </c>
      <c r="I129" s="1" t="s">
        <v>188</v>
      </c>
      <c r="J129" s="1" t="s">
        <v>189</v>
      </c>
      <c r="K129" s="1" t="s">
        <v>282</v>
      </c>
      <c r="L129" s="1" t="s">
        <v>831</v>
      </c>
      <c r="M129" s="1">
        <v>0</v>
      </c>
      <c r="N129" s="1" t="s">
        <v>80</v>
      </c>
      <c r="O129" s="1" t="s">
        <v>771</v>
      </c>
      <c r="P129" s="1" t="s">
        <v>1768</v>
      </c>
      <c r="Q129" s="177" t="s">
        <v>913</v>
      </c>
      <c r="R129" s="1" t="s">
        <v>810</v>
      </c>
      <c r="S129" s="1" t="s">
        <v>864</v>
      </c>
      <c r="T129" s="1" t="s">
        <v>602</v>
      </c>
      <c r="U129" s="1" t="s">
        <v>79</v>
      </c>
      <c r="V129" s="1" t="s">
        <v>659</v>
      </c>
      <c r="W129" s="1" t="s">
        <v>91</v>
      </c>
      <c r="X129" s="1">
        <v>2000</v>
      </c>
      <c r="Y129" s="1" t="s">
        <v>57</v>
      </c>
      <c r="Z129" s="1">
        <v>2700</v>
      </c>
      <c r="AA129" s="1">
        <v>2731</v>
      </c>
      <c r="AB129" s="1" t="s">
        <v>281</v>
      </c>
      <c r="AC129" s="177" t="s">
        <v>937</v>
      </c>
      <c r="AD129" s="1" t="s">
        <v>44</v>
      </c>
      <c r="AE129" s="7">
        <v>0</v>
      </c>
      <c r="AF129" s="68">
        <v>19986.8</v>
      </c>
      <c r="AG129" s="193">
        <v>20000</v>
      </c>
      <c r="AH129" s="69"/>
    </row>
    <row r="130" spans="1:34" x14ac:dyDescent="0.25">
      <c r="A130" s="1" t="s">
        <v>985</v>
      </c>
      <c r="B130" s="1" t="s">
        <v>46</v>
      </c>
      <c r="C130" s="1" t="s">
        <v>999</v>
      </c>
      <c r="D130" s="1" t="s">
        <v>520</v>
      </c>
      <c r="E130" s="1">
        <v>1</v>
      </c>
      <c r="F130" s="1" t="s">
        <v>817</v>
      </c>
      <c r="G130" s="1">
        <v>1.7</v>
      </c>
      <c r="H130" s="1" t="s">
        <v>821</v>
      </c>
      <c r="I130" s="1" t="s">
        <v>219</v>
      </c>
      <c r="J130" s="1" t="s">
        <v>220</v>
      </c>
      <c r="K130" s="1" t="s">
        <v>49</v>
      </c>
      <c r="L130" s="1" t="s">
        <v>834</v>
      </c>
      <c r="M130" s="1">
        <v>6</v>
      </c>
      <c r="N130" s="1" t="s">
        <v>223</v>
      </c>
      <c r="O130" s="1" t="s">
        <v>769</v>
      </c>
      <c r="P130" s="1" t="s">
        <v>1770</v>
      </c>
      <c r="Q130" s="177" t="s">
        <v>894</v>
      </c>
      <c r="R130" s="1" t="s">
        <v>229</v>
      </c>
      <c r="S130" s="1" t="s">
        <v>850</v>
      </c>
      <c r="T130" s="1" t="s">
        <v>599</v>
      </c>
      <c r="U130" s="1" t="s">
        <v>222</v>
      </c>
      <c r="V130" s="1" t="s">
        <v>663</v>
      </c>
      <c r="W130" s="1" t="s">
        <v>226</v>
      </c>
      <c r="X130" s="1">
        <v>2000</v>
      </c>
      <c r="Y130" s="1" t="s">
        <v>57</v>
      </c>
      <c r="Z130" s="1">
        <v>2800</v>
      </c>
      <c r="AA130" s="1">
        <v>2821</v>
      </c>
      <c r="AB130" s="1" t="s">
        <v>231</v>
      </c>
      <c r="AC130" s="177" t="s">
        <v>937</v>
      </c>
      <c r="AD130" s="1" t="s">
        <v>44</v>
      </c>
      <c r="AE130" s="68">
        <v>231916.1</v>
      </c>
      <c r="AF130" s="68">
        <v>0</v>
      </c>
      <c r="AG130" s="193">
        <v>300000</v>
      </c>
      <c r="AH130" s="69" t="s">
        <v>525</v>
      </c>
    </row>
    <row r="131" spans="1:34" x14ac:dyDescent="0.25">
      <c r="A131" s="1" t="s">
        <v>985</v>
      </c>
      <c r="B131" s="1" t="s">
        <v>46</v>
      </c>
      <c r="C131" s="1" t="s">
        <v>999</v>
      </c>
      <c r="D131" s="1" t="s">
        <v>520</v>
      </c>
      <c r="E131" s="1">
        <v>1</v>
      </c>
      <c r="F131" s="1" t="s">
        <v>817</v>
      </c>
      <c r="G131" s="1">
        <v>1.7</v>
      </c>
      <c r="H131" s="1" t="s">
        <v>821</v>
      </c>
      <c r="I131" s="1" t="s">
        <v>805</v>
      </c>
      <c r="J131" s="1" t="s">
        <v>829</v>
      </c>
      <c r="K131" s="1" t="s">
        <v>49</v>
      </c>
      <c r="L131" s="1" t="s">
        <v>834</v>
      </c>
      <c r="M131" s="1">
        <v>6</v>
      </c>
      <c r="N131" s="1" t="s">
        <v>223</v>
      </c>
      <c r="O131" s="1" t="s">
        <v>769</v>
      </c>
      <c r="P131" s="1" t="s">
        <v>1770</v>
      </c>
      <c r="Q131" s="177" t="s">
        <v>895</v>
      </c>
      <c r="R131" s="1" t="s">
        <v>804</v>
      </c>
      <c r="S131" s="1" t="s">
        <v>851</v>
      </c>
      <c r="T131" s="1" t="s">
        <v>804</v>
      </c>
      <c r="U131" s="1" t="s">
        <v>222</v>
      </c>
      <c r="V131" s="1" t="s">
        <v>663</v>
      </c>
      <c r="W131" s="1" t="s">
        <v>226</v>
      </c>
      <c r="X131" s="1">
        <v>2000</v>
      </c>
      <c r="Y131" s="1" t="s">
        <v>57</v>
      </c>
      <c r="Z131" s="1">
        <v>2800</v>
      </c>
      <c r="AA131" s="1">
        <v>2831</v>
      </c>
      <c r="AB131" s="1" t="s">
        <v>232</v>
      </c>
      <c r="AC131" s="177" t="s">
        <v>937</v>
      </c>
      <c r="AD131" s="1" t="s">
        <v>44</v>
      </c>
      <c r="AE131" s="68"/>
      <c r="AF131" s="68"/>
      <c r="AG131" s="193">
        <v>500000</v>
      </c>
      <c r="AH131" s="69"/>
    </row>
    <row r="132" spans="1:34" x14ac:dyDescent="0.25">
      <c r="A132" s="1" t="s">
        <v>990</v>
      </c>
      <c r="B132" s="1" t="s">
        <v>454</v>
      </c>
      <c r="C132" s="1" t="s">
        <v>999</v>
      </c>
      <c r="D132" s="1" t="s">
        <v>519</v>
      </c>
      <c r="E132" s="1">
        <v>1</v>
      </c>
      <c r="F132" s="1" t="s">
        <v>817</v>
      </c>
      <c r="G132" s="1">
        <v>1.7</v>
      </c>
      <c r="H132" s="1" t="s">
        <v>821</v>
      </c>
      <c r="I132" s="1" t="s">
        <v>219</v>
      </c>
      <c r="J132" s="1" t="s">
        <v>220</v>
      </c>
      <c r="K132" s="1" t="s">
        <v>49</v>
      </c>
      <c r="L132" s="1" t="s">
        <v>834</v>
      </c>
      <c r="M132" s="1">
        <v>6</v>
      </c>
      <c r="N132" s="1" t="s">
        <v>223</v>
      </c>
      <c r="O132" s="1" t="s">
        <v>769</v>
      </c>
      <c r="P132" s="1" t="s">
        <v>1770</v>
      </c>
      <c r="Q132" s="177" t="s">
        <v>894</v>
      </c>
      <c r="R132" s="1" t="s">
        <v>229</v>
      </c>
      <c r="S132" s="1" t="s">
        <v>850</v>
      </c>
      <c r="T132" s="1" t="s">
        <v>599</v>
      </c>
      <c r="U132" s="1" t="s">
        <v>222</v>
      </c>
      <c r="V132" s="1" t="s">
        <v>663</v>
      </c>
      <c r="W132" s="1" t="s">
        <v>226</v>
      </c>
      <c r="X132" s="1">
        <v>2000</v>
      </c>
      <c r="Y132" s="1" t="s">
        <v>57</v>
      </c>
      <c r="Z132" s="1">
        <v>2800</v>
      </c>
      <c r="AA132" s="1">
        <v>2831</v>
      </c>
      <c r="AB132" s="1" t="s">
        <v>232</v>
      </c>
      <c r="AC132" s="177" t="s">
        <v>937</v>
      </c>
      <c r="AD132" s="1" t="s">
        <v>44</v>
      </c>
      <c r="AE132" s="68">
        <v>3031060.3</v>
      </c>
      <c r="AF132" s="68">
        <v>0</v>
      </c>
      <c r="AG132" s="193">
        <v>3100000</v>
      </c>
      <c r="AH132" s="69" t="s">
        <v>543</v>
      </c>
    </row>
    <row r="133" spans="1:34" x14ac:dyDescent="0.25">
      <c r="A133" s="1" t="s">
        <v>985</v>
      </c>
      <c r="B133" s="1" t="s">
        <v>46</v>
      </c>
      <c r="C133" s="1" t="s">
        <v>999</v>
      </c>
      <c r="D133" s="1" t="s">
        <v>520</v>
      </c>
      <c r="E133" s="1">
        <v>1</v>
      </c>
      <c r="F133" s="1" t="s">
        <v>817</v>
      </c>
      <c r="G133" s="1">
        <v>1.3</v>
      </c>
      <c r="H133" s="1" t="s">
        <v>820</v>
      </c>
      <c r="I133" s="1" t="s">
        <v>32</v>
      </c>
      <c r="J133" s="1" t="s">
        <v>33</v>
      </c>
      <c r="K133" s="1" t="s">
        <v>100</v>
      </c>
      <c r="L133" s="1" t="s">
        <v>830</v>
      </c>
      <c r="M133" s="1">
        <v>2</v>
      </c>
      <c r="N133" s="1" t="s">
        <v>125</v>
      </c>
      <c r="O133" s="1" t="s">
        <v>770</v>
      </c>
      <c r="P133" s="1" t="s">
        <v>1605</v>
      </c>
      <c r="Q133" s="177" t="s">
        <v>900</v>
      </c>
      <c r="R133" s="1" t="s">
        <v>346</v>
      </c>
      <c r="S133" s="1" t="s">
        <v>853</v>
      </c>
      <c r="T133" s="1" t="s">
        <v>619</v>
      </c>
      <c r="U133" s="1" t="s">
        <v>103</v>
      </c>
      <c r="V133" s="1" t="s">
        <v>660</v>
      </c>
      <c r="W133" s="1" t="s">
        <v>348</v>
      </c>
      <c r="X133" s="1">
        <v>2000</v>
      </c>
      <c r="Y133" s="1" t="s">
        <v>57</v>
      </c>
      <c r="Z133" s="1">
        <v>2900</v>
      </c>
      <c r="AA133" s="1">
        <v>2911</v>
      </c>
      <c r="AB133" s="1" t="s">
        <v>62</v>
      </c>
      <c r="AC133" s="177" t="s">
        <v>937</v>
      </c>
      <c r="AD133" s="1" t="s">
        <v>44</v>
      </c>
      <c r="AE133" s="6">
        <v>378958.6</v>
      </c>
      <c r="AF133" s="68">
        <v>560648.22</v>
      </c>
      <c r="AG133" s="193">
        <v>1520000</v>
      </c>
      <c r="AH133" s="69"/>
    </row>
    <row r="134" spans="1:34" x14ac:dyDescent="0.25">
      <c r="A134" s="1" t="s">
        <v>985</v>
      </c>
      <c r="B134" s="1" t="s">
        <v>46</v>
      </c>
      <c r="C134" s="1" t="s">
        <v>999</v>
      </c>
      <c r="D134" s="1" t="s">
        <v>520</v>
      </c>
      <c r="E134" s="1">
        <v>1</v>
      </c>
      <c r="F134" s="1" t="s">
        <v>817</v>
      </c>
      <c r="G134" s="1">
        <v>1.3</v>
      </c>
      <c r="H134" s="1" t="s">
        <v>820</v>
      </c>
      <c r="I134" s="1" t="s">
        <v>32</v>
      </c>
      <c r="J134" s="1" t="s">
        <v>33</v>
      </c>
      <c r="K134" s="1" t="s">
        <v>100</v>
      </c>
      <c r="L134" s="1" t="s">
        <v>830</v>
      </c>
      <c r="M134" s="1">
        <v>2</v>
      </c>
      <c r="N134" s="1" t="s">
        <v>125</v>
      </c>
      <c r="O134" s="1" t="s">
        <v>770</v>
      </c>
      <c r="P134" s="1" t="s">
        <v>1605</v>
      </c>
      <c r="Q134" s="177" t="s">
        <v>904</v>
      </c>
      <c r="R134" s="1" t="s">
        <v>352</v>
      </c>
      <c r="S134" s="1" t="s">
        <v>856</v>
      </c>
      <c r="T134" s="1" t="s">
        <v>610</v>
      </c>
      <c r="U134" s="1" t="s">
        <v>351</v>
      </c>
      <c r="V134" s="1" t="s">
        <v>660</v>
      </c>
      <c r="W134" s="1" t="s">
        <v>354</v>
      </c>
      <c r="X134" s="1">
        <v>2000</v>
      </c>
      <c r="Y134" s="1" t="s">
        <v>57</v>
      </c>
      <c r="Z134" s="1">
        <v>2900</v>
      </c>
      <c r="AA134" s="1">
        <v>2911</v>
      </c>
      <c r="AB134" s="1" t="s">
        <v>62</v>
      </c>
      <c r="AC134" s="177" t="s">
        <v>937</v>
      </c>
      <c r="AD134" s="1" t="s">
        <v>44</v>
      </c>
      <c r="AE134" s="6">
        <v>49938</v>
      </c>
      <c r="AF134" s="68">
        <v>88864.12</v>
      </c>
      <c r="AG134" s="193">
        <v>300000</v>
      </c>
      <c r="AH134" s="69" t="s">
        <v>557</v>
      </c>
    </row>
    <row r="135" spans="1:34" x14ac:dyDescent="0.25">
      <c r="A135" s="1" t="s">
        <v>985</v>
      </c>
      <c r="B135" s="1" t="s">
        <v>46</v>
      </c>
      <c r="C135" s="1" t="s">
        <v>999</v>
      </c>
      <c r="D135" s="1" t="s">
        <v>520</v>
      </c>
      <c r="E135" s="1">
        <v>2</v>
      </c>
      <c r="F135" s="1" t="s">
        <v>818</v>
      </c>
      <c r="G135" s="1">
        <v>2.1</v>
      </c>
      <c r="H135" s="1" t="s">
        <v>822</v>
      </c>
      <c r="I135" s="1" t="s">
        <v>47</v>
      </c>
      <c r="J135" s="1" t="s">
        <v>48</v>
      </c>
      <c r="K135" s="1" t="s">
        <v>49</v>
      </c>
      <c r="L135" s="1" t="s">
        <v>834</v>
      </c>
      <c r="M135" s="1">
        <v>3</v>
      </c>
      <c r="N135" s="1" t="s">
        <v>53</v>
      </c>
      <c r="O135" s="1" t="s">
        <v>770</v>
      </c>
      <c r="P135" s="1" t="s">
        <v>1605</v>
      </c>
      <c r="Q135" s="177" t="s">
        <v>906</v>
      </c>
      <c r="R135" s="1" t="s">
        <v>54</v>
      </c>
      <c r="S135" s="1" t="s">
        <v>858</v>
      </c>
      <c r="T135" s="1" t="s">
        <v>600</v>
      </c>
      <c r="U135" s="1" t="s">
        <v>52</v>
      </c>
      <c r="V135" s="1" t="s">
        <v>660</v>
      </c>
      <c r="W135" s="1" t="s">
        <v>56</v>
      </c>
      <c r="X135" s="1">
        <v>2000</v>
      </c>
      <c r="Y135" s="1" t="s">
        <v>57</v>
      </c>
      <c r="Z135" s="1">
        <v>2900</v>
      </c>
      <c r="AA135" s="1">
        <v>2911</v>
      </c>
      <c r="AB135" s="1" t="s">
        <v>62</v>
      </c>
      <c r="AC135" s="177" t="s">
        <v>937</v>
      </c>
      <c r="AD135" s="1" t="s">
        <v>44</v>
      </c>
      <c r="AE135" s="6">
        <v>21019.33</v>
      </c>
      <c r="AF135" s="68">
        <v>3810.6</v>
      </c>
      <c r="AG135" s="193">
        <v>150000</v>
      </c>
      <c r="AH135" s="69"/>
    </row>
    <row r="136" spans="1:34" x14ac:dyDescent="0.25">
      <c r="A136" s="1" t="s">
        <v>985</v>
      </c>
      <c r="B136" s="1" t="s">
        <v>46</v>
      </c>
      <c r="C136" s="1" t="s">
        <v>999</v>
      </c>
      <c r="D136" s="1" t="s">
        <v>520</v>
      </c>
      <c r="E136" s="1">
        <v>2</v>
      </c>
      <c r="F136" s="1" t="s">
        <v>818</v>
      </c>
      <c r="G136" s="1">
        <v>2.2000000000000002</v>
      </c>
      <c r="H136" s="1" t="s">
        <v>823</v>
      </c>
      <c r="I136" s="1" t="s">
        <v>395</v>
      </c>
      <c r="J136" s="1" t="s">
        <v>396</v>
      </c>
      <c r="K136" s="1" t="s">
        <v>100</v>
      </c>
      <c r="L136" s="1" t="s">
        <v>830</v>
      </c>
      <c r="M136" s="1">
        <v>2</v>
      </c>
      <c r="N136" s="1" t="s">
        <v>125</v>
      </c>
      <c r="O136" s="1" t="s">
        <v>770</v>
      </c>
      <c r="P136" s="1" t="s">
        <v>1605</v>
      </c>
      <c r="Q136" s="177" t="s">
        <v>901</v>
      </c>
      <c r="R136" s="1" t="s">
        <v>397</v>
      </c>
      <c r="S136" s="1" t="s">
        <v>854</v>
      </c>
      <c r="T136" s="1" t="s">
        <v>399</v>
      </c>
      <c r="U136" s="1" t="s">
        <v>103</v>
      </c>
      <c r="V136" s="1" t="s">
        <v>660</v>
      </c>
      <c r="W136" s="1" t="s">
        <v>399</v>
      </c>
      <c r="X136" s="1">
        <v>2000</v>
      </c>
      <c r="Y136" s="1" t="s">
        <v>57</v>
      </c>
      <c r="Z136" s="1">
        <v>2900</v>
      </c>
      <c r="AA136" s="1">
        <v>2911</v>
      </c>
      <c r="AB136" s="1" t="s">
        <v>62</v>
      </c>
      <c r="AC136" s="177" t="s">
        <v>937</v>
      </c>
      <c r="AD136" s="1" t="s">
        <v>44</v>
      </c>
      <c r="AE136" s="6">
        <v>99012.87</v>
      </c>
      <c r="AF136" s="68">
        <v>126287.4</v>
      </c>
      <c r="AG136" s="193">
        <v>225000</v>
      </c>
      <c r="AH136" s="69"/>
    </row>
    <row r="137" spans="1:34" x14ac:dyDescent="0.25">
      <c r="A137" s="1" t="s">
        <v>985</v>
      </c>
      <c r="B137" s="1" t="s">
        <v>46</v>
      </c>
      <c r="C137" s="1" t="s">
        <v>999</v>
      </c>
      <c r="D137" s="1" t="s">
        <v>520</v>
      </c>
      <c r="E137" s="1">
        <v>2</v>
      </c>
      <c r="F137" s="1" t="s">
        <v>818</v>
      </c>
      <c r="G137" s="1">
        <v>2.1</v>
      </c>
      <c r="H137" s="1" t="s">
        <v>822</v>
      </c>
      <c r="I137" s="1" t="s">
        <v>172</v>
      </c>
      <c r="J137" s="1" t="s">
        <v>173</v>
      </c>
      <c r="K137" s="1" t="s">
        <v>100</v>
      </c>
      <c r="L137" s="1" t="s">
        <v>830</v>
      </c>
      <c r="M137" s="1">
        <v>2</v>
      </c>
      <c r="N137" s="1" t="s">
        <v>125</v>
      </c>
      <c r="O137" s="1" t="s">
        <v>770</v>
      </c>
      <c r="P137" s="1" t="s">
        <v>1605</v>
      </c>
      <c r="Q137" s="177" t="s">
        <v>902</v>
      </c>
      <c r="R137" s="1" t="s">
        <v>803</v>
      </c>
      <c r="S137" s="1" t="s">
        <v>855</v>
      </c>
      <c r="T137" s="1" t="s">
        <v>176</v>
      </c>
      <c r="U137" s="1" t="s">
        <v>103</v>
      </c>
      <c r="V137" s="1" t="s">
        <v>660</v>
      </c>
      <c r="W137" s="1" t="s">
        <v>176</v>
      </c>
      <c r="X137" s="1">
        <v>2000</v>
      </c>
      <c r="Y137" s="1" t="s">
        <v>57</v>
      </c>
      <c r="Z137" s="1">
        <v>2900</v>
      </c>
      <c r="AA137" s="1">
        <v>2911</v>
      </c>
      <c r="AB137" s="1" t="s">
        <v>62</v>
      </c>
      <c r="AC137" s="177" t="s">
        <v>937</v>
      </c>
      <c r="AD137" s="1" t="s">
        <v>44</v>
      </c>
      <c r="AE137" s="6"/>
      <c r="AF137" s="68"/>
      <c r="AG137" s="193">
        <v>50000</v>
      </c>
      <c r="AH137" s="69"/>
    </row>
    <row r="138" spans="1:34" x14ac:dyDescent="0.25">
      <c r="A138" s="1" t="s">
        <v>985</v>
      </c>
      <c r="B138" s="1" t="s">
        <v>46</v>
      </c>
      <c r="C138" s="1" t="s">
        <v>999</v>
      </c>
      <c r="D138" s="1" t="s">
        <v>520</v>
      </c>
      <c r="E138" s="1">
        <v>2</v>
      </c>
      <c r="F138" s="1" t="s">
        <v>818</v>
      </c>
      <c r="G138" s="1">
        <v>2.2000000000000002</v>
      </c>
      <c r="H138" s="1" t="s">
        <v>823</v>
      </c>
      <c r="I138" s="1" t="s">
        <v>74</v>
      </c>
      <c r="J138" s="1" t="s">
        <v>75</v>
      </c>
      <c r="K138" s="1" t="s">
        <v>100</v>
      </c>
      <c r="L138" s="1" t="s">
        <v>830</v>
      </c>
      <c r="M138" s="1">
        <v>1</v>
      </c>
      <c r="N138" s="1" t="s">
        <v>104</v>
      </c>
      <c r="O138" s="1" t="s">
        <v>770</v>
      </c>
      <c r="P138" s="1" t="s">
        <v>1605</v>
      </c>
      <c r="Q138" s="177" t="s">
        <v>905</v>
      </c>
      <c r="R138" s="1" t="s">
        <v>105</v>
      </c>
      <c r="S138" s="1" t="s">
        <v>857</v>
      </c>
      <c r="T138" s="1" t="s">
        <v>1754</v>
      </c>
      <c r="U138" s="1" t="s">
        <v>103</v>
      </c>
      <c r="V138" s="1" t="s">
        <v>660</v>
      </c>
      <c r="W138" s="1" t="s">
        <v>107</v>
      </c>
      <c r="X138" s="1">
        <v>2000</v>
      </c>
      <c r="Y138" s="1" t="s">
        <v>57</v>
      </c>
      <c r="Z138" s="1">
        <v>2900</v>
      </c>
      <c r="AA138" s="1">
        <v>2911</v>
      </c>
      <c r="AB138" s="1" t="s">
        <v>62</v>
      </c>
      <c r="AC138" s="177" t="s">
        <v>937</v>
      </c>
      <c r="AD138" s="1" t="s">
        <v>44</v>
      </c>
      <c r="AE138" s="6">
        <v>1568349.83</v>
      </c>
      <c r="AF138" s="68">
        <v>5472017.1299999999</v>
      </c>
      <c r="AG138" s="193">
        <v>2300000</v>
      </c>
      <c r="AH138" s="69"/>
    </row>
    <row r="139" spans="1:34" x14ac:dyDescent="0.25">
      <c r="A139" s="1" t="s">
        <v>985</v>
      </c>
      <c r="B139" s="1" t="s">
        <v>46</v>
      </c>
      <c r="C139" s="1" t="s">
        <v>999</v>
      </c>
      <c r="D139" s="1" t="s">
        <v>520</v>
      </c>
      <c r="E139" s="1">
        <v>1</v>
      </c>
      <c r="F139" s="1" t="s">
        <v>817</v>
      </c>
      <c r="G139" s="1">
        <v>1.7</v>
      </c>
      <c r="H139" s="1" t="s">
        <v>821</v>
      </c>
      <c r="I139" s="1" t="s">
        <v>123</v>
      </c>
      <c r="J139" s="1" t="s">
        <v>124</v>
      </c>
      <c r="K139" s="1" t="s">
        <v>100</v>
      </c>
      <c r="L139" s="1" t="s">
        <v>830</v>
      </c>
      <c r="M139" s="1">
        <v>6</v>
      </c>
      <c r="N139" s="1" t="s">
        <v>223</v>
      </c>
      <c r="O139" s="1" t="s">
        <v>769</v>
      </c>
      <c r="P139" s="1" t="s">
        <v>1770</v>
      </c>
      <c r="Q139" s="177" t="s">
        <v>897</v>
      </c>
      <c r="R139" s="1" t="s">
        <v>135</v>
      </c>
      <c r="S139" s="1" t="s">
        <v>898</v>
      </c>
      <c r="T139" s="1" t="s">
        <v>1753</v>
      </c>
      <c r="U139" s="1" t="s">
        <v>79</v>
      </c>
      <c r="V139" s="1" t="s">
        <v>663</v>
      </c>
      <c r="W139" s="1" t="s">
        <v>128</v>
      </c>
      <c r="X139" s="1">
        <v>2000</v>
      </c>
      <c r="Y139" s="1" t="s">
        <v>57</v>
      </c>
      <c r="Z139" s="1">
        <v>2900</v>
      </c>
      <c r="AA139" s="1">
        <v>2911</v>
      </c>
      <c r="AB139" s="1" t="s">
        <v>62</v>
      </c>
      <c r="AC139" s="177" t="s">
        <v>937</v>
      </c>
      <c r="AD139" s="1" t="s">
        <v>44</v>
      </c>
      <c r="AE139" s="6">
        <v>17650.86</v>
      </c>
      <c r="AF139" s="68">
        <v>45492.3</v>
      </c>
      <c r="AG139" s="193">
        <v>50000</v>
      </c>
      <c r="AH139" s="69"/>
    </row>
    <row r="140" spans="1:34" x14ac:dyDescent="0.25">
      <c r="A140" s="1" t="s">
        <v>985</v>
      </c>
      <c r="B140" s="1" t="s">
        <v>46</v>
      </c>
      <c r="C140" s="1" t="s">
        <v>999</v>
      </c>
      <c r="D140" s="1" t="s">
        <v>520</v>
      </c>
      <c r="E140" s="1">
        <v>3</v>
      </c>
      <c r="F140" s="1" t="s">
        <v>819</v>
      </c>
      <c r="G140" s="1">
        <v>3.8</v>
      </c>
      <c r="H140" s="1" t="s">
        <v>828</v>
      </c>
      <c r="I140" s="1" t="s">
        <v>142</v>
      </c>
      <c r="J140" s="1" t="s">
        <v>143</v>
      </c>
      <c r="K140" s="1" t="s">
        <v>100</v>
      </c>
      <c r="L140" s="1" t="s">
        <v>830</v>
      </c>
      <c r="M140" s="1">
        <v>5</v>
      </c>
      <c r="N140" s="1" t="s">
        <v>784</v>
      </c>
      <c r="O140" s="1" t="s">
        <v>775</v>
      </c>
      <c r="P140" s="1" t="s">
        <v>1767</v>
      </c>
      <c r="Q140" s="177" t="s">
        <v>1648</v>
      </c>
      <c r="R140" s="1" t="s">
        <v>146</v>
      </c>
      <c r="S140" s="1" t="s">
        <v>875</v>
      </c>
      <c r="T140" s="1" t="s">
        <v>618</v>
      </c>
      <c r="U140" s="1" t="s">
        <v>145</v>
      </c>
      <c r="V140" s="1" t="s">
        <v>662</v>
      </c>
      <c r="W140" s="1" t="s">
        <v>148</v>
      </c>
      <c r="X140" s="1">
        <v>2000</v>
      </c>
      <c r="Y140" s="1" t="s">
        <v>57</v>
      </c>
      <c r="Z140" s="1">
        <v>2900</v>
      </c>
      <c r="AA140" s="1">
        <v>2911</v>
      </c>
      <c r="AB140" s="1" t="s">
        <v>62</v>
      </c>
      <c r="AC140" s="177" t="s">
        <v>937</v>
      </c>
      <c r="AD140" s="1" t="s">
        <v>44</v>
      </c>
      <c r="AE140" s="6">
        <v>36627.620000000003</v>
      </c>
      <c r="AF140" s="68">
        <v>47681.919999999998</v>
      </c>
      <c r="AG140" s="192">
        <v>500000</v>
      </c>
      <c r="AH140" s="69"/>
    </row>
    <row r="141" spans="1:34" x14ac:dyDescent="0.25">
      <c r="A141" s="1" t="s">
        <v>985</v>
      </c>
      <c r="B141" s="1" t="s">
        <v>46</v>
      </c>
      <c r="C141" s="1" t="s">
        <v>999</v>
      </c>
      <c r="D141" s="1" t="s">
        <v>520</v>
      </c>
      <c r="E141" s="1">
        <v>2</v>
      </c>
      <c r="F141" s="1" t="s">
        <v>818</v>
      </c>
      <c r="G141" s="1">
        <v>2.2999999999999998</v>
      </c>
      <c r="H141" s="1" t="s">
        <v>824</v>
      </c>
      <c r="I141" s="1" t="s">
        <v>177</v>
      </c>
      <c r="J141" s="1" t="s">
        <v>178</v>
      </c>
      <c r="K141" s="1" t="s">
        <v>100</v>
      </c>
      <c r="L141" s="1" t="s">
        <v>830</v>
      </c>
      <c r="M141" s="1">
        <v>2</v>
      </c>
      <c r="N141" s="1" t="s">
        <v>125</v>
      </c>
      <c r="O141" s="1" t="s">
        <v>769</v>
      </c>
      <c r="P141" s="1" t="s">
        <v>1770</v>
      </c>
      <c r="Q141" s="177" t="s">
        <v>984</v>
      </c>
      <c r="R141" s="1" t="s">
        <v>179</v>
      </c>
      <c r="S141" s="1" t="s">
        <v>852</v>
      </c>
      <c r="T141" s="1" t="s">
        <v>181</v>
      </c>
      <c r="U141" s="1" t="s">
        <v>103</v>
      </c>
      <c r="V141" s="1" t="s">
        <v>663</v>
      </c>
      <c r="W141" s="1" t="s">
        <v>181</v>
      </c>
      <c r="X141" s="1">
        <v>2000</v>
      </c>
      <c r="Y141" s="1" t="s">
        <v>57</v>
      </c>
      <c r="Z141" s="1">
        <v>2900</v>
      </c>
      <c r="AA141" s="1">
        <v>2911</v>
      </c>
      <c r="AB141" s="1" t="s">
        <v>62</v>
      </c>
      <c r="AC141" s="177" t="s">
        <v>937</v>
      </c>
      <c r="AD141" s="1" t="s">
        <v>44</v>
      </c>
      <c r="AE141" s="6">
        <v>166096.24</v>
      </c>
      <c r="AF141" s="68">
        <v>172317.13</v>
      </c>
      <c r="AG141" s="193">
        <v>250000</v>
      </c>
      <c r="AH141" s="69"/>
    </row>
    <row r="142" spans="1:34" x14ac:dyDescent="0.25">
      <c r="A142" s="1" t="s">
        <v>985</v>
      </c>
      <c r="B142" s="1" t="s">
        <v>46</v>
      </c>
      <c r="C142" s="1" t="s">
        <v>999</v>
      </c>
      <c r="D142" s="1" t="s">
        <v>520</v>
      </c>
      <c r="E142" s="1">
        <v>1</v>
      </c>
      <c r="F142" s="1" t="s">
        <v>817</v>
      </c>
      <c r="G142" s="1">
        <v>1.3</v>
      </c>
      <c r="H142" s="1" t="s">
        <v>820</v>
      </c>
      <c r="I142" s="1" t="s">
        <v>32</v>
      </c>
      <c r="J142" s="1" t="s">
        <v>33</v>
      </c>
      <c r="K142" s="1" t="s">
        <v>34</v>
      </c>
      <c r="L142" s="1" t="s">
        <v>833</v>
      </c>
      <c r="M142" s="1">
        <v>5</v>
      </c>
      <c r="N142" s="1" t="s">
        <v>784</v>
      </c>
      <c r="O142" s="1" t="s">
        <v>764</v>
      </c>
      <c r="P142" s="1" t="s">
        <v>37</v>
      </c>
      <c r="Q142" s="177" t="s">
        <v>880</v>
      </c>
      <c r="R142" s="1" t="s">
        <v>252</v>
      </c>
      <c r="S142" s="1" t="s">
        <v>841</v>
      </c>
      <c r="T142" s="1" t="s">
        <v>636</v>
      </c>
      <c r="U142" s="1" t="s">
        <v>37</v>
      </c>
      <c r="V142" s="1" t="s">
        <v>584</v>
      </c>
      <c r="W142" s="1" t="s">
        <v>254</v>
      </c>
      <c r="X142" s="1">
        <v>2000</v>
      </c>
      <c r="Y142" s="1" t="s">
        <v>57</v>
      </c>
      <c r="Z142" s="1">
        <v>2900</v>
      </c>
      <c r="AA142" s="1">
        <v>2911</v>
      </c>
      <c r="AB142" s="1" t="s">
        <v>62</v>
      </c>
      <c r="AC142" s="177" t="s">
        <v>937</v>
      </c>
      <c r="AD142" s="1" t="s">
        <v>44</v>
      </c>
      <c r="AE142" s="6">
        <v>8082.15</v>
      </c>
      <c r="AF142" s="68">
        <v>7923.57</v>
      </c>
      <c r="AG142" s="193">
        <v>10000</v>
      </c>
      <c r="AH142" s="69"/>
    </row>
    <row r="143" spans="1:34" x14ac:dyDescent="0.25">
      <c r="A143" s="1" t="s">
        <v>985</v>
      </c>
      <c r="B143" s="1" t="s">
        <v>46</v>
      </c>
      <c r="C143" s="1" t="s">
        <v>999</v>
      </c>
      <c r="D143" s="1" t="s">
        <v>520</v>
      </c>
      <c r="E143" s="1">
        <v>2</v>
      </c>
      <c r="F143" s="1" t="s">
        <v>818</v>
      </c>
      <c r="G143" s="1">
        <v>2.7</v>
      </c>
      <c r="H143" s="1" t="s">
        <v>189</v>
      </c>
      <c r="I143" s="1" t="s">
        <v>188</v>
      </c>
      <c r="J143" s="1" t="s">
        <v>189</v>
      </c>
      <c r="K143" s="1" t="s">
        <v>282</v>
      </c>
      <c r="L143" s="1" t="s">
        <v>831</v>
      </c>
      <c r="M143" s="1">
        <v>0</v>
      </c>
      <c r="N143" s="1" t="s">
        <v>80</v>
      </c>
      <c r="O143" s="1" t="s">
        <v>771</v>
      </c>
      <c r="P143" s="1" t="s">
        <v>1768</v>
      </c>
      <c r="Q143" s="177" t="s">
        <v>913</v>
      </c>
      <c r="R143" s="1" t="s">
        <v>810</v>
      </c>
      <c r="S143" s="1" t="s">
        <v>864</v>
      </c>
      <c r="T143" s="1" t="s">
        <v>602</v>
      </c>
      <c r="U143" s="1" t="s">
        <v>79</v>
      </c>
      <c r="V143" s="1" t="s">
        <v>659</v>
      </c>
      <c r="W143" s="1" t="s">
        <v>91</v>
      </c>
      <c r="X143" s="1">
        <v>2000</v>
      </c>
      <c r="Y143" s="1" t="s">
        <v>57</v>
      </c>
      <c r="Z143" s="1">
        <v>2900</v>
      </c>
      <c r="AA143" s="1">
        <v>2911</v>
      </c>
      <c r="AB143" s="1" t="s">
        <v>62</v>
      </c>
      <c r="AC143" s="177" t="s">
        <v>937</v>
      </c>
      <c r="AD143" s="1" t="s">
        <v>44</v>
      </c>
      <c r="AE143" s="7">
        <v>0</v>
      </c>
      <c r="AF143" s="68">
        <v>15025.71</v>
      </c>
      <c r="AG143" s="193">
        <v>15000</v>
      </c>
      <c r="AH143" s="69"/>
    </row>
    <row r="144" spans="1:34" x14ac:dyDescent="0.25">
      <c r="A144" s="1" t="s">
        <v>985</v>
      </c>
      <c r="B144" s="1" t="s">
        <v>46</v>
      </c>
      <c r="C144" s="1" t="s">
        <v>999</v>
      </c>
      <c r="D144" s="1" t="s">
        <v>520</v>
      </c>
      <c r="E144" s="1">
        <v>1</v>
      </c>
      <c r="F144" s="1" t="s">
        <v>817</v>
      </c>
      <c r="G144" s="1">
        <v>1.3</v>
      </c>
      <c r="H144" s="1" t="s">
        <v>820</v>
      </c>
      <c r="I144" s="1" t="s">
        <v>32</v>
      </c>
      <c r="J144" s="1" t="s">
        <v>33</v>
      </c>
      <c r="K144" s="1" t="s">
        <v>100</v>
      </c>
      <c r="L144" s="1" t="s">
        <v>830</v>
      </c>
      <c r="M144" s="1">
        <v>5</v>
      </c>
      <c r="N144" s="1" t="s">
        <v>784</v>
      </c>
      <c r="O144" s="1" t="s">
        <v>765</v>
      </c>
      <c r="P144" s="1" t="s">
        <v>1758</v>
      </c>
      <c r="Q144" s="177" t="s">
        <v>884</v>
      </c>
      <c r="R144" s="1" t="s">
        <v>315</v>
      </c>
      <c r="S144" s="1" t="s">
        <v>844</v>
      </c>
      <c r="T144" s="1" t="s">
        <v>140</v>
      </c>
      <c r="U144" s="1" t="s">
        <v>137</v>
      </c>
      <c r="V144" s="1" t="s">
        <v>656</v>
      </c>
      <c r="W144" s="1" t="s">
        <v>140</v>
      </c>
      <c r="X144" s="1">
        <v>2000</v>
      </c>
      <c r="Y144" s="1" t="s">
        <v>57</v>
      </c>
      <c r="Z144" s="1">
        <v>2900</v>
      </c>
      <c r="AA144" s="1">
        <v>2911</v>
      </c>
      <c r="AB144" s="1" t="s">
        <v>62</v>
      </c>
      <c r="AC144" s="177" t="s">
        <v>937</v>
      </c>
      <c r="AD144" s="1" t="s">
        <v>44</v>
      </c>
      <c r="AE144" s="6">
        <v>122634.33</v>
      </c>
      <c r="AF144" s="68">
        <v>73984.960000000006</v>
      </c>
      <c r="AG144" s="193">
        <v>100000</v>
      </c>
      <c r="AH144" s="69"/>
    </row>
    <row r="145" spans="1:34" x14ac:dyDescent="0.25">
      <c r="A145" s="1" t="s">
        <v>985</v>
      </c>
      <c r="B145" s="1" t="s">
        <v>46</v>
      </c>
      <c r="C145" s="1" t="s">
        <v>999</v>
      </c>
      <c r="D145" s="1" t="s">
        <v>520</v>
      </c>
      <c r="E145" s="1">
        <v>3</v>
      </c>
      <c r="F145" s="1" t="s">
        <v>819</v>
      </c>
      <c r="G145" s="1">
        <v>3.2</v>
      </c>
      <c r="H145" s="1" t="s">
        <v>1759</v>
      </c>
      <c r="I145" s="1" t="s">
        <v>1760</v>
      </c>
      <c r="J145" s="1" t="s">
        <v>1761</v>
      </c>
      <c r="K145" s="1" t="s">
        <v>76</v>
      </c>
      <c r="L145" s="1" t="s">
        <v>835</v>
      </c>
      <c r="M145" s="1">
        <v>7</v>
      </c>
      <c r="N145" s="1" t="s">
        <v>376</v>
      </c>
      <c r="O145" s="1" t="s">
        <v>773</v>
      </c>
      <c r="P145" s="1" t="s">
        <v>912</v>
      </c>
      <c r="Q145" s="177" t="s">
        <v>929</v>
      </c>
      <c r="R145" s="1" t="s">
        <v>802</v>
      </c>
      <c r="S145" s="1" t="s">
        <v>871</v>
      </c>
      <c r="T145" s="1" t="s">
        <v>801</v>
      </c>
      <c r="U145" s="1" t="s">
        <v>351</v>
      </c>
      <c r="V145" s="1" t="s">
        <v>651</v>
      </c>
      <c r="W145" s="1" t="s">
        <v>384</v>
      </c>
      <c r="X145" s="1">
        <v>2000</v>
      </c>
      <c r="Y145" s="1" t="s">
        <v>57</v>
      </c>
      <c r="Z145" s="1">
        <v>2900</v>
      </c>
      <c r="AA145" s="1">
        <v>2911</v>
      </c>
      <c r="AB145" s="1" t="s">
        <v>62</v>
      </c>
      <c r="AC145" s="177" t="s">
        <v>937</v>
      </c>
      <c r="AD145" s="1" t="s">
        <v>44</v>
      </c>
      <c r="AE145" s="6">
        <v>160491.48000000001</v>
      </c>
      <c r="AF145" s="68">
        <v>0</v>
      </c>
      <c r="AG145" s="193">
        <v>150000</v>
      </c>
      <c r="AH145" s="69"/>
    </row>
    <row r="146" spans="1:34" x14ac:dyDescent="0.25">
      <c r="A146" s="1" t="s">
        <v>985</v>
      </c>
      <c r="B146" s="1" t="s">
        <v>46</v>
      </c>
      <c r="C146" s="1" t="s">
        <v>999</v>
      </c>
      <c r="D146" s="1" t="s">
        <v>520</v>
      </c>
      <c r="E146" s="1">
        <v>2</v>
      </c>
      <c r="F146" s="1" t="s">
        <v>818</v>
      </c>
      <c r="G146" s="1">
        <v>2.4</v>
      </c>
      <c r="H146" s="1" t="s">
        <v>825</v>
      </c>
      <c r="I146" s="1" t="s">
        <v>400</v>
      </c>
      <c r="J146" s="1" t="s">
        <v>401</v>
      </c>
      <c r="K146" s="1" t="s">
        <v>282</v>
      </c>
      <c r="L146" s="1" t="s">
        <v>831</v>
      </c>
      <c r="M146" s="1">
        <v>0</v>
      </c>
      <c r="N146" s="1" t="s">
        <v>80</v>
      </c>
      <c r="O146" s="1" t="s">
        <v>771</v>
      </c>
      <c r="P146" s="1" t="s">
        <v>1768</v>
      </c>
      <c r="Q146" s="177" t="s">
        <v>914</v>
      </c>
      <c r="R146" s="1" t="s">
        <v>402</v>
      </c>
      <c r="S146" s="1" t="s">
        <v>865</v>
      </c>
      <c r="T146" s="1" t="s">
        <v>404</v>
      </c>
      <c r="U146" s="1" t="s">
        <v>197</v>
      </c>
      <c r="V146" s="1" t="s">
        <v>659</v>
      </c>
      <c r="W146" s="1" t="s">
        <v>404</v>
      </c>
      <c r="X146" s="1">
        <v>2000</v>
      </c>
      <c r="Y146" s="1" t="s">
        <v>57</v>
      </c>
      <c r="Z146" s="1">
        <v>2900</v>
      </c>
      <c r="AA146" s="1">
        <v>2911</v>
      </c>
      <c r="AB146" s="1" t="s">
        <v>62</v>
      </c>
      <c r="AC146" s="177" t="s">
        <v>937</v>
      </c>
      <c r="AD146" s="1" t="s">
        <v>44</v>
      </c>
      <c r="AE146" s="6">
        <v>3263.13</v>
      </c>
      <c r="AF146" s="68">
        <v>0</v>
      </c>
      <c r="AG146" s="193">
        <v>3500</v>
      </c>
      <c r="AH146" s="69"/>
    </row>
    <row r="147" spans="1:34" x14ac:dyDescent="0.25">
      <c r="A147" s="1" t="s">
        <v>985</v>
      </c>
      <c r="B147" s="1" t="s">
        <v>46</v>
      </c>
      <c r="C147" s="1" t="s">
        <v>999</v>
      </c>
      <c r="D147" s="1" t="s">
        <v>520</v>
      </c>
      <c r="E147" s="1">
        <v>1</v>
      </c>
      <c r="F147" s="1" t="s">
        <v>817</v>
      </c>
      <c r="G147" s="1">
        <v>1.3</v>
      </c>
      <c r="H147" s="1" t="s">
        <v>820</v>
      </c>
      <c r="I147" s="1" t="s">
        <v>32</v>
      </c>
      <c r="J147" s="1" t="s">
        <v>33</v>
      </c>
      <c r="K147" s="1" t="s">
        <v>34</v>
      </c>
      <c r="L147" s="1" t="s">
        <v>833</v>
      </c>
      <c r="M147" s="1">
        <v>5</v>
      </c>
      <c r="N147" s="1" t="s">
        <v>784</v>
      </c>
      <c r="O147" s="1" t="s">
        <v>764</v>
      </c>
      <c r="P147" s="1" t="s">
        <v>37</v>
      </c>
      <c r="Q147" s="177" t="s">
        <v>880</v>
      </c>
      <c r="R147" s="1" t="s">
        <v>252</v>
      </c>
      <c r="S147" s="1" t="s">
        <v>841</v>
      </c>
      <c r="T147" s="1" t="s">
        <v>636</v>
      </c>
      <c r="U147" s="1" t="s">
        <v>37</v>
      </c>
      <c r="V147" s="1" t="s">
        <v>584</v>
      </c>
      <c r="W147" s="1" t="s">
        <v>254</v>
      </c>
      <c r="X147" s="1">
        <v>2000</v>
      </c>
      <c r="Y147" s="1" t="s">
        <v>57</v>
      </c>
      <c r="Z147" s="1">
        <v>2900</v>
      </c>
      <c r="AA147" s="1">
        <v>2921</v>
      </c>
      <c r="AB147" s="1" t="s">
        <v>132</v>
      </c>
      <c r="AC147" s="177" t="s">
        <v>937</v>
      </c>
      <c r="AD147" s="1" t="s">
        <v>44</v>
      </c>
      <c r="AE147" s="7">
        <v>0</v>
      </c>
      <c r="AF147" s="68">
        <v>952.82</v>
      </c>
      <c r="AG147" s="193">
        <v>1000</v>
      </c>
      <c r="AH147" s="69"/>
    </row>
    <row r="148" spans="1:34" x14ac:dyDescent="0.25">
      <c r="A148" s="1" t="s">
        <v>985</v>
      </c>
      <c r="B148" s="1" t="s">
        <v>46</v>
      </c>
      <c r="C148" s="1" t="s">
        <v>999</v>
      </c>
      <c r="D148" s="1" t="s">
        <v>520</v>
      </c>
      <c r="E148" s="1">
        <v>1</v>
      </c>
      <c r="F148" s="1" t="s">
        <v>817</v>
      </c>
      <c r="G148" s="1">
        <v>1.3</v>
      </c>
      <c r="H148" s="1" t="s">
        <v>820</v>
      </c>
      <c r="I148" s="1" t="s">
        <v>32</v>
      </c>
      <c r="J148" s="1" t="s">
        <v>33</v>
      </c>
      <c r="K148" s="1" t="s">
        <v>100</v>
      </c>
      <c r="L148" s="1" t="s">
        <v>830</v>
      </c>
      <c r="M148" s="1">
        <v>5</v>
      </c>
      <c r="N148" s="1" t="s">
        <v>784</v>
      </c>
      <c r="O148" s="1" t="s">
        <v>765</v>
      </c>
      <c r="P148" s="1" t="s">
        <v>1758</v>
      </c>
      <c r="Q148" s="177" t="s">
        <v>884</v>
      </c>
      <c r="R148" s="1" t="s">
        <v>315</v>
      </c>
      <c r="S148" s="1" t="s">
        <v>844</v>
      </c>
      <c r="T148" s="1" t="s">
        <v>140</v>
      </c>
      <c r="U148" s="1" t="s">
        <v>137</v>
      </c>
      <c r="V148" s="1" t="s">
        <v>656</v>
      </c>
      <c r="W148" s="1" t="s">
        <v>140</v>
      </c>
      <c r="X148" s="1">
        <v>2000</v>
      </c>
      <c r="Y148" s="1" t="s">
        <v>57</v>
      </c>
      <c r="Z148" s="1">
        <v>2900</v>
      </c>
      <c r="AA148" s="1">
        <v>2921</v>
      </c>
      <c r="AB148" s="1" t="s">
        <v>132</v>
      </c>
      <c r="AC148" s="177" t="s">
        <v>937</v>
      </c>
      <c r="AD148" s="1" t="s">
        <v>44</v>
      </c>
      <c r="AE148" s="6">
        <v>88499.08</v>
      </c>
      <c r="AF148" s="68">
        <v>25768.86</v>
      </c>
      <c r="AG148" s="193">
        <v>50000</v>
      </c>
      <c r="AH148" s="69"/>
    </row>
    <row r="149" spans="1:34" x14ac:dyDescent="0.25">
      <c r="A149" s="1" t="s">
        <v>985</v>
      </c>
      <c r="B149" s="1" t="s">
        <v>46</v>
      </c>
      <c r="C149" s="1" t="s">
        <v>999</v>
      </c>
      <c r="D149" s="1" t="s">
        <v>520</v>
      </c>
      <c r="E149" s="1">
        <v>1</v>
      </c>
      <c r="F149" s="1" t="s">
        <v>817</v>
      </c>
      <c r="G149" s="1">
        <v>1.3</v>
      </c>
      <c r="H149" s="1" t="s">
        <v>820</v>
      </c>
      <c r="I149" s="1" t="s">
        <v>32</v>
      </c>
      <c r="J149" s="1" t="s">
        <v>33</v>
      </c>
      <c r="K149" s="1" t="s">
        <v>34</v>
      </c>
      <c r="L149" s="1" t="s">
        <v>833</v>
      </c>
      <c r="M149" s="1">
        <v>5</v>
      </c>
      <c r="N149" s="1" t="s">
        <v>784</v>
      </c>
      <c r="O149" s="1" t="s">
        <v>764</v>
      </c>
      <c r="P149" s="1" t="s">
        <v>37</v>
      </c>
      <c r="Q149" s="177" t="s">
        <v>880</v>
      </c>
      <c r="R149" s="1" t="s">
        <v>252</v>
      </c>
      <c r="S149" s="1" t="s">
        <v>841</v>
      </c>
      <c r="T149" s="1" t="s">
        <v>636</v>
      </c>
      <c r="U149" s="1" t="s">
        <v>37</v>
      </c>
      <c r="V149" s="1" t="s">
        <v>584</v>
      </c>
      <c r="W149" s="1" t="s">
        <v>254</v>
      </c>
      <c r="X149" s="1">
        <v>2000</v>
      </c>
      <c r="Y149" s="1" t="s">
        <v>57</v>
      </c>
      <c r="Z149" s="1">
        <v>2900</v>
      </c>
      <c r="AA149" s="1">
        <v>2931</v>
      </c>
      <c r="AB149" s="1" t="s">
        <v>255</v>
      </c>
      <c r="AC149" s="177" t="s">
        <v>937</v>
      </c>
      <c r="AD149" s="1" t="s">
        <v>44</v>
      </c>
      <c r="AE149" s="7">
        <v>0</v>
      </c>
      <c r="AF149" s="68">
        <v>19140</v>
      </c>
      <c r="AG149" s="193">
        <v>20000</v>
      </c>
      <c r="AH149" s="69"/>
    </row>
    <row r="150" spans="1:34" x14ac:dyDescent="0.25">
      <c r="A150" s="1" t="s">
        <v>985</v>
      </c>
      <c r="B150" s="1" t="s">
        <v>46</v>
      </c>
      <c r="C150" s="1" t="s">
        <v>999</v>
      </c>
      <c r="D150" s="1" t="s">
        <v>520</v>
      </c>
      <c r="E150" s="1">
        <v>1</v>
      </c>
      <c r="F150" s="1" t="s">
        <v>817</v>
      </c>
      <c r="G150" s="1">
        <v>1.3</v>
      </c>
      <c r="H150" s="1" t="s">
        <v>820</v>
      </c>
      <c r="I150" s="1" t="s">
        <v>32</v>
      </c>
      <c r="J150" s="1" t="s">
        <v>33</v>
      </c>
      <c r="K150" s="1" t="s">
        <v>34</v>
      </c>
      <c r="L150" s="1" t="s">
        <v>833</v>
      </c>
      <c r="M150" s="1">
        <v>5</v>
      </c>
      <c r="N150" s="1" t="s">
        <v>784</v>
      </c>
      <c r="O150" s="1" t="s">
        <v>764</v>
      </c>
      <c r="P150" s="1" t="s">
        <v>37</v>
      </c>
      <c r="Q150" s="177" t="s">
        <v>880</v>
      </c>
      <c r="R150" s="1" t="s">
        <v>252</v>
      </c>
      <c r="S150" s="1" t="s">
        <v>841</v>
      </c>
      <c r="T150" s="1" t="s">
        <v>636</v>
      </c>
      <c r="U150" s="1" t="s">
        <v>37</v>
      </c>
      <c r="V150" s="1" t="s">
        <v>584</v>
      </c>
      <c r="W150" s="1" t="s">
        <v>254</v>
      </c>
      <c r="X150" s="1">
        <v>2000</v>
      </c>
      <c r="Y150" s="1" t="s">
        <v>57</v>
      </c>
      <c r="Z150" s="1">
        <v>2900</v>
      </c>
      <c r="AA150" s="1">
        <v>2941</v>
      </c>
      <c r="AB150" s="1" t="s">
        <v>151</v>
      </c>
      <c r="AC150" s="177" t="s">
        <v>937</v>
      </c>
      <c r="AD150" s="1" t="s">
        <v>44</v>
      </c>
      <c r="AE150" s="6">
        <v>199</v>
      </c>
      <c r="AF150" s="68">
        <v>0</v>
      </c>
      <c r="AG150" s="193">
        <v>1000</v>
      </c>
      <c r="AH150" s="69"/>
    </row>
    <row r="151" spans="1:34" x14ac:dyDescent="0.25">
      <c r="A151" s="1" t="s">
        <v>985</v>
      </c>
      <c r="B151" s="1" t="s">
        <v>46</v>
      </c>
      <c r="C151" s="1" t="s">
        <v>999</v>
      </c>
      <c r="D151" s="1" t="s">
        <v>520</v>
      </c>
      <c r="E151" s="1">
        <v>1</v>
      </c>
      <c r="F151" s="1" t="s">
        <v>817</v>
      </c>
      <c r="G151" s="1">
        <v>1.7</v>
      </c>
      <c r="H151" s="1" t="s">
        <v>821</v>
      </c>
      <c r="I151" s="1" t="s">
        <v>123</v>
      </c>
      <c r="J151" s="1" t="s">
        <v>124</v>
      </c>
      <c r="K151" s="1" t="s">
        <v>100</v>
      </c>
      <c r="L151" s="1" t="s">
        <v>830</v>
      </c>
      <c r="M151" s="1">
        <v>6</v>
      </c>
      <c r="N151" s="1" t="s">
        <v>223</v>
      </c>
      <c r="O151" s="1" t="s">
        <v>769</v>
      </c>
      <c r="P151" s="1" t="s">
        <v>1770</v>
      </c>
      <c r="Q151" s="177" t="s">
        <v>896</v>
      </c>
      <c r="R151" s="1" t="s">
        <v>126</v>
      </c>
      <c r="S151" s="1" t="s">
        <v>898</v>
      </c>
      <c r="T151" s="1" t="s">
        <v>1753</v>
      </c>
      <c r="U151" s="1" t="s">
        <v>79</v>
      </c>
      <c r="V151" s="1" t="s">
        <v>663</v>
      </c>
      <c r="W151" s="1" t="s">
        <v>128</v>
      </c>
      <c r="X151" s="1">
        <v>2000</v>
      </c>
      <c r="Y151" s="1" t="s">
        <v>57</v>
      </c>
      <c r="Z151" s="1">
        <v>2900</v>
      </c>
      <c r="AA151" s="1">
        <v>2961</v>
      </c>
      <c r="AB151" s="1" t="s">
        <v>133</v>
      </c>
      <c r="AC151" s="177" t="s">
        <v>937</v>
      </c>
      <c r="AD151" s="1" t="s">
        <v>44</v>
      </c>
      <c r="AE151" s="6">
        <v>13722.8</v>
      </c>
      <c r="AF151" s="68">
        <v>9918</v>
      </c>
      <c r="AG151" s="193">
        <v>50000</v>
      </c>
      <c r="AH151" s="69"/>
    </row>
    <row r="152" spans="1:34" x14ac:dyDescent="0.25">
      <c r="A152" s="1" t="s">
        <v>985</v>
      </c>
      <c r="B152" s="1" t="s">
        <v>46</v>
      </c>
      <c r="C152" s="1" t="s">
        <v>999</v>
      </c>
      <c r="D152" s="1" t="s">
        <v>520</v>
      </c>
      <c r="E152" s="1">
        <v>1</v>
      </c>
      <c r="F152" s="1" t="s">
        <v>817</v>
      </c>
      <c r="G152" s="1">
        <v>1.3</v>
      </c>
      <c r="H152" s="1" t="s">
        <v>820</v>
      </c>
      <c r="I152" s="1" t="s">
        <v>32</v>
      </c>
      <c r="J152" s="1" t="s">
        <v>33</v>
      </c>
      <c r="K152" s="1" t="s">
        <v>100</v>
      </c>
      <c r="L152" s="1" t="s">
        <v>830</v>
      </c>
      <c r="M152" s="1">
        <v>5</v>
      </c>
      <c r="N152" s="1" t="s">
        <v>784</v>
      </c>
      <c r="O152" s="1" t="s">
        <v>765</v>
      </c>
      <c r="P152" s="1" t="s">
        <v>1758</v>
      </c>
      <c r="Q152" s="177" t="s">
        <v>884</v>
      </c>
      <c r="R152" s="1" t="s">
        <v>315</v>
      </c>
      <c r="S152" s="1" t="s">
        <v>844</v>
      </c>
      <c r="T152" s="1" t="s">
        <v>140</v>
      </c>
      <c r="U152" s="1" t="s">
        <v>137</v>
      </c>
      <c r="V152" s="1" t="s">
        <v>656</v>
      </c>
      <c r="W152" s="1" t="s">
        <v>140</v>
      </c>
      <c r="X152" s="1">
        <v>2000</v>
      </c>
      <c r="Y152" s="1" t="s">
        <v>57</v>
      </c>
      <c r="Z152" s="1">
        <v>2900</v>
      </c>
      <c r="AA152" s="1">
        <v>2961</v>
      </c>
      <c r="AB152" s="1" t="s">
        <v>133</v>
      </c>
      <c r="AC152" s="177" t="s">
        <v>937</v>
      </c>
      <c r="AD152" s="1" t="s">
        <v>44</v>
      </c>
      <c r="AE152" s="6">
        <v>370583.19</v>
      </c>
      <c r="AF152" s="68">
        <v>648609.01</v>
      </c>
      <c r="AG152" s="193">
        <v>400000</v>
      </c>
      <c r="AH152" s="69"/>
    </row>
    <row r="153" spans="1:34" x14ac:dyDescent="0.25">
      <c r="A153" s="1" t="s">
        <v>985</v>
      </c>
      <c r="B153" s="1" t="s">
        <v>46</v>
      </c>
      <c r="C153" s="1" t="s">
        <v>999</v>
      </c>
      <c r="D153" s="1" t="s">
        <v>520</v>
      </c>
      <c r="E153" s="1">
        <v>2</v>
      </c>
      <c r="F153" s="1" t="s">
        <v>818</v>
      </c>
      <c r="G153" s="1">
        <v>2.2000000000000002</v>
      </c>
      <c r="H153" s="1" t="s">
        <v>823</v>
      </c>
      <c r="I153" s="1" t="s">
        <v>74</v>
      </c>
      <c r="J153" s="1" t="s">
        <v>75</v>
      </c>
      <c r="K153" s="1" t="s">
        <v>100</v>
      </c>
      <c r="L153" s="1" t="s">
        <v>830</v>
      </c>
      <c r="M153" s="1">
        <v>1</v>
      </c>
      <c r="N153" s="1" t="s">
        <v>104</v>
      </c>
      <c r="O153" s="1" t="s">
        <v>770</v>
      </c>
      <c r="P153" s="1" t="s">
        <v>1605</v>
      </c>
      <c r="Q153" s="177" t="s">
        <v>905</v>
      </c>
      <c r="R153" s="1" t="s">
        <v>105</v>
      </c>
      <c r="S153" s="1" t="s">
        <v>857</v>
      </c>
      <c r="T153" s="1" t="s">
        <v>1754</v>
      </c>
      <c r="U153" s="1" t="s">
        <v>103</v>
      </c>
      <c r="V153" s="1" t="s">
        <v>660</v>
      </c>
      <c r="W153" s="1" t="s">
        <v>107</v>
      </c>
      <c r="X153" s="1">
        <v>2000</v>
      </c>
      <c r="Y153" s="1" t="s">
        <v>57</v>
      </c>
      <c r="Z153" s="1">
        <v>2900</v>
      </c>
      <c r="AA153" s="1">
        <v>2981</v>
      </c>
      <c r="AB153" s="1" t="s">
        <v>115</v>
      </c>
      <c r="AC153" s="177" t="s">
        <v>937</v>
      </c>
      <c r="AD153" s="1" t="s">
        <v>44</v>
      </c>
      <c r="AE153" s="6">
        <v>87672.8</v>
      </c>
      <c r="AF153" s="68">
        <v>0</v>
      </c>
      <c r="AG153" s="193">
        <v>264000</v>
      </c>
      <c r="AH153" s="69"/>
    </row>
    <row r="154" spans="1:34" x14ac:dyDescent="0.25">
      <c r="A154" s="1" t="s">
        <v>985</v>
      </c>
      <c r="B154" s="1" t="s">
        <v>46</v>
      </c>
      <c r="C154" s="1" t="s">
        <v>999</v>
      </c>
      <c r="D154" s="1" t="s">
        <v>520</v>
      </c>
      <c r="E154" s="1">
        <v>1</v>
      </c>
      <c r="F154" s="1" t="s">
        <v>817</v>
      </c>
      <c r="G154" s="1">
        <v>1.3</v>
      </c>
      <c r="H154" s="1" t="s">
        <v>820</v>
      </c>
      <c r="I154" s="1" t="s">
        <v>32</v>
      </c>
      <c r="J154" s="1" t="s">
        <v>33</v>
      </c>
      <c r="K154" s="1" t="s">
        <v>100</v>
      </c>
      <c r="L154" s="1" t="s">
        <v>830</v>
      </c>
      <c r="M154" s="1">
        <v>5</v>
      </c>
      <c r="N154" s="1" t="s">
        <v>784</v>
      </c>
      <c r="O154" s="1" t="s">
        <v>765</v>
      </c>
      <c r="P154" s="1" t="s">
        <v>1758</v>
      </c>
      <c r="Q154" s="177" t="s">
        <v>884</v>
      </c>
      <c r="R154" s="1" t="s">
        <v>315</v>
      </c>
      <c r="S154" s="1" t="s">
        <v>844</v>
      </c>
      <c r="T154" s="1" t="s">
        <v>140</v>
      </c>
      <c r="U154" s="1" t="s">
        <v>137</v>
      </c>
      <c r="V154" s="1" t="s">
        <v>656</v>
      </c>
      <c r="W154" s="1" t="s">
        <v>140</v>
      </c>
      <c r="X154" s="1">
        <v>2000</v>
      </c>
      <c r="Y154" s="1" t="s">
        <v>57</v>
      </c>
      <c r="Z154" s="1">
        <v>2900</v>
      </c>
      <c r="AA154" s="1">
        <v>2981</v>
      </c>
      <c r="AB154" s="1" t="s">
        <v>115</v>
      </c>
      <c r="AC154" s="177" t="s">
        <v>937</v>
      </c>
      <c r="AD154" s="1" t="s">
        <v>44</v>
      </c>
      <c r="AE154" s="6">
        <v>649649.64</v>
      </c>
      <c r="AF154" s="68">
        <v>474960.39</v>
      </c>
      <c r="AG154" s="193">
        <v>500000</v>
      </c>
      <c r="AH154" s="69"/>
    </row>
    <row r="155" spans="1:34" x14ac:dyDescent="0.25">
      <c r="A155" s="1" t="s">
        <v>985</v>
      </c>
      <c r="B155" s="1" t="s">
        <v>46</v>
      </c>
      <c r="C155" s="1" t="s">
        <v>999</v>
      </c>
      <c r="D155" s="1" t="s">
        <v>520</v>
      </c>
      <c r="E155" s="1">
        <v>3</v>
      </c>
      <c r="F155" s="1" t="s">
        <v>819</v>
      </c>
      <c r="G155" s="1">
        <v>3.8</v>
      </c>
      <c r="H155" s="1" t="s">
        <v>828</v>
      </c>
      <c r="I155" s="1" t="s">
        <v>142</v>
      </c>
      <c r="J155" s="1" t="s">
        <v>143</v>
      </c>
      <c r="K155" s="1" t="s">
        <v>100</v>
      </c>
      <c r="L155" s="1" t="s">
        <v>830</v>
      </c>
      <c r="M155" s="1">
        <v>5</v>
      </c>
      <c r="N155" s="1" t="s">
        <v>784</v>
      </c>
      <c r="O155" s="1" t="s">
        <v>775</v>
      </c>
      <c r="P155" s="1" t="s">
        <v>1767</v>
      </c>
      <c r="Q155" s="177" t="s">
        <v>1648</v>
      </c>
      <c r="R155" s="1" t="s">
        <v>146</v>
      </c>
      <c r="S155" s="1" t="s">
        <v>875</v>
      </c>
      <c r="T155" s="1" t="s">
        <v>618</v>
      </c>
      <c r="U155" s="1" t="s">
        <v>145</v>
      </c>
      <c r="V155" s="1" t="s">
        <v>662</v>
      </c>
      <c r="W155" s="1" t="s">
        <v>148</v>
      </c>
      <c r="X155" s="1">
        <v>2000</v>
      </c>
      <c r="Y155" s="1" t="s">
        <v>57</v>
      </c>
      <c r="Z155" s="1">
        <v>2900</v>
      </c>
      <c r="AA155" s="1">
        <v>2991</v>
      </c>
      <c r="AB155" s="1" t="s">
        <v>152</v>
      </c>
      <c r="AC155" s="177" t="s">
        <v>937</v>
      </c>
      <c r="AD155" s="1" t="s">
        <v>44</v>
      </c>
      <c r="AE155" s="6">
        <v>0</v>
      </c>
      <c r="AF155" s="68">
        <v>3542.35</v>
      </c>
      <c r="AG155" s="192">
        <v>900000</v>
      </c>
      <c r="AH155" s="69"/>
    </row>
    <row r="156" spans="1:34" x14ac:dyDescent="0.25">
      <c r="A156" s="1" t="s">
        <v>985</v>
      </c>
      <c r="B156" s="1" t="s">
        <v>46</v>
      </c>
      <c r="C156" s="1" t="s">
        <v>999</v>
      </c>
      <c r="D156" s="1" t="s">
        <v>520</v>
      </c>
      <c r="E156" s="1">
        <v>1</v>
      </c>
      <c r="F156" s="1" t="s">
        <v>817</v>
      </c>
      <c r="G156" s="1">
        <v>1.3</v>
      </c>
      <c r="H156" s="1" t="s">
        <v>820</v>
      </c>
      <c r="I156" s="1" t="s">
        <v>32</v>
      </c>
      <c r="J156" s="1" t="s">
        <v>33</v>
      </c>
      <c r="K156" s="1" t="s">
        <v>100</v>
      </c>
      <c r="L156" s="1" t="s">
        <v>830</v>
      </c>
      <c r="M156" s="1">
        <v>5</v>
      </c>
      <c r="N156" s="1" t="s">
        <v>784</v>
      </c>
      <c r="O156" s="1" t="s">
        <v>765</v>
      </c>
      <c r="P156" s="1" t="s">
        <v>1758</v>
      </c>
      <c r="Q156" s="177" t="s">
        <v>884</v>
      </c>
      <c r="R156" s="1" t="s">
        <v>315</v>
      </c>
      <c r="S156" s="1" t="s">
        <v>844</v>
      </c>
      <c r="T156" s="1" t="s">
        <v>140</v>
      </c>
      <c r="U156" s="1" t="s">
        <v>137</v>
      </c>
      <c r="V156" s="1" t="s">
        <v>656</v>
      </c>
      <c r="W156" s="1" t="s">
        <v>140</v>
      </c>
      <c r="X156" s="1">
        <v>2000</v>
      </c>
      <c r="Y156" s="1" t="s">
        <v>57</v>
      </c>
      <c r="Z156" s="1">
        <v>2900</v>
      </c>
      <c r="AA156" s="1">
        <v>2991</v>
      </c>
      <c r="AB156" s="1" t="s">
        <v>152</v>
      </c>
      <c r="AC156" s="177" t="s">
        <v>937</v>
      </c>
      <c r="AD156" s="1" t="s">
        <v>44</v>
      </c>
      <c r="AE156" s="7">
        <v>0</v>
      </c>
      <c r="AF156" s="68">
        <v>423400</v>
      </c>
      <c r="AG156" s="193">
        <v>450000</v>
      </c>
      <c r="AH156" s="69"/>
    </row>
    <row r="157" spans="1:34" x14ac:dyDescent="0.25">
      <c r="A157" s="1" t="s">
        <v>985</v>
      </c>
      <c r="B157" s="1" t="s">
        <v>46</v>
      </c>
      <c r="C157" s="1" t="s">
        <v>999</v>
      </c>
      <c r="D157" s="1" t="s">
        <v>520</v>
      </c>
      <c r="E157" s="1">
        <v>2</v>
      </c>
      <c r="F157" s="1" t="s">
        <v>818</v>
      </c>
      <c r="G157" s="1">
        <v>2.2000000000000002</v>
      </c>
      <c r="H157" s="1" t="s">
        <v>823</v>
      </c>
      <c r="I157" s="1" t="s">
        <v>74</v>
      </c>
      <c r="J157" s="1" t="s">
        <v>75</v>
      </c>
      <c r="K157" s="1" t="s">
        <v>100</v>
      </c>
      <c r="L157" s="1" t="s">
        <v>830</v>
      </c>
      <c r="M157" s="1">
        <v>1</v>
      </c>
      <c r="N157" s="1" t="s">
        <v>104</v>
      </c>
      <c r="O157" s="1" t="s">
        <v>770</v>
      </c>
      <c r="P157" s="1" t="s">
        <v>1605</v>
      </c>
      <c r="Q157" s="177" t="s">
        <v>905</v>
      </c>
      <c r="R157" s="1" t="s">
        <v>105</v>
      </c>
      <c r="S157" s="1" t="s">
        <v>857</v>
      </c>
      <c r="T157" s="1" t="s">
        <v>1754</v>
      </c>
      <c r="U157" s="1" t="s">
        <v>103</v>
      </c>
      <c r="V157" s="1" t="s">
        <v>660</v>
      </c>
      <c r="W157" s="1" t="s">
        <v>107</v>
      </c>
      <c r="X157" s="1">
        <v>3000</v>
      </c>
      <c r="Y157" s="1" t="s">
        <v>42</v>
      </c>
      <c r="Z157" s="1">
        <v>3100</v>
      </c>
      <c r="AA157" s="1">
        <v>3111</v>
      </c>
      <c r="AB157" s="1" t="s">
        <v>116</v>
      </c>
      <c r="AC157" s="177" t="s">
        <v>937</v>
      </c>
      <c r="AD157" s="1" t="s">
        <v>44</v>
      </c>
      <c r="AE157" s="6">
        <v>227063202.06999999</v>
      </c>
      <c r="AF157" s="68">
        <v>184000271.74000001</v>
      </c>
      <c r="AG157" s="193">
        <v>248334549.97439957</v>
      </c>
      <c r="AH157" s="69"/>
    </row>
    <row r="158" spans="1:34" x14ac:dyDescent="0.25">
      <c r="A158" s="1" t="s">
        <v>985</v>
      </c>
      <c r="B158" s="1" t="s">
        <v>46</v>
      </c>
      <c r="C158" s="1" t="s">
        <v>999</v>
      </c>
      <c r="D158" s="1" t="s">
        <v>520</v>
      </c>
      <c r="E158" s="1">
        <v>1</v>
      </c>
      <c r="F158" s="1" t="s">
        <v>817</v>
      </c>
      <c r="G158" s="1">
        <v>1.3</v>
      </c>
      <c r="H158" s="1" t="s">
        <v>820</v>
      </c>
      <c r="I158" s="1" t="s">
        <v>32</v>
      </c>
      <c r="J158" s="1" t="s">
        <v>33</v>
      </c>
      <c r="K158" s="1" t="s">
        <v>100</v>
      </c>
      <c r="L158" s="1" t="s">
        <v>830</v>
      </c>
      <c r="M158" s="1">
        <v>5</v>
      </c>
      <c r="N158" s="1" t="s">
        <v>784</v>
      </c>
      <c r="O158" s="1" t="s">
        <v>765</v>
      </c>
      <c r="P158" s="1" t="s">
        <v>1758</v>
      </c>
      <c r="Q158" s="177" t="s">
        <v>884</v>
      </c>
      <c r="R158" s="1" t="s">
        <v>315</v>
      </c>
      <c r="S158" s="1" t="s">
        <v>844</v>
      </c>
      <c r="T158" s="1" t="s">
        <v>140</v>
      </c>
      <c r="U158" s="1" t="s">
        <v>137</v>
      </c>
      <c r="V158" s="1" t="s">
        <v>656</v>
      </c>
      <c r="W158" s="1" t="s">
        <v>140</v>
      </c>
      <c r="X158" s="1">
        <v>3000</v>
      </c>
      <c r="Y158" s="1" t="s">
        <v>42</v>
      </c>
      <c r="Z158" s="1">
        <v>3100</v>
      </c>
      <c r="AA158" s="1">
        <v>3111</v>
      </c>
      <c r="AB158" s="1" t="s">
        <v>116</v>
      </c>
      <c r="AC158" s="177" t="s">
        <v>937</v>
      </c>
      <c r="AD158" s="1" t="s">
        <v>44</v>
      </c>
      <c r="AE158" s="84">
        <v>6487775.0099999998</v>
      </c>
      <c r="AF158" s="68">
        <v>4822578.99</v>
      </c>
      <c r="AG158" s="193">
        <v>6500000</v>
      </c>
      <c r="AH158" s="69"/>
    </row>
    <row r="159" spans="1:34" x14ac:dyDescent="0.25">
      <c r="A159" s="1" t="s">
        <v>990</v>
      </c>
      <c r="B159" s="1" t="s">
        <v>454</v>
      </c>
      <c r="C159" s="1" t="s">
        <v>999</v>
      </c>
      <c r="D159" s="1" t="s">
        <v>519</v>
      </c>
      <c r="E159" s="1">
        <v>2</v>
      </c>
      <c r="F159" s="1" t="s">
        <v>818</v>
      </c>
      <c r="G159" s="1">
        <v>2.2000000000000002</v>
      </c>
      <c r="H159" s="1" t="s">
        <v>823</v>
      </c>
      <c r="I159" s="1" t="s">
        <v>395</v>
      </c>
      <c r="J159" s="1" t="s">
        <v>396</v>
      </c>
      <c r="K159" s="1" t="s">
        <v>100</v>
      </c>
      <c r="L159" s="1" t="s">
        <v>830</v>
      </c>
      <c r="M159" s="1">
        <v>2</v>
      </c>
      <c r="N159" s="1" t="s">
        <v>125</v>
      </c>
      <c r="O159" s="1" t="s">
        <v>770</v>
      </c>
      <c r="P159" s="1" t="s">
        <v>1605</v>
      </c>
      <c r="Q159" s="177" t="s">
        <v>901</v>
      </c>
      <c r="R159" s="1" t="s">
        <v>397</v>
      </c>
      <c r="S159" s="1" t="s">
        <v>854</v>
      </c>
      <c r="T159" s="1" t="s">
        <v>399</v>
      </c>
      <c r="U159" s="1" t="s">
        <v>103</v>
      </c>
      <c r="V159" s="1" t="s">
        <v>660</v>
      </c>
      <c r="W159" s="1" t="s">
        <v>399</v>
      </c>
      <c r="X159" s="1">
        <v>3000</v>
      </c>
      <c r="Y159" s="1" t="s">
        <v>42</v>
      </c>
      <c r="Z159" s="1">
        <v>3100</v>
      </c>
      <c r="AA159" s="1">
        <v>3111</v>
      </c>
      <c r="AB159" s="1" t="s">
        <v>116</v>
      </c>
      <c r="AC159" s="177" t="s">
        <v>937</v>
      </c>
      <c r="AD159" s="1" t="s">
        <v>44</v>
      </c>
      <c r="AE159" s="84">
        <v>80155711.950000003</v>
      </c>
      <c r="AF159" s="68">
        <v>73124888</v>
      </c>
      <c r="AG159" s="193">
        <v>62000000</v>
      </c>
      <c r="AH159" s="69" t="s">
        <v>649</v>
      </c>
    </row>
    <row r="160" spans="1:34" x14ac:dyDescent="0.25">
      <c r="A160" s="1" t="s">
        <v>985</v>
      </c>
      <c r="B160" s="1" t="s">
        <v>46</v>
      </c>
      <c r="C160" s="1" t="s">
        <v>999</v>
      </c>
      <c r="D160" s="1" t="s">
        <v>520</v>
      </c>
      <c r="E160" s="1">
        <v>3</v>
      </c>
      <c r="F160" s="1" t="s">
        <v>819</v>
      </c>
      <c r="G160" s="1">
        <v>3.8</v>
      </c>
      <c r="H160" s="1" t="s">
        <v>828</v>
      </c>
      <c r="I160" s="1" t="s">
        <v>142</v>
      </c>
      <c r="J160" s="1" t="s">
        <v>143</v>
      </c>
      <c r="K160" s="1" t="s">
        <v>100</v>
      </c>
      <c r="L160" s="1" t="s">
        <v>830</v>
      </c>
      <c r="M160" s="1">
        <v>5</v>
      </c>
      <c r="N160" s="1" t="s">
        <v>784</v>
      </c>
      <c r="O160" s="1" t="s">
        <v>775</v>
      </c>
      <c r="P160" s="1" t="s">
        <v>1767</v>
      </c>
      <c r="Q160" s="177" t="s">
        <v>1648</v>
      </c>
      <c r="R160" s="1" t="s">
        <v>146</v>
      </c>
      <c r="S160" s="1" t="s">
        <v>875</v>
      </c>
      <c r="T160" s="1" t="s">
        <v>618</v>
      </c>
      <c r="U160" s="1" t="s">
        <v>145</v>
      </c>
      <c r="V160" s="1" t="s">
        <v>662</v>
      </c>
      <c r="W160" s="1" t="s">
        <v>148</v>
      </c>
      <c r="X160" s="1">
        <v>3000</v>
      </c>
      <c r="Y160" s="1" t="s">
        <v>42</v>
      </c>
      <c r="Z160" s="1">
        <v>3100</v>
      </c>
      <c r="AA160" s="1">
        <v>3141</v>
      </c>
      <c r="AB160" s="1" t="s">
        <v>153</v>
      </c>
      <c r="AC160" s="177" t="s">
        <v>937</v>
      </c>
      <c r="AD160" s="1" t="s">
        <v>44</v>
      </c>
      <c r="AE160" s="6">
        <v>1741466.24</v>
      </c>
      <c r="AF160" s="68">
        <v>1139440.1599999999</v>
      </c>
      <c r="AG160" s="192">
        <v>1200000</v>
      </c>
      <c r="AH160" s="69"/>
    </row>
    <row r="161" spans="1:35" x14ac:dyDescent="0.25">
      <c r="A161" s="1" t="s">
        <v>985</v>
      </c>
      <c r="B161" s="1" t="s">
        <v>46</v>
      </c>
      <c r="C161" s="1" t="s">
        <v>999</v>
      </c>
      <c r="D161" s="1" t="s">
        <v>520</v>
      </c>
      <c r="E161" s="1">
        <v>1</v>
      </c>
      <c r="F161" s="1" t="s">
        <v>817</v>
      </c>
      <c r="G161" s="1">
        <v>1.3</v>
      </c>
      <c r="H161" s="1" t="s">
        <v>820</v>
      </c>
      <c r="I161" s="1" t="s">
        <v>32</v>
      </c>
      <c r="J161" s="1" t="s">
        <v>33</v>
      </c>
      <c r="K161" s="1" t="s">
        <v>100</v>
      </c>
      <c r="L161" s="1" t="s">
        <v>830</v>
      </c>
      <c r="M161" s="1">
        <v>5</v>
      </c>
      <c r="N161" s="1" t="s">
        <v>784</v>
      </c>
      <c r="O161" s="1" t="s">
        <v>765</v>
      </c>
      <c r="P161" s="1" t="s">
        <v>1758</v>
      </c>
      <c r="Q161" s="177" t="s">
        <v>884</v>
      </c>
      <c r="R161" s="1" t="s">
        <v>315</v>
      </c>
      <c r="S161" s="1" t="s">
        <v>844</v>
      </c>
      <c r="T161" s="1" t="s">
        <v>140</v>
      </c>
      <c r="U161" s="1" t="s">
        <v>137</v>
      </c>
      <c r="V161" s="1" t="s">
        <v>656</v>
      </c>
      <c r="W161" s="1" t="s">
        <v>140</v>
      </c>
      <c r="X161" s="1">
        <v>3000</v>
      </c>
      <c r="Y161" s="1" t="s">
        <v>42</v>
      </c>
      <c r="Z161" s="1">
        <v>3100</v>
      </c>
      <c r="AA161" s="1">
        <v>3141</v>
      </c>
      <c r="AB161" s="1" t="s">
        <v>153</v>
      </c>
      <c r="AC161" s="177" t="s">
        <v>937</v>
      </c>
      <c r="AD161" s="1" t="s">
        <v>44</v>
      </c>
      <c r="AE161" s="6">
        <v>558291.85</v>
      </c>
      <c r="AF161" s="68">
        <v>416612.09</v>
      </c>
      <c r="AG161" s="193">
        <v>700000</v>
      </c>
      <c r="AH161" s="69"/>
    </row>
    <row r="162" spans="1:35" x14ac:dyDescent="0.25">
      <c r="A162" s="1" t="s">
        <v>985</v>
      </c>
      <c r="B162" s="1" t="s">
        <v>46</v>
      </c>
      <c r="C162" s="1" t="s">
        <v>999</v>
      </c>
      <c r="D162" s="1" t="s">
        <v>520</v>
      </c>
      <c r="E162" s="1">
        <v>3</v>
      </c>
      <c r="F162" s="1" t="s">
        <v>819</v>
      </c>
      <c r="G162" s="1">
        <v>3.8</v>
      </c>
      <c r="H162" s="1" t="s">
        <v>828</v>
      </c>
      <c r="I162" s="1" t="s">
        <v>142</v>
      </c>
      <c r="J162" s="1" t="s">
        <v>143</v>
      </c>
      <c r="K162" s="1" t="s">
        <v>100</v>
      </c>
      <c r="L162" s="1" t="s">
        <v>830</v>
      </c>
      <c r="M162" s="1">
        <v>5</v>
      </c>
      <c r="N162" s="1" t="s">
        <v>784</v>
      </c>
      <c r="O162" s="1" t="s">
        <v>775</v>
      </c>
      <c r="P162" s="1" t="s">
        <v>1767</v>
      </c>
      <c r="Q162" s="177" t="s">
        <v>1648</v>
      </c>
      <c r="R162" s="1" t="s">
        <v>146</v>
      </c>
      <c r="S162" s="1" t="s">
        <v>875</v>
      </c>
      <c r="T162" s="1" t="s">
        <v>618</v>
      </c>
      <c r="U162" s="1" t="s">
        <v>145</v>
      </c>
      <c r="V162" s="1" t="s">
        <v>662</v>
      </c>
      <c r="W162" s="1" t="s">
        <v>148</v>
      </c>
      <c r="X162" s="1">
        <v>3000</v>
      </c>
      <c r="Y162" s="1" t="s">
        <v>42</v>
      </c>
      <c r="Z162" s="1">
        <v>3100</v>
      </c>
      <c r="AA162" s="1">
        <v>3161</v>
      </c>
      <c r="AB162" s="1" t="s">
        <v>155</v>
      </c>
      <c r="AC162" s="177" t="s">
        <v>937</v>
      </c>
      <c r="AD162" s="1" t="s">
        <v>44</v>
      </c>
      <c r="AE162" s="6">
        <v>27422.400000000001</v>
      </c>
      <c r="AF162" s="68">
        <v>88007.92</v>
      </c>
      <c r="AG162" s="192">
        <v>13200</v>
      </c>
      <c r="AH162" s="69"/>
    </row>
    <row r="163" spans="1:35" x14ac:dyDescent="0.25">
      <c r="A163" s="1" t="s">
        <v>985</v>
      </c>
      <c r="B163" s="1" t="s">
        <v>46</v>
      </c>
      <c r="C163" s="1" t="s">
        <v>999</v>
      </c>
      <c r="D163" s="1" t="s">
        <v>520</v>
      </c>
      <c r="E163" s="1">
        <v>1</v>
      </c>
      <c r="F163" s="1" t="s">
        <v>817</v>
      </c>
      <c r="G163" s="1">
        <v>1.7</v>
      </c>
      <c r="H163" s="1" t="s">
        <v>821</v>
      </c>
      <c r="I163" s="1" t="s">
        <v>219</v>
      </c>
      <c r="J163" s="1" t="s">
        <v>220</v>
      </c>
      <c r="K163" s="1" t="s">
        <v>49</v>
      </c>
      <c r="L163" s="1" t="s">
        <v>834</v>
      </c>
      <c r="M163" s="1">
        <v>6</v>
      </c>
      <c r="N163" s="1" t="s">
        <v>223</v>
      </c>
      <c r="O163" s="1" t="s">
        <v>769</v>
      </c>
      <c r="P163" s="1" t="s">
        <v>1770</v>
      </c>
      <c r="Q163" s="177" t="s">
        <v>894</v>
      </c>
      <c r="R163" s="1" t="s">
        <v>229</v>
      </c>
      <c r="S163" s="1" t="s">
        <v>850</v>
      </c>
      <c r="T163" s="1" t="s">
        <v>599</v>
      </c>
      <c r="U163" s="1" t="s">
        <v>222</v>
      </c>
      <c r="V163" s="1" t="s">
        <v>663</v>
      </c>
      <c r="W163" s="1" t="s">
        <v>226</v>
      </c>
      <c r="X163" s="1">
        <v>3000</v>
      </c>
      <c r="Y163" s="1" t="s">
        <v>42</v>
      </c>
      <c r="Z163" s="1">
        <v>3100</v>
      </c>
      <c r="AA163" s="1">
        <v>3161</v>
      </c>
      <c r="AB163" s="1" t="s">
        <v>155</v>
      </c>
      <c r="AC163" s="177" t="s">
        <v>937</v>
      </c>
      <c r="AD163" s="1" t="s">
        <v>44</v>
      </c>
      <c r="AE163" s="68">
        <v>163881.9</v>
      </c>
      <c r="AF163" s="68">
        <v>127463.7</v>
      </c>
      <c r="AG163" s="193">
        <v>200000</v>
      </c>
      <c r="AH163" s="69" t="s">
        <v>544</v>
      </c>
    </row>
    <row r="164" spans="1:35" x14ac:dyDescent="0.25">
      <c r="A164" s="1" t="s">
        <v>985</v>
      </c>
      <c r="B164" s="1" t="s">
        <v>46</v>
      </c>
      <c r="C164" s="1" t="s">
        <v>999</v>
      </c>
      <c r="D164" s="1" t="s">
        <v>520</v>
      </c>
      <c r="E164" s="1">
        <v>1</v>
      </c>
      <c r="F164" s="1" t="s">
        <v>817</v>
      </c>
      <c r="G164" s="1">
        <v>1.3</v>
      </c>
      <c r="H164" s="1" t="s">
        <v>820</v>
      </c>
      <c r="I164" s="1" t="s">
        <v>32</v>
      </c>
      <c r="J164" s="1" t="s">
        <v>33</v>
      </c>
      <c r="K164" s="1" t="s">
        <v>100</v>
      </c>
      <c r="L164" s="1" t="s">
        <v>830</v>
      </c>
      <c r="M164" s="1">
        <v>5</v>
      </c>
      <c r="N164" s="1" t="s">
        <v>784</v>
      </c>
      <c r="O164" s="1" t="s">
        <v>765</v>
      </c>
      <c r="P164" s="1" t="s">
        <v>1758</v>
      </c>
      <c r="Q164" s="177" t="s">
        <v>884</v>
      </c>
      <c r="R164" s="1" t="s">
        <v>315</v>
      </c>
      <c r="S164" s="1" t="s">
        <v>844</v>
      </c>
      <c r="T164" s="1" t="s">
        <v>140</v>
      </c>
      <c r="U164" s="1" t="s">
        <v>137</v>
      </c>
      <c r="V164" s="1" t="s">
        <v>656</v>
      </c>
      <c r="W164" s="1" t="s">
        <v>140</v>
      </c>
      <c r="X164" s="1">
        <v>3000</v>
      </c>
      <c r="Y164" s="1" t="s">
        <v>42</v>
      </c>
      <c r="Z164" s="1">
        <v>3100</v>
      </c>
      <c r="AA164" s="1">
        <v>3161</v>
      </c>
      <c r="AB164" s="1" t="s">
        <v>155</v>
      </c>
      <c r="AC164" s="177" t="s">
        <v>937</v>
      </c>
      <c r="AD164" s="1" t="s">
        <v>44</v>
      </c>
      <c r="AE164" s="6">
        <v>2643141.2000000002</v>
      </c>
      <c r="AF164" s="68">
        <v>1234530</v>
      </c>
      <c r="AG164" s="193">
        <v>2800000</v>
      </c>
      <c r="AH164" s="69" t="s">
        <v>1772</v>
      </c>
    </row>
    <row r="165" spans="1:35" x14ac:dyDescent="0.25">
      <c r="A165" s="1" t="s">
        <v>985</v>
      </c>
      <c r="B165" s="1" t="s">
        <v>46</v>
      </c>
      <c r="C165" s="1" t="s">
        <v>999</v>
      </c>
      <c r="D165" s="1" t="s">
        <v>520</v>
      </c>
      <c r="E165" s="1">
        <v>3</v>
      </c>
      <c r="F165" s="1" t="s">
        <v>819</v>
      </c>
      <c r="G165" s="1">
        <v>3.8</v>
      </c>
      <c r="H165" s="1" t="s">
        <v>828</v>
      </c>
      <c r="I165" s="1" t="s">
        <v>142</v>
      </c>
      <c r="J165" s="1" t="s">
        <v>143</v>
      </c>
      <c r="K165" s="1" t="s">
        <v>100</v>
      </c>
      <c r="L165" s="1" t="s">
        <v>830</v>
      </c>
      <c r="M165" s="1">
        <v>5</v>
      </c>
      <c r="N165" s="1" t="s">
        <v>784</v>
      </c>
      <c r="O165" s="1" t="s">
        <v>775</v>
      </c>
      <c r="P165" s="1" t="s">
        <v>1767</v>
      </c>
      <c r="Q165" s="177" t="s">
        <v>1649</v>
      </c>
      <c r="R165" s="1" t="s">
        <v>166</v>
      </c>
      <c r="S165" s="1" t="s">
        <v>875</v>
      </c>
      <c r="T165" s="1" t="s">
        <v>618</v>
      </c>
      <c r="U165" s="1" t="s">
        <v>145</v>
      </c>
      <c r="V165" s="1" t="s">
        <v>662</v>
      </c>
      <c r="W165" s="1" t="s">
        <v>148</v>
      </c>
      <c r="X165" s="1">
        <v>3000</v>
      </c>
      <c r="Y165" s="1" t="s">
        <v>42</v>
      </c>
      <c r="Z165" s="1">
        <v>3100</v>
      </c>
      <c r="AA165" s="1">
        <v>3171</v>
      </c>
      <c r="AB165" s="1" t="s">
        <v>156</v>
      </c>
      <c r="AC165" s="177" t="s">
        <v>979</v>
      </c>
      <c r="AD165" s="1" t="s">
        <v>932</v>
      </c>
      <c r="AE165" s="7">
        <v>0</v>
      </c>
      <c r="AF165" s="68">
        <v>0</v>
      </c>
      <c r="AG165" s="193">
        <v>10075350.470000001</v>
      </c>
      <c r="AH165" s="69" t="s">
        <v>1775</v>
      </c>
    </row>
    <row r="166" spans="1:35" x14ac:dyDescent="0.25">
      <c r="A166" s="1" t="s">
        <v>990</v>
      </c>
      <c r="B166" s="1" t="s">
        <v>454</v>
      </c>
      <c r="C166" s="1" t="s">
        <v>999</v>
      </c>
      <c r="D166" s="1" t="s">
        <v>519</v>
      </c>
      <c r="E166" s="1">
        <v>3</v>
      </c>
      <c r="F166" s="1" t="s">
        <v>819</v>
      </c>
      <c r="G166" s="1">
        <v>3.8</v>
      </c>
      <c r="H166" s="1" t="s">
        <v>828</v>
      </c>
      <c r="I166" s="1" t="s">
        <v>142</v>
      </c>
      <c r="J166" s="1" t="s">
        <v>143</v>
      </c>
      <c r="K166" s="1" t="s">
        <v>100</v>
      </c>
      <c r="L166" s="1" t="s">
        <v>830</v>
      </c>
      <c r="M166" s="1">
        <v>5</v>
      </c>
      <c r="N166" s="1" t="s">
        <v>784</v>
      </c>
      <c r="O166" s="1" t="s">
        <v>775</v>
      </c>
      <c r="P166" s="1" t="s">
        <v>1767</v>
      </c>
      <c r="Q166" s="177" t="s">
        <v>1649</v>
      </c>
      <c r="R166" s="1" t="s">
        <v>166</v>
      </c>
      <c r="S166" s="1" t="s">
        <v>875</v>
      </c>
      <c r="T166" s="1" t="s">
        <v>618</v>
      </c>
      <c r="U166" s="1" t="s">
        <v>145</v>
      </c>
      <c r="V166" s="1" t="s">
        <v>662</v>
      </c>
      <c r="W166" s="1" t="s">
        <v>148</v>
      </c>
      <c r="X166" s="1">
        <v>3000</v>
      </c>
      <c r="Y166" s="1" t="s">
        <v>42</v>
      </c>
      <c r="Z166" s="1">
        <v>3100</v>
      </c>
      <c r="AA166" s="1">
        <v>3171</v>
      </c>
      <c r="AB166" s="1" t="s">
        <v>156</v>
      </c>
      <c r="AC166" s="177" t="s">
        <v>979</v>
      </c>
      <c r="AD166" s="1" t="s">
        <v>932</v>
      </c>
      <c r="AE166" s="6">
        <v>70723059.019999996</v>
      </c>
      <c r="AF166" s="68">
        <v>70723059.019999996</v>
      </c>
      <c r="AG166" s="193">
        <v>40000000</v>
      </c>
      <c r="AH166" s="69" t="s">
        <v>565</v>
      </c>
    </row>
    <row r="167" spans="1:35" x14ac:dyDescent="0.25">
      <c r="A167" s="1" t="s">
        <v>985</v>
      </c>
      <c r="B167" s="1" t="s">
        <v>46</v>
      </c>
      <c r="C167" s="1" t="s">
        <v>999</v>
      </c>
      <c r="D167" s="1" t="s">
        <v>520</v>
      </c>
      <c r="E167" s="1">
        <v>1</v>
      </c>
      <c r="F167" s="1" t="s">
        <v>817</v>
      </c>
      <c r="G167" s="1">
        <v>1.3</v>
      </c>
      <c r="H167" s="1" t="s">
        <v>820</v>
      </c>
      <c r="I167" s="1" t="s">
        <v>32</v>
      </c>
      <c r="J167" s="1" t="s">
        <v>33</v>
      </c>
      <c r="K167" s="1" t="s">
        <v>100</v>
      </c>
      <c r="L167" s="1" t="s">
        <v>830</v>
      </c>
      <c r="M167" s="1">
        <v>5</v>
      </c>
      <c r="N167" s="1" t="s">
        <v>784</v>
      </c>
      <c r="O167" s="1" t="s">
        <v>766</v>
      </c>
      <c r="P167" s="1" t="s">
        <v>307</v>
      </c>
      <c r="Q167" s="177" t="s">
        <v>888</v>
      </c>
      <c r="R167" s="1" t="s">
        <v>308</v>
      </c>
      <c r="S167" s="1" t="s">
        <v>845</v>
      </c>
      <c r="T167" s="1" t="s">
        <v>705</v>
      </c>
      <c r="U167" s="1" t="s">
        <v>287</v>
      </c>
      <c r="V167" s="1" t="s">
        <v>706</v>
      </c>
      <c r="W167" s="1" t="s">
        <v>310</v>
      </c>
      <c r="X167" s="1">
        <v>3000</v>
      </c>
      <c r="Y167" s="1" t="s">
        <v>42</v>
      </c>
      <c r="Z167" s="1">
        <v>3100</v>
      </c>
      <c r="AA167" s="1">
        <v>3181</v>
      </c>
      <c r="AB167" s="1" t="s">
        <v>157</v>
      </c>
      <c r="AC167" s="177" t="s">
        <v>937</v>
      </c>
      <c r="AD167" s="1" t="s">
        <v>44</v>
      </c>
      <c r="AE167" s="7">
        <v>0</v>
      </c>
      <c r="AF167" s="68">
        <v>0</v>
      </c>
      <c r="AG167" s="193">
        <v>5000</v>
      </c>
      <c r="AH167" s="69"/>
    </row>
    <row r="168" spans="1:35" x14ac:dyDescent="0.25">
      <c r="A168" s="1" t="s">
        <v>985</v>
      </c>
      <c r="B168" s="1" t="s">
        <v>46</v>
      </c>
      <c r="C168" s="1" t="s">
        <v>999</v>
      </c>
      <c r="D168" s="1" t="s">
        <v>520</v>
      </c>
      <c r="E168" s="1">
        <v>1</v>
      </c>
      <c r="F168" s="1" t="s">
        <v>817</v>
      </c>
      <c r="G168" s="1">
        <v>1.3</v>
      </c>
      <c r="H168" s="1" t="s">
        <v>820</v>
      </c>
      <c r="I168" s="1" t="s">
        <v>32</v>
      </c>
      <c r="J168" s="1" t="s">
        <v>33</v>
      </c>
      <c r="K168" s="1" t="s">
        <v>34</v>
      </c>
      <c r="L168" s="1" t="s">
        <v>833</v>
      </c>
      <c r="M168" s="1">
        <v>5</v>
      </c>
      <c r="N168" s="1" t="s">
        <v>784</v>
      </c>
      <c r="O168" s="1" t="s">
        <v>764</v>
      </c>
      <c r="P168" s="1" t="s">
        <v>37</v>
      </c>
      <c r="Q168" s="177" t="s">
        <v>880</v>
      </c>
      <c r="R168" s="1" t="s">
        <v>252</v>
      </c>
      <c r="S168" s="1" t="s">
        <v>841</v>
      </c>
      <c r="T168" s="1" t="s">
        <v>636</v>
      </c>
      <c r="U168" s="1" t="s">
        <v>37</v>
      </c>
      <c r="V168" s="1" t="s">
        <v>584</v>
      </c>
      <c r="W168" s="1" t="s">
        <v>254</v>
      </c>
      <c r="X168" s="1">
        <v>3000</v>
      </c>
      <c r="Y168" s="1" t="s">
        <v>42</v>
      </c>
      <c r="Z168" s="1">
        <v>3100</v>
      </c>
      <c r="AA168" s="1">
        <v>3181</v>
      </c>
      <c r="AB168" s="1" t="s">
        <v>157</v>
      </c>
      <c r="AC168" s="177" t="s">
        <v>937</v>
      </c>
      <c r="AD168" s="1" t="s">
        <v>44</v>
      </c>
      <c r="AE168" s="6">
        <v>3274.18</v>
      </c>
      <c r="AF168" s="68">
        <v>9244.9699999999993</v>
      </c>
      <c r="AG168" s="193">
        <v>15000</v>
      </c>
      <c r="AH168" s="69"/>
    </row>
    <row r="169" spans="1:35" x14ac:dyDescent="0.25">
      <c r="A169" s="1" t="s">
        <v>985</v>
      </c>
      <c r="B169" s="1" t="s">
        <v>46</v>
      </c>
      <c r="C169" s="1" t="s">
        <v>999</v>
      </c>
      <c r="D169" s="1" t="s">
        <v>520</v>
      </c>
      <c r="E169" s="1">
        <v>3</v>
      </c>
      <c r="F169" s="1" t="s">
        <v>819</v>
      </c>
      <c r="G169" s="1">
        <v>3.8</v>
      </c>
      <c r="H169" s="1" t="s">
        <v>828</v>
      </c>
      <c r="I169" s="1" t="s">
        <v>142</v>
      </c>
      <c r="J169" s="1" t="s">
        <v>143</v>
      </c>
      <c r="K169" s="1" t="s">
        <v>100</v>
      </c>
      <c r="L169" s="1" t="s">
        <v>830</v>
      </c>
      <c r="M169" s="1">
        <v>5</v>
      </c>
      <c r="N169" s="1" t="s">
        <v>784</v>
      </c>
      <c r="O169" s="1" t="s">
        <v>775</v>
      </c>
      <c r="P169" s="1" t="s">
        <v>1767</v>
      </c>
      <c r="Q169" s="177" t="s">
        <v>1648</v>
      </c>
      <c r="R169" s="1" t="s">
        <v>146</v>
      </c>
      <c r="S169" s="1" t="s">
        <v>875</v>
      </c>
      <c r="T169" s="1" t="s">
        <v>618</v>
      </c>
      <c r="U169" s="1" t="s">
        <v>145</v>
      </c>
      <c r="V169" s="1" t="s">
        <v>662</v>
      </c>
      <c r="W169" s="1" t="s">
        <v>148</v>
      </c>
      <c r="X169" s="1">
        <v>3000</v>
      </c>
      <c r="Y169" s="1" t="s">
        <v>42</v>
      </c>
      <c r="Z169" s="1">
        <v>3100</v>
      </c>
      <c r="AA169" s="1">
        <v>3181</v>
      </c>
      <c r="AB169" s="1" t="s">
        <v>157</v>
      </c>
      <c r="AC169" s="177" t="s">
        <v>937</v>
      </c>
      <c r="AD169" s="1" t="s">
        <v>44</v>
      </c>
      <c r="AE169" s="7">
        <v>0</v>
      </c>
      <c r="AF169" s="68">
        <v>16008</v>
      </c>
      <c r="AG169" s="192">
        <v>30000</v>
      </c>
      <c r="AH169" s="69"/>
    </row>
    <row r="170" spans="1:35" x14ac:dyDescent="0.25">
      <c r="A170" s="1" t="s">
        <v>985</v>
      </c>
      <c r="B170" s="1" t="s">
        <v>46</v>
      </c>
      <c r="C170" s="1" t="s">
        <v>999</v>
      </c>
      <c r="D170" s="1" t="s">
        <v>520</v>
      </c>
      <c r="E170" s="1">
        <v>1</v>
      </c>
      <c r="F170" s="1" t="s">
        <v>817</v>
      </c>
      <c r="G170" s="1">
        <v>1.3</v>
      </c>
      <c r="H170" s="1" t="s">
        <v>820</v>
      </c>
      <c r="I170" s="1" t="s">
        <v>32</v>
      </c>
      <c r="J170" s="1" t="s">
        <v>33</v>
      </c>
      <c r="K170" s="1" t="s">
        <v>100</v>
      </c>
      <c r="L170" s="1" t="s">
        <v>830</v>
      </c>
      <c r="M170" s="1">
        <v>5</v>
      </c>
      <c r="N170" s="1" t="s">
        <v>784</v>
      </c>
      <c r="O170" s="1" t="s">
        <v>765</v>
      </c>
      <c r="P170" s="1" t="s">
        <v>1758</v>
      </c>
      <c r="Q170" s="177" t="s">
        <v>884</v>
      </c>
      <c r="R170" s="1" t="s">
        <v>315</v>
      </c>
      <c r="S170" s="1" t="s">
        <v>844</v>
      </c>
      <c r="T170" s="1" t="s">
        <v>140</v>
      </c>
      <c r="U170" s="1" t="s">
        <v>137</v>
      </c>
      <c r="V170" s="1" t="s">
        <v>656</v>
      </c>
      <c r="W170" s="1" t="s">
        <v>140</v>
      </c>
      <c r="X170" s="1">
        <v>3000</v>
      </c>
      <c r="Y170" s="1" t="s">
        <v>42</v>
      </c>
      <c r="Z170" s="1">
        <v>3200</v>
      </c>
      <c r="AA170" s="1">
        <v>3221</v>
      </c>
      <c r="AB170" s="1" t="s">
        <v>318</v>
      </c>
      <c r="AC170" s="177" t="s">
        <v>937</v>
      </c>
      <c r="AD170" s="1" t="s">
        <v>44</v>
      </c>
      <c r="AE170" s="6">
        <v>2247799.9</v>
      </c>
      <c r="AF170" s="68">
        <v>1600596.27</v>
      </c>
      <c r="AG170" s="193">
        <v>2500000</v>
      </c>
      <c r="AH170" s="69"/>
    </row>
    <row r="171" spans="1:35" x14ac:dyDescent="0.25">
      <c r="A171" s="1" t="s">
        <v>985</v>
      </c>
      <c r="B171" s="1" t="s">
        <v>46</v>
      </c>
      <c r="C171" s="1" t="s">
        <v>999</v>
      </c>
      <c r="D171" s="1" t="s">
        <v>520</v>
      </c>
      <c r="E171" s="1">
        <v>3</v>
      </c>
      <c r="F171" s="1" t="s">
        <v>819</v>
      </c>
      <c r="G171" s="1">
        <v>3.8</v>
      </c>
      <c r="H171" s="1" t="s">
        <v>828</v>
      </c>
      <c r="I171" s="1" t="s">
        <v>142</v>
      </c>
      <c r="J171" s="1" t="s">
        <v>143</v>
      </c>
      <c r="K171" s="1" t="s">
        <v>100</v>
      </c>
      <c r="L171" s="1" t="s">
        <v>830</v>
      </c>
      <c r="M171" s="1">
        <v>5</v>
      </c>
      <c r="N171" s="1" t="s">
        <v>784</v>
      </c>
      <c r="O171" s="1" t="s">
        <v>775</v>
      </c>
      <c r="P171" s="1" t="s">
        <v>1767</v>
      </c>
      <c r="Q171" s="177" t="s">
        <v>1649</v>
      </c>
      <c r="R171" s="1" t="s">
        <v>166</v>
      </c>
      <c r="S171" s="1" t="s">
        <v>875</v>
      </c>
      <c r="T171" s="1" t="s">
        <v>618</v>
      </c>
      <c r="U171" s="1" t="s">
        <v>145</v>
      </c>
      <c r="V171" s="1" t="s">
        <v>662</v>
      </c>
      <c r="W171" s="1" t="s">
        <v>148</v>
      </c>
      <c r="X171" s="1">
        <v>3000</v>
      </c>
      <c r="Y171" s="1" t="s">
        <v>42</v>
      </c>
      <c r="Z171" s="1">
        <v>3200</v>
      </c>
      <c r="AA171" s="1">
        <v>3231</v>
      </c>
      <c r="AB171" s="1" t="s">
        <v>167</v>
      </c>
      <c r="AC171" s="177" t="s">
        <v>937</v>
      </c>
      <c r="AD171" s="1" t="s">
        <v>44</v>
      </c>
      <c r="AE171" s="6">
        <v>5432424.96</v>
      </c>
      <c r="AF171" s="68">
        <v>3709399.55</v>
      </c>
      <c r="AG171" s="193">
        <v>0</v>
      </c>
      <c r="AH171" s="69"/>
    </row>
    <row r="172" spans="1:35" x14ac:dyDescent="0.25">
      <c r="A172" s="1" t="s">
        <v>985</v>
      </c>
      <c r="B172" s="1" t="s">
        <v>46</v>
      </c>
      <c r="C172" s="1" t="s">
        <v>999</v>
      </c>
      <c r="D172" s="1" t="s">
        <v>520</v>
      </c>
      <c r="E172" s="1">
        <v>3</v>
      </c>
      <c r="F172" s="1" t="s">
        <v>819</v>
      </c>
      <c r="G172" s="1">
        <v>3.8</v>
      </c>
      <c r="H172" s="1" t="s">
        <v>828</v>
      </c>
      <c r="I172" s="1" t="s">
        <v>142</v>
      </c>
      <c r="J172" s="1" t="s">
        <v>143</v>
      </c>
      <c r="K172" s="1" t="s">
        <v>100</v>
      </c>
      <c r="L172" s="1" t="s">
        <v>830</v>
      </c>
      <c r="M172" s="1">
        <v>5</v>
      </c>
      <c r="N172" s="1" t="s">
        <v>784</v>
      </c>
      <c r="O172" s="1" t="s">
        <v>775</v>
      </c>
      <c r="P172" s="1" t="s">
        <v>1767</v>
      </c>
      <c r="Q172" s="177" t="s">
        <v>1649</v>
      </c>
      <c r="R172" s="1" t="s">
        <v>166</v>
      </c>
      <c r="S172" s="1" t="s">
        <v>875</v>
      </c>
      <c r="T172" s="1" t="s">
        <v>618</v>
      </c>
      <c r="U172" s="1" t="s">
        <v>145</v>
      </c>
      <c r="V172" s="1" t="s">
        <v>662</v>
      </c>
      <c r="W172" s="1" t="s">
        <v>148</v>
      </c>
      <c r="X172" s="1">
        <v>3000</v>
      </c>
      <c r="Y172" s="1" t="s">
        <v>42</v>
      </c>
      <c r="Z172" s="1">
        <v>3200</v>
      </c>
      <c r="AA172" s="1">
        <v>3231</v>
      </c>
      <c r="AB172" s="1" t="s">
        <v>167</v>
      </c>
      <c r="AC172" s="177" t="s">
        <v>937</v>
      </c>
      <c r="AD172" s="1" t="s">
        <v>44</v>
      </c>
      <c r="AE172" s="6">
        <v>0</v>
      </c>
      <c r="AF172" s="68">
        <v>0</v>
      </c>
      <c r="AG172" s="192">
        <v>4200000</v>
      </c>
      <c r="AH172" s="69" t="s">
        <v>940</v>
      </c>
    </row>
    <row r="173" spans="1:35" x14ac:dyDescent="0.25">
      <c r="A173" s="1" t="s">
        <v>985</v>
      </c>
      <c r="B173" s="1" t="s">
        <v>46</v>
      </c>
      <c r="C173" s="1" t="s">
        <v>1000</v>
      </c>
      <c r="D173" s="1" t="s">
        <v>520</v>
      </c>
      <c r="E173" s="1">
        <v>3</v>
      </c>
      <c r="F173" s="1" t="s">
        <v>819</v>
      </c>
      <c r="G173" s="1">
        <v>3.8</v>
      </c>
      <c r="H173" s="1" t="s">
        <v>828</v>
      </c>
      <c r="I173" s="1" t="s">
        <v>142</v>
      </c>
      <c r="J173" s="1" t="s">
        <v>143</v>
      </c>
      <c r="K173" s="1" t="s">
        <v>100</v>
      </c>
      <c r="L173" s="1" t="s">
        <v>830</v>
      </c>
      <c r="M173" s="1">
        <v>5</v>
      </c>
      <c r="N173" s="1" t="s">
        <v>784</v>
      </c>
      <c r="O173" s="1" t="s">
        <v>775</v>
      </c>
      <c r="P173" s="1" t="s">
        <v>1767</v>
      </c>
      <c r="Q173" s="177" t="s">
        <v>1648</v>
      </c>
      <c r="R173" s="1" t="s">
        <v>146</v>
      </c>
      <c r="S173" s="1" t="s">
        <v>875</v>
      </c>
      <c r="T173" s="1" t="s">
        <v>618</v>
      </c>
      <c r="U173" s="1" t="s">
        <v>145</v>
      </c>
      <c r="V173" s="1" t="s">
        <v>662</v>
      </c>
      <c r="W173" s="1" t="s">
        <v>148</v>
      </c>
      <c r="X173" s="1">
        <v>3000</v>
      </c>
      <c r="Y173" s="1" t="s">
        <v>42</v>
      </c>
      <c r="Z173" s="1">
        <v>3200</v>
      </c>
      <c r="AA173" s="1">
        <v>3231</v>
      </c>
      <c r="AB173" s="1" t="s">
        <v>167</v>
      </c>
      <c r="AC173" s="177" t="s">
        <v>937</v>
      </c>
      <c r="AD173" s="1" t="s">
        <v>44</v>
      </c>
      <c r="AE173" s="6">
        <v>1190602.3</v>
      </c>
      <c r="AF173" s="68">
        <v>869388.94</v>
      </c>
      <c r="AG173" s="194">
        <v>6900000</v>
      </c>
      <c r="AH173" t="s">
        <v>1752</v>
      </c>
      <c r="AI173" s="69" t="s">
        <v>591</v>
      </c>
    </row>
    <row r="174" spans="1:35" x14ac:dyDescent="0.25">
      <c r="A174" s="1" t="s">
        <v>990</v>
      </c>
      <c r="B174" s="1" t="s">
        <v>454</v>
      </c>
      <c r="C174" s="1" t="s">
        <v>999</v>
      </c>
      <c r="D174" s="1" t="s">
        <v>519</v>
      </c>
      <c r="E174" s="1">
        <v>1</v>
      </c>
      <c r="F174" s="1" t="s">
        <v>817</v>
      </c>
      <c r="G174" s="1">
        <v>1.7</v>
      </c>
      <c r="H174" s="1" t="s">
        <v>821</v>
      </c>
      <c r="I174" s="1" t="s">
        <v>123</v>
      </c>
      <c r="J174" s="1" t="s">
        <v>124</v>
      </c>
      <c r="K174" s="1" t="s">
        <v>100</v>
      </c>
      <c r="L174" s="1" t="s">
        <v>830</v>
      </c>
      <c r="M174" s="1">
        <v>6</v>
      </c>
      <c r="N174" s="1" t="s">
        <v>223</v>
      </c>
      <c r="O174" s="1" t="s">
        <v>769</v>
      </c>
      <c r="P174" s="1" t="s">
        <v>1770</v>
      </c>
      <c r="Q174" s="177" t="s">
        <v>899</v>
      </c>
      <c r="R174" s="1" t="s">
        <v>455</v>
      </c>
      <c r="S174" s="1" t="s">
        <v>898</v>
      </c>
      <c r="T174" s="1" t="s">
        <v>1753</v>
      </c>
      <c r="U174" s="1" t="s">
        <v>79</v>
      </c>
      <c r="V174" s="1" t="s">
        <v>663</v>
      </c>
      <c r="W174" s="1" t="s">
        <v>128</v>
      </c>
      <c r="X174" s="1">
        <v>3000</v>
      </c>
      <c r="Y174" s="1" t="s">
        <v>42</v>
      </c>
      <c r="Z174" s="1">
        <v>3200</v>
      </c>
      <c r="AA174" s="1">
        <v>3251</v>
      </c>
      <c r="AB174" s="1" t="s">
        <v>285</v>
      </c>
      <c r="AC174" s="177" t="s">
        <v>937</v>
      </c>
      <c r="AD174" s="1" t="s">
        <v>44</v>
      </c>
      <c r="AE174" s="6">
        <v>9003456</v>
      </c>
      <c r="AF174" s="68">
        <v>6602534.4000000004</v>
      </c>
      <c r="AG174" s="193">
        <v>7000000</v>
      </c>
      <c r="AH174" s="69"/>
    </row>
    <row r="175" spans="1:35" x14ac:dyDescent="0.25">
      <c r="A175" s="1" t="s">
        <v>990</v>
      </c>
      <c r="B175" s="1" t="s">
        <v>454</v>
      </c>
      <c r="C175" s="1" t="s">
        <v>999</v>
      </c>
      <c r="D175" s="1" t="s">
        <v>519</v>
      </c>
      <c r="E175" s="1">
        <v>1</v>
      </c>
      <c r="F175" s="1" t="s">
        <v>817</v>
      </c>
      <c r="G175" s="1">
        <v>1.7</v>
      </c>
      <c r="H175" s="1" t="s">
        <v>821</v>
      </c>
      <c r="I175" s="1" t="s">
        <v>219</v>
      </c>
      <c r="J175" s="1" t="s">
        <v>220</v>
      </c>
      <c r="K175" s="1" t="s">
        <v>49</v>
      </c>
      <c r="L175" s="1" t="s">
        <v>834</v>
      </c>
      <c r="M175" s="1">
        <v>6</v>
      </c>
      <c r="N175" s="1" t="s">
        <v>223</v>
      </c>
      <c r="O175" s="1" t="s">
        <v>765</v>
      </c>
      <c r="P175" s="1" t="s">
        <v>1758</v>
      </c>
      <c r="Q175" s="177" t="s">
        <v>885</v>
      </c>
      <c r="R175" s="1" t="s">
        <v>237</v>
      </c>
      <c r="S175" s="1" t="s">
        <v>844</v>
      </c>
      <c r="T175" s="1" t="s">
        <v>140</v>
      </c>
      <c r="U175" s="1" t="s">
        <v>137</v>
      </c>
      <c r="V175" s="1" t="s">
        <v>656</v>
      </c>
      <c r="W175" s="1" t="s">
        <v>140</v>
      </c>
      <c r="X175" s="1">
        <v>3000</v>
      </c>
      <c r="Y175" s="1" t="s">
        <v>42</v>
      </c>
      <c r="Z175" s="1">
        <v>3200</v>
      </c>
      <c r="AA175" s="1">
        <v>3251</v>
      </c>
      <c r="AB175" s="1" t="s">
        <v>285</v>
      </c>
      <c r="AC175" s="177" t="s">
        <v>937</v>
      </c>
      <c r="AD175" s="1" t="s">
        <v>44</v>
      </c>
      <c r="AE175" s="6">
        <v>0</v>
      </c>
      <c r="AF175" s="68">
        <v>0</v>
      </c>
      <c r="AG175" s="193">
        <v>70000000</v>
      </c>
      <c r="AH175" s="69" t="s">
        <v>582</v>
      </c>
    </row>
    <row r="176" spans="1:35" x14ac:dyDescent="0.25">
      <c r="A176" s="1" t="s">
        <v>990</v>
      </c>
      <c r="B176" s="1" t="s">
        <v>454</v>
      </c>
      <c r="C176" s="1" t="s">
        <v>999</v>
      </c>
      <c r="D176" s="1" t="s">
        <v>519</v>
      </c>
      <c r="E176" s="1">
        <v>1</v>
      </c>
      <c r="F176" s="1" t="s">
        <v>817</v>
      </c>
      <c r="G176" s="1">
        <v>1.3</v>
      </c>
      <c r="H176" s="1" t="s">
        <v>820</v>
      </c>
      <c r="I176" s="1" t="s">
        <v>32</v>
      </c>
      <c r="J176" s="1" t="s">
        <v>33</v>
      </c>
      <c r="K176" s="1" t="s">
        <v>100</v>
      </c>
      <c r="L176" s="1" t="s">
        <v>830</v>
      </c>
      <c r="M176" s="1">
        <v>5</v>
      </c>
      <c r="N176" s="1" t="s">
        <v>784</v>
      </c>
      <c r="O176" s="1" t="s">
        <v>765</v>
      </c>
      <c r="P176" s="1" t="s">
        <v>1758</v>
      </c>
      <c r="Q176" s="177" t="s">
        <v>884</v>
      </c>
      <c r="R176" s="1" t="s">
        <v>315</v>
      </c>
      <c r="S176" s="1" t="s">
        <v>844</v>
      </c>
      <c r="T176" s="1" t="s">
        <v>140</v>
      </c>
      <c r="U176" s="1" t="s">
        <v>137</v>
      </c>
      <c r="V176" s="1" t="s">
        <v>656</v>
      </c>
      <c r="W176" s="1" t="s">
        <v>140</v>
      </c>
      <c r="X176" s="1">
        <v>3000</v>
      </c>
      <c r="Y176" s="1" t="s">
        <v>42</v>
      </c>
      <c r="Z176" s="1">
        <v>3200</v>
      </c>
      <c r="AA176" s="1">
        <v>3251</v>
      </c>
      <c r="AB176" s="1" t="s">
        <v>285</v>
      </c>
      <c r="AC176" s="177" t="s">
        <v>937</v>
      </c>
      <c r="AD176" s="1" t="s">
        <v>44</v>
      </c>
      <c r="AE176" s="6">
        <v>104900381.19</v>
      </c>
      <c r="AF176" s="68">
        <v>78965672.739999995</v>
      </c>
      <c r="AG176" s="193">
        <v>57000000</v>
      </c>
      <c r="AH176" s="69"/>
    </row>
    <row r="177" spans="1:36" x14ac:dyDescent="0.25">
      <c r="A177" s="1" t="s">
        <v>985</v>
      </c>
      <c r="B177" s="1" t="s">
        <v>46</v>
      </c>
      <c r="C177" s="1" t="s">
        <v>999</v>
      </c>
      <c r="D177" s="1" t="s">
        <v>520</v>
      </c>
      <c r="E177" s="1">
        <v>1</v>
      </c>
      <c r="F177" s="1" t="s">
        <v>817</v>
      </c>
      <c r="G177" s="1">
        <v>1.3</v>
      </c>
      <c r="H177" s="1" t="s">
        <v>820</v>
      </c>
      <c r="I177" s="1" t="s">
        <v>32</v>
      </c>
      <c r="J177" s="1" t="s">
        <v>33</v>
      </c>
      <c r="K177" s="1" t="s">
        <v>100</v>
      </c>
      <c r="L177" s="1" t="s">
        <v>830</v>
      </c>
      <c r="M177" s="1">
        <v>2</v>
      </c>
      <c r="N177" s="1" t="s">
        <v>125</v>
      </c>
      <c r="O177" s="1" t="s">
        <v>770</v>
      </c>
      <c r="P177" s="1" t="s">
        <v>1605</v>
      </c>
      <c r="Q177" s="177" t="s">
        <v>900</v>
      </c>
      <c r="R177" s="1" t="s">
        <v>346</v>
      </c>
      <c r="S177" s="1" t="s">
        <v>853</v>
      </c>
      <c r="T177" s="1" t="s">
        <v>619</v>
      </c>
      <c r="U177" s="1" t="s">
        <v>103</v>
      </c>
      <c r="V177" s="1" t="s">
        <v>660</v>
      </c>
      <c r="W177" s="1" t="s">
        <v>348</v>
      </c>
      <c r="X177" s="1">
        <v>3000</v>
      </c>
      <c r="Y177" s="1" t="s">
        <v>42</v>
      </c>
      <c r="Z177" s="1">
        <v>3200</v>
      </c>
      <c r="AA177" s="1">
        <v>3261</v>
      </c>
      <c r="AB177" s="1" t="s">
        <v>117</v>
      </c>
      <c r="AC177" s="177" t="s">
        <v>937</v>
      </c>
      <c r="AD177" s="1" t="s">
        <v>44</v>
      </c>
      <c r="AE177" s="6">
        <v>14523230.16</v>
      </c>
      <c r="AF177" s="68">
        <v>21104950.800000001</v>
      </c>
      <c r="AG177" s="193">
        <v>20000000</v>
      </c>
      <c r="AH177" s="69" t="s">
        <v>594</v>
      </c>
    </row>
    <row r="178" spans="1:36" x14ac:dyDescent="0.25">
      <c r="A178" s="1" t="s">
        <v>985</v>
      </c>
      <c r="B178" s="1" t="s">
        <v>46</v>
      </c>
      <c r="C178" s="1" t="s">
        <v>999</v>
      </c>
      <c r="D178" s="1" t="s">
        <v>520</v>
      </c>
      <c r="E178" s="1">
        <v>2</v>
      </c>
      <c r="F178" s="1" t="s">
        <v>818</v>
      </c>
      <c r="G178" s="1">
        <v>2.2000000000000002</v>
      </c>
      <c r="H178" s="1" t="s">
        <v>823</v>
      </c>
      <c r="I178" s="1" t="s">
        <v>74</v>
      </c>
      <c r="J178" s="1" t="s">
        <v>75</v>
      </c>
      <c r="K178" s="1" t="s">
        <v>100</v>
      </c>
      <c r="L178" s="1" t="s">
        <v>830</v>
      </c>
      <c r="M178" s="1">
        <v>1</v>
      </c>
      <c r="N178" s="1" t="s">
        <v>104</v>
      </c>
      <c r="O178" s="1" t="s">
        <v>770</v>
      </c>
      <c r="P178" s="1" t="s">
        <v>1605</v>
      </c>
      <c r="Q178" s="177" t="s">
        <v>905</v>
      </c>
      <c r="R178" s="1" t="s">
        <v>105</v>
      </c>
      <c r="S178" s="1" t="s">
        <v>857</v>
      </c>
      <c r="T178" s="1" t="s">
        <v>1754</v>
      </c>
      <c r="U178" s="1" t="s">
        <v>103</v>
      </c>
      <c r="V178" s="1" t="s">
        <v>660</v>
      </c>
      <c r="W178" s="1" t="s">
        <v>107</v>
      </c>
      <c r="X178" s="1">
        <v>3000</v>
      </c>
      <c r="Y178" s="1" t="s">
        <v>42</v>
      </c>
      <c r="Z178" s="1">
        <v>3200</v>
      </c>
      <c r="AA178" s="1">
        <v>3261</v>
      </c>
      <c r="AB178" s="1" t="s">
        <v>117</v>
      </c>
      <c r="AC178" s="177" t="s">
        <v>937</v>
      </c>
      <c r="AD178" s="1" t="s">
        <v>44</v>
      </c>
      <c r="AE178" s="6">
        <v>62932118.159999996</v>
      </c>
      <c r="AF178" s="68">
        <v>74538637.359999999</v>
      </c>
      <c r="AG178" s="193">
        <v>50000000</v>
      </c>
      <c r="AH178" s="69" t="s">
        <v>747</v>
      </c>
    </row>
    <row r="179" spans="1:36" x14ac:dyDescent="0.25">
      <c r="A179" s="1" t="s">
        <v>985</v>
      </c>
      <c r="B179" s="1" t="s">
        <v>46</v>
      </c>
      <c r="C179" s="1" t="s">
        <v>999</v>
      </c>
      <c r="D179" s="1" t="s">
        <v>520</v>
      </c>
      <c r="E179" s="1">
        <v>3</v>
      </c>
      <c r="F179" s="1" t="s">
        <v>819</v>
      </c>
      <c r="G179" s="1">
        <v>3.7</v>
      </c>
      <c r="H179" s="1" t="s">
        <v>415</v>
      </c>
      <c r="I179" s="1" t="s">
        <v>414</v>
      </c>
      <c r="J179" s="1" t="s">
        <v>415</v>
      </c>
      <c r="K179" s="1" t="s">
        <v>100</v>
      </c>
      <c r="L179" s="1" t="s">
        <v>830</v>
      </c>
      <c r="M179" s="1">
        <v>7</v>
      </c>
      <c r="N179" s="1" t="s">
        <v>376</v>
      </c>
      <c r="O179" s="1" t="s">
        <v>773</v>
      </c>
      <c r="P179" s="1" t="s">
        <v>912</v>
      </c>
      <c r="Q179" s="177" t="s">
        <v>1646</v>
      </c>
      <c r="R179" s="1" t="s">
        <v>797</v>
      </c>
      <c r="S179" s="1" t="s">
        <v>873</v>
      </c>
      <c r="T179" s="1" t="s">
        <v>1755</v>
      </c>
      <c r="U179" s="1" t="s">
        <v>351</v>
      </c>
      <c r="V179" s="1" t="s">
        <v>651</v>
      </c>
      <c r="W179" s="1" t="s">
        <v>384</v>
      </c>
      <c r="X179" s="1">
        <v>3000</v>
      </c>
      <c r="Y179" s="1" t="s">
        <v>42</v>
      </c>
      <c r="Z179" s="1">
        <v>3200</v>
      </c>
      <c r="AA179" s="1">
        <v>3261</v>
      </c>
      <c r="AB179" s="1" t="s">
        <v>117</v>
      </c>
      <c r="AC179" s="177" t="s">
        <v>945</v>
      </c>
      <c r="AD179" s="1" t="s">
        <v>387</v>
      </c>
      <c r="AE179" s="6">
        <v>495088</v>
      </c>
      <c r="AF179" s="68">
        <v>586960</v>
      </c>
      <c r="AG179" s="193">
        <v>600000</v>
      </c>
      <c r="AH179" s="69" t="s">
        <v>556</v>
      </c>
    </row>
    <row r="180" spans="1:36" x14ac:dyDescent="0.25">
      <c r="A180" s="1" t="s">
        <v>985</v>
      </c>
      <c r="B180" s="1" t="s">
        <v>46</v>
      </c>
      <c r="C180" s="1" t="s">
        <v>999</v>
      </c>
      <c r="D180" s="1" t="s">
        <v>520</v>
      </c>
      <c r="E180" s="1">
        <v>1</v>
      </c>
      <c r="F180" s="1" t="s">
        <v>817</v>
      </c>
      <c r="G180" s="1">
        <v>1.3</v>
      </c>
      <c r="H180" s="1" t="s">
        <v>820</v>
      </c>
      <c r="I180" s="1" t="s">
        <v>32</v>
      </c>
      <c r="J180" s="1" t="s">
        <v>33</v>
      </c>
      <c r="K180" s="1" t="s">
        <v>34</v>
      </c>
      <c r="L180" s="1" t="s">
        <v>833</v>
      </c>
      <c r="M180" s="1">
        <v>5</v>
      </c>
      <c r="N180" s="1" t="s">
        <v>784</v>
      </c>
      <c r="O180" s="1" t="s">
        <v>764</v>
      </c>
      <c r="P180" s="1" t="s">
        <v>37</v>
      </c>
      <c r="Q180" s="177" t="s">
        <v>880</v>
      </c>
      <c r="R180" s="1" t="s">
        <v>252</v>
      </c>
      <c r="S180" s="1" t="s">
        <v>841</v>
      </c>
      <c r="T180" s="1" t="s">
        <v>636</v>
      </c>
      <c r="U180" s="1" t="s">
        <v>37</v>
      </c>
      <c r="V180" s="1" t="s">
        <v>584</v>
      </c>
      <c r="W180" s="1" t="s">
        <v>254</v>
      </c>
      <c r="X180" s="1">
        <v>3000</v>
      </c>
      <c r="Y180" s="1" t="s">
        <v>42</v>
      </c>
      <c r="Z180" s="1">
        <v>3200</v>
      </c>
      <c r="AA180" s="1">
        <v>3271</v>
      </c>
      <c r="AB180" s="1" t="s">
        <v>259</v>
      </c>
      <c r="AC180" s="177" t="s">
        <v>937</v>
      </c>
      <c r="AD180" s="1" t="s">
        <v>44</v>
      </c>
      <c r="AE180" s="7">
        <v>0</v>
      </c>
      <c r="AF180" s="68">
        <v>406000</v>
      </c>
      <c r="AG180" s="193">
        <v>410000</v>
      </c>
      <c r="AH180" s="69" t="s">
        <v>555</v>
      </c>
    </row>
    <row r="181" spans="1:36" x14ac:dyDescent="0.25">
      <c r="A181" s="1" t="s">
        <v>985</v>
      </c>
      <c r="B181" s="1" t="s">
        <v>46</v>
      </c>
      <c r="C181" s="1" t="s">
        <v>999</v>
      </c>
      <c r="D181" s="1" t="s">
        <v>520</v>
      </c>
      <c r="E181" s="1">
        <v>1</v>
      </c>
      <c r="F181" s="1" t="s">
        <v>817</v>
      </c>
      <c r="G181" s="1">
        <v>1.3</v>
      </c>
      <c r="H181" s="1" t="s">
        <v>820</v>
      </c>
      <c r="I181" s="1" t="s">
        <v>32</v>
      </c>
      <c r="J181" s="1" t="s">
        <v>33</v>
      </c>
      <c r="K181" s="1" t="s">
        <v>34</v>
      </c>
      <c r="L181" s="1" t="s">
        <v>833</v>
      </c>
      <c r="M181" s="1">
        <v>5</v>
      </c>
      <c r="N181" s="1" t="s">
        <v>784</v>
      </c>
      <c r="O181" s="1" t="s">
        <v>764</v>
      </c>
      <c r="P181" s="1" t="s">
        <v>37</v>
      </c>
      <c r="Q181" s="177" t="s">
        <v>880</v>
      </c>
      <c r="R181" s="1" t="s">
        <v>252</v>
      </c>
      <c r="S181" s="1" t="s">
        <v>841</v>
      </c>
      <c r="T181" s="1" t="s">
        <v>636</v>
      </c>
      <c r="U181" s="1" t="s">
        <v>37</v>
      </c>
      <c r="V181" s="1" t="s">
        <v>584</v>
      </c>
      <c r="W181" s="1" t="s">
        <v>254</v>
      </c>
      <c r="X181" s="1">
        <v>3000</v>
      </c>
      <c r="Y181" s="1" t="s">
        <v>42</v>
      </c>
      <c r="Z181" s="1">
        <v>3200</v>
      </c>
      <c r="AA181" s="1">
        <v>3291</v>
      </c>
      <c r="AB181" s="1" t="s">
        <v>260</v>
      </c>
      <c r="AC181" s="177" t="s">
        <v>937</v>
      </c>
      <c r="AD181" s="1" t="s">
        <v>44</v>
      </c>
      <c r="AE181" s="6">
        <v>206403.72</v>
      </c>
      <c r="AF181" s="68">
        <v>56775.05</v>
      </c>
      <c r="AG181" s="193">
        <v>140000</v>
      </c>
      <c r="AH181" s="69"/>
    </row>
    <row r="182" spans="1:36" x14ac:dyDescent="0.25">
      <c r="A182" s="1" t="s">
        <v>985</v>
      </c>
      <c r="B182" s="1" t="s">
        <v>46</v>
      </c>
      <c r="C182" s="1" t="s">
        <v>999</v>
      </c>
      <c r="D182" s="1" t="s">
        <v>520</v>
      </c>
      <c r="E182" s="1">
        <v>1</v>
      </c>
      <c r="F182" s="1" t="s">
        <v>817</v>
      </c>
      <c r="G182" s="1">
        <v>1.3</v>
      </c>
      <c r="H182" s="1" t="s">
        <v>820</v>
      </c>
      <c r="I182" s="1" t="s">
        <v>32</v>
      </c>
      <c r="J182" s="1" t="s">
        <v>33</v>
      </c>
      <c r="K182" s="1" t="s">
        <v>100</v>
      </c>
      <c r="L182" s="1" t="s">
        <v>830</v>
      </c>
      <c r="M182" s="1">
        <v>5</v>
      </c>
      <c r="N182" s="1" t="s">
        <v>784</v>
      </c>
      <c r="O182" s="1" t="s">
        <v>766</v>
      </c>
      <c r="P182" s="1" t="s">
        <v>307</v>
      </c>
      <c r="Q182" s="177" t="s">
        <v>891</v>
      </c>
      <c r="R182" s="1" t="s">
        <v>297</v>
      </c>
      <c r="S182" s="1" t="s">
        <v>848</v>
      </c>
      <c r="T182" s="1" t="s">
        <v>299</v>
      </c>
      <c r="U182" s="1" t="s">
        <v>287</v>
      </c>
      <c r="V182" s="1" t="s">
        <v>307</v>
      </c>
      <c r="W182" s="1" t="s">
        <v>302</v>
      </c>
      <c r="X182" s="1">
        <v>3000</v>
      </c>
      <c r="Y182" s="1" t="s">
        <v>42</v>
      </c>
      <c r="Z182" s="1">
        <v>3200</v>
      </c>
      <c r="AA182" s="1">
        <v>3291</v>
      </c>
      <c r="AB182" s="1" t="s">
        <v>260</v>
      </c>
      <c r="AC182" s="177" t="s">
        <v>937</v>
      </c>
      <c r="AD182" s="1" t="s">
        <v>44</v>
      </c>
      <c r="AE182" s="7">
        <v>0</v>
      </c>
      <c r="AF182" s="68">
        <v>335634.4</v>
      </c>
      <c r="AG182" s="193">
        <v>500000</v>
      </c>
      <c r="AH182" s="69"/>
    </row>
    <row r="183" spans="1:36" x14ac:dyDescent="0.25">
      <c r="A183" s="1" t="s">
        <v>985</v>
      </c>
      <c r="B183" s="1" t="s">
        <v>46</v>
      </c>
      <c r="C183" s="1" t="s">
        <v>999</v>
      </c>
      <c r="D183" s="1" t="s">
        <v>520</v>
      </c>
      <c r="E183" s="1">
        <v>2</v>
      </c>
      <c r="F183" s="1" t="s">
        <v>818</v>
      </c>
      <c r="G183" s="1">
        <v>2.2000000000000002</v>
      </c>
      <c r="H183" s="1" t="s">
        <v>823</v>
      </c>
      <c r="I183" s="1" t="s">
        <v>395</v>
      </c>
      <c r="J183" s="1" t="s">
        <v>396</v>
      </c>
      <c r="K183" s="1" t="s">
        <v>100</v>
      </c>
      <c r="L183" s="1" t="s">
        <v>830</v>
      </c>
      <c r="M183" s="1">
        <v>2</v>
      </c>
      <c r="N183" s="1" t="s">
        <v>125</v>
      </c>
      <c r="O183" s="1" t="s">
        <v>770</v>
      </c>
      <c r="P183" s="1" t="s">
        <v>1605</v>
      </c>
      <c r="Q183" s="177" t="s">
        <v>901</v>
      </c>
      <c r="R183" s="1" t="s">
        <v>397</v>
      </c>
      <c r="S183" s="1" t="s">
        <v>854</v>
      </c>
      <c r="T183" s="1" t="s">
        <v>399</v>
      </c>
      <c r="U183" s="1" t="s">
        <v>103</v>
      </c>
      <c r="V183" s="1" t="s">
        <v>660</v>
      </c>
      <c r="W183" s="1" t="s">
        <v>399</v>
      </c>
      <c r="X183" s="1">
        <v>3000</v>
      </c>
      <c r="Y183" s="1" t="s">
        <v>42</v>
      </c>
      <c r="Z183" s="1">
        <v>3200</v>
      </c>
      <c r="AA183" s="1">
        <v>3291</v>
      </c>
      <c r="AB183" s="1" t="s">
        <v>260</v>
      </c>
      <c r="AC183" s="177" t="s">
        <v>937</v>
      </c>
      <c r="AD183" s="1" t="s">
        <v>44</v>
      </c>
      <c r="AE183" s="84">
        <v>16500159.109999999</v>
      </c>
      <c r="AF183" s="68">
        <v>0</v>
      </c>
      <c r="AG183" s="193">
        <v>0</v>
      </c>
      <c r="AH183" s="69" t="s">
        <v>695</v>
      </c>
    </row>
    <row r="184" spans="1:36" x14ac:dyDescent="0.25">
      <c r="A184" s="1" t="s">
        <v>985</v>
      </c>
      <c r="B184" s="1" t="s">
        <v>46</v>
      </c>
      <c r="C184" s="1" t="s">
        <v>999</v>
      </c>
      <c r="D184" s="1" t="s">
        <v>520</v>
      </c>
      <c r="E184" s="1">
        <v>2</v>
      </c>
      <c r="F184" s="1" t="s">
        <v>818</v>
      </c>
      <c r="G184" s="1">
        <v>2.2000000000000002</v>
      </c>
      <c r="H184" s="1" t="s">
        <v>823</v>
      </c>
      <c r="I184" s="1" t="s">
        <v>74</v>
      </c>
      <c r="J184" s="1" t="s">
        <v>75</v>
      </c>
      <c r="K184" s="1" t="s">
        <v>100</v>
      </c>
      <c r="L184" s="1" t="s">
        <v>830</v>
      </c>
      <c r="M184" s="1">
        <v>1</v>
      </c>
      <c r="N184" s="1" t="s">
        <v>104</v>
      </c>
      <c r="O184" s="1" t="s">
        <v>770</v>
      </c>
      <c r="P184" s="1" t="s">
        <v>1605</v>
      </c>
      <c r="Q184" s="177" t="s">
        <v>905</v>
      </c>
      <c r="R184" s="1" t="s">
        <v>105</v>
      </c>
      <c r="S184" s="1" t="s">
        <v>857</v>
      </c>
      <c r="T184" s="1" t="s">
        <v>1754</v>
      </c>
      <c r="U184" s="1" t="s">
        <v>103</v>
      </c>
      <c r="V184" s="1" t="s">
        <v>660</v>
      </c>
      <c r="W184" s="1" t="s">
        <v>107</v>
      </c>
      <c r="X184" s="1">
        <v>3000</v>
      </c>
      <c r="Y184" s="1" t="s">
        <v>42</v>
      </c>
      <c r="Z184" s="1">
        <v>3300</v>
      </c>
      <c r="AA184" s="1">
        <v>3311</v>
      </c>
      <c r="AB184" s="1" t="s">
        <v>118</v>
      </c>
      <c r="AC184" s="177" t="s">
        <v>937</v>
      </c>
      <c r="AD184" s="1" t="s">
        <v>44</v>
      </c>
      <c r="AE184" s="6">
        <v>3132000</v>
      </c>
      <c r="AF184" s="68">
        <v>2523000</v>
      </c>
      <c r="AG184" s="193">
        <v>3150000</v>
      </c>
      <c r="AH184" s="69"/>
    </row>
    <row r="185" spans="1:36" x14ac:dyDescent="0.25">
      <c r="A185" s="1" t="s">
        <v>985</v>
      </c>
      <c r="B185" s="1" t="s">
        <v>46</v>
      </c>
      <c r="C185" s="1" t="s">
        <v>999</v>
      </c>
      <c r="D185" s="1" t="s">
        <v>520</v>
      </c>
      <c r="E185" s="1">
        <v>1</v>
      </c>
      <c r="F185" s="1" t="s">
        <v>817</v>
      </c>
      <c r="G185" s="1">
        <v>1.3</v>
      </c>
      <c r="H185" s="1" t="s">
        <v>820</v>
      </c>
      <c r="I185" s="1" t="s">
        <v>238</v>
      </c>
      <c r="J185" s="1" t="s">
        <v>239</v>
      </c>
      <c r="K185" s="1" t="s">
        <v>100</v>
      </c>
      <c r="L185" s="1" t="s">
        <v>830</v>
      </c>
      <c r="M185" s="1">
        <v>5</v>
      </c>
      <c r="N185" s="1" t="s">
        <v>783</v>
      </c>
      <c r="O185" s="1" t="s">
        <v>763</v>
      </c>
      <c r="P185" s="1" t="s">
        <v>243</v>
      </c>
      <c r="Q185" s="177" t="s">
        <v>879</v>
      </c>
      <c r="R185" s="1" t="s">
        <v>244</v>
      </c>
      <c r="S185" s="1" t="s">
        <v>840</v>
      </c>
      <c r="T185" s="1" t="s">
        <v>630</v>
      </c>
      <c r="U185" s="1" t="s">
        <v>243</v>
      </c>
      <c r="V185" s="1" t="s">
        <v>629</v>
      </c>
      <c r="W185" s="1" t="s">
        <v>246</v>
      </c>
      <c r="X185" s="1">
        <v>3000</v>
      </c>
      <c r="Y185" s="1" t="s">
        <v>42</v>
      </c>
      <c r="Z185" s="1">
        <v>3300</v>
      </c>
      <c r="AA185" s="1">
        <v>3311</v>
      </c>
      <c r="AB185" s="1" t="s">
        <v>118</v>
      </c>
      <c r="AC185" s="177" t="s">
        <v>937</v>
      </c>
      <c r="AD185" s="1" t="s">
        <v>44</v>
      </c>
      <c r="AE185" s="6">
        <v>1844400</v>
      </c>
      <c r="AF185" s="68">
        <v>1206400</v>
      </c>
      <c r="AG185" s="193">
        <v>2000000</v>
      </c>
      <c r="AH185" s="69"/>
    </row>
    <row r="186" spans="1:36" x14ac:dyDescent="0.25">
      <c r="A186" s="1" t="s">
        <v>985</v>
      </c>
      <c r="B186" s="1" t="s">
        <v>46</v>
      </c>
      <c r="C186" s="1" t="s">
        <v>999</v>
      </c>
      <c r="D186" s="1" t="s">
        <v>520</v>
      </c>
      <c r="E186" s="1">
        <v>1</v>
      </c>
      <c r="F186" s="1" t="s">
        <v>817</v>
      </c>
      <c r="G186" s="1">
        <v>1.3</v>
      </c>
      <c r="H186" s="1" t="s">
        <v>820</v>
      </c>
      <c r="I186" s="1" t="s">
        <v>32</v>
      </c>
      <c r="J186" s="1" t="s">
        <v>33</v>
      </c>
      <c r="K186" s="1" t="s">
        <v>34</v>
      </c>
      <c r="L186" s="1" t="s">
        <v>833</v>
      </c>
      <c r="M186" s="1">
        <v>5</v>
      </c>
      <c r="N186" s="1" t="s">
        <v>784</v>
      </c>
      <c r="O186" s="1" t="s">
        <v>764</v>
      </c>
      <c r="P186" s="1" t="s">
        <v>37</v>
      </c>
      <c r="Q186" s="177" t="s">
        <v>880</v>
      </c>
      <c r="R186" s="1" t="s">
        <v>252</v>
      </c>
      <c r="S186" s="1" t="s">
        <v>841</v>
      </c>
      <c r="T186" s="1" t="s">
        <v>636</v>
      </c>
      <c r="U186" s="1" t="s">
        <v>37</v>
      </c>
      <c r="V186" s="1" t="s">
        <v>584</v>
      </c>
      <c r="W186" s="1" t="s">
        <v>254</v>
      </c>
      <c r="X186" s="1">
        <v>3000</v>
      </c>
      <c r="Y186" s="1" t="s">
        <v>42</v>
      </c>
      <c r="Z186" s="1">
        <v>3300</v>
      </c>
      <c r="AA186" s="1">
        <v>3311</v>
      </c>
      <c r="AB186" s="1" t="s">
        <v>118</v>
      </c>
      <c r="AC186" s="177" t="s">
        <v>937</v>
      </c>
      <c r="AD186" s="1" t="s">
        <v>44</v>
      </c>
      <c r="AE186" s="6">
        <v>645538.11</v>
      </c>
      <c r="AF186" s="68">
        <v>0</v>
      </c>
      <c r="AG186" s="193">
        <v>700000</v>
      </c>
      <c r="AH186" s="69"/>
    </row>
    <row r="187" spans="1:36" x14ac:dyDescent="0.25">
      <c r="A187" s="1" t="s">
        <v>985</v>
      </c>
      <c r="B187" s="1" t="s">
        <v>46</v>
      </c>
      <c r="C187" s="1" t="s">
        <v>999</v>
      </c>
      <c r="D187" s="1" t="s">
        <v>520</v>
      </c>
      <c r="E187" s="1">
        <v>1</v>
      </c>
      <c r="F187" s="1" t="s">
        <v>817</v>
      </c>
      <c r="G187" s="1">
        <v>1.3</v>
      </c>
      <c r="H187" s="1" t="s">
        <v>820</v>
      </c>
      <c r="I187" s="1" t="s">
        <v>32</v>
      </c>
      <c r="J187" t="s">
        <v>806</v>
      </c>
      <c r="K187" s="1" t="s">
        <v>100</v>
      </c>
      <c r="L187" s="1" t="s">
        <v>830</v>
      </c>
      <c r="M187" s="1">
        <v>5</v>
      </c>
      <c r="N187" s="1" t="s">
        <v>784</v>
      </c>
      <c r="O187" s="1" t="s">
        <v>768</v>
      </c>
      <c r="P187" s="1" t="s">
        <v>807</v>
      </c>
      <c r="Q187" s="177" t="s">
        <v>892</v>
      </c>
      <c r="R187" s="1" t="s">
        <v>1764</v>
      </c>
      <c r="S187" s="1" t="s">
        <v>849</v>
      </c>
      <c r="T187" s="1" t="s">
        <v>808</v>
      </c>
      <c r="U187" s="1"/>
      <c r="V187" s="1" t="s">
        <v>758</v>
      </c>
      <c r="W187" s="1" t="s">
        <v>758</v>
      </c>
      <c r="X187" s="1">
        <v>3000</v>
      </c>
      <c r="Y187" s="1" t="s">
        <v>42</v>
      </c>
      <c r="Z187" s="1">
        <v>3300</v>
      </c>
      <c r="AA187" s="1">
        <v>3311</v>
      </c>
      <c r="AB187" s="1" t="s">
        <v>118</v>
      </c>
      <c r="AC187" s="177" t="s">
        <v>937</v>
      </c>
      <c r="AD187" s="1" t="s">
        <v>44</v>
      </c>
      <c r="AE187" s="6">
        <v>0</v>
      </c>
      <c r="AF187" s="68">
        <v>0</v>
      </c>
      <c r="AG187" s="193">
        <v>1500000</v>
      </c>
      <c r="AH187" s="69"/>
    </row>
    <row r="188" spans="1:36" x14ac:dyDescent="0.25">
      <c r="A188" s="1" t="s">
        <v>985</v>
      </c>
      <c r="B188" s="1" t="s">
        <v>46</v>
      </c>
      <c r="C188" s="1" t="s">
        <v>999</v>
      </c>
      <c r="D188" s="1" t="s">
        <v>520</v>
      </c>
      <c r="E188" s="1">
        <v>1</v>
      </c>
      <c r="F188" s="1" t="s">
        <v>817</v>
      </c>
      <c r="G188" s="1">
        <v>1.3</v>
      </c>
      <c r="H188" s="1" t="s">
        <v>820</v>
      </c>
      <c r="I188" s="1" t="s">
        <v>32</v>
      </c>
      <c r="J188" s="1" t="s">
        <v>33</v>
      </c>
      <c r="K188" s="1" t="s">
        <v>100</v>
      </c>
      <c r="L188" s="1" t="s">
        <v>830</v>
      </c>
      <c r="M188" s="1">
        <v>5</v>
      </c>
      <c r="N188" s="1" t="s">
        <v>784</v>
      </c>
      <c r="O188" s="1" t="s">
        <v>765</v>
      </c>
      <c r="P188" s="1" t="s">
        <v>1758</v>
      </c>
      <c r="Q188" s="177" t="s">
        <v>884</v>
      </c>
      <c r="R188" s="1" t="s">
        <v>315</v>
      </c>
      <c r="S188" s="1" t="s">
        <v>844</v>
      </c>
      <c r="T188" s="1" t="s">
        <v>140</v>
      </c>
      <c r="U188" s="1" t="s">
        <v>137</v>
      </c>
      <c r="V188" s="1" t="s">
        <v>656</v>
      </c>
      <c r="W188" s="1" t="s">
        <v>140</v>
      </c>
      <c r="X188" s="1">
        <v>3000</v>
      </c>
      <c r="Y188" s="1" t="s">
        <v>42</v>
      </c>
      <c r="Z188" s="1">
        <v>3300</v>
      </c>
      <c r="AA188" s="1">
        <v>3311</v>
      </c>
      <c r="AB188" s="1" t="s">
        <v>118</v>
      </c>
      <c r="AC188" s="177" t="s">
        <v>937</v>
      </c>
      <c r="AD188" s="1" t="s">
        <v>44</v>
      </c>
      <c r="AE188" s="6">
        <v>225620</v>
      </c>
      <c r="AF188" s="68">
        <v>161994</v>
      </c>
      <c r="AG188" s="193">
        <v>2000000</v>
      </c>
      <c r="AH188" s="69"/>
    </row>
    <row r="189" spans="1:36" x14ac:dyDescent="0.25">
      <c r="A189" s="1" t="s">
        <v>985</v>
      </c>
      <c r="B189" s="1" t="s">
        <v>46</v>
      </c>
      <c r="C189" s="1" t="s">
        <v>999</v>
      </c>
      <c r="D189" s="1" t="s">
        <v>520</v>
      </c>
      <c r="E189" s="1">
        <v>2</v>
      </c>
      <c r="F189" s="1" t="s">
        <v>818</v>
      </c>
      <c r="G189" s="1">
        <v>2.2000000000000002</v>
      </c>
      <c r="H189" s="1" t="s">
        <v>823</v>
      </c>
      <c r="I189" s="1" t="s">
        <v>74</v>
      </c>
      <c r="J189" s="1" t="s">
        <v>75</v>
      </c>
      <c r="K189" s="1" t="s">
        <v>100</v>
      </c>
      <c r="L189" s="1" t="s">
        <v>830</v>
      </c>
      <c r="M189" s="1">
        <v>1</v>
      </c>
      <c r="N189" s="1" t="s">
        <v>104</v>
      </c>
      <c r="O189" s="1" t="s">
        <v>770</v>
      </c>
      <c r="P189" s="1" t="s">
        <v>1605</v>
      </c>
      <c r="Q189" s="177" t="s">
        <v>905</v>
      </c>
      <c r="R189" s="1" t="s">
        <v>105</v>
      </c>
      <c r="S189" s="1" t="s">
        <v>857</v>
      </c>
      <c r="T189" s="1" t="s">
        <v>1754</v>
      </c>
      <c r="U189" s="1" t="s">
        <v>103</v>
      </c>
      <c r="V189" s="1" t="s">
        <v>660</v>
      </c>
      <c r="W189" s="1" t="s">
        <v>107</v>
      </c>
      <c r="X189" s="1">
        <v>3000</v>
      </c>
      <c r="Y189" s="1" t="s">
        <v>42</v>
      </c>
      <c r="Z189" s="1">
        <v>3300</v>
      </c>
      <c r="AA189" s="1">
        <v>3321</v>
      </c>
      <c r="AB189" s="1" t="s">
        <v>119</v>
      </c>
      <c r="AC189" s="177" t="s">
        <v>937</v>
      </c>
      <c r="AD189" s="1" t="s">
        <v>44</v>
      </c>
      <c r="AE189" s="6">
        <v>6327644.5599999996</v>
      </c>
      <c r="AF189" s="68">
        <v>5315963.32</v>
      </c>
      <c r="AG189" s="193">
        <v>5400000</v>
      </c>
      <c r="AH189" s="69"/>
      <c r="AJ189" s="5"/>
    </row>
    <row r="190" spans="1:36" x14ac:dyDescent="0.25">
      <c r="A190" s="1" t="s">
        <v>985</v>
      </c>
      <c r="B190" s="1" t="s">
        <v>46</v>
      </c>
      <c r="C190" s="1" t="s">
        <v>999</v>
      </c>
      <c r="D190" s="1" t="s">
        <v>520</v>
      </c>
      <c r="E190" s="1">
        <v>1</v>
      </c>
      <c r="F190" s="1" t="s">
        <v>817</v>
      </c>
      <c r="G190" s="1">
        <v>1.3</v>
      </c>
      <c r="H190" s="1" t="s">
        <v>820</v>
      </c>
      <c r="I190" s="1" t="s">
        <v>32</v>
      </c>
      <c r="J190" s="1" t="s">
        <v>33</v>
      </c>
      <c r="K190" s="1" t="s">
        <v>34</v>
      </c>
      <c r="L190" s="1" t="s">
        <v>833</v>
      </c>
      <c r="M190" s="1">
        <v>5</v>
      </c>
      <c r="N190" s="1" t="s">
        <v>784</v>
      </c>
      <c r="O190" s="1" t="s">
        <v>764</v>
      </c>
      <c r="P190" s="1" t="s">
        <v>37</v>
      </c>
      <c r="Q190" s="177" t="s">
        <v>880</v>
      </c>
      <c r="R190" s="1" t="s">
        <v>252</v>
      </c>
      <c r="S190" s="1" t="s">
        <v>841</v>
      </c>
      <c r="T190" s="1" t="s">
        <v>636</v>
      </c>
      <c r="U190" s="1" t="s">
        <v>37</v>
      </c>
      <c r="V190" s="1" t="s">
        <v>584</v>
      </c>
      <c r="W190" s="1" t="s">
        <v>254</v>
      </c>
      <c r="X190" s="1">
        <v>3000</v>
      </c>
      <c r="Y190" s="1" t="s">
        <v>42</v>
      </c>
      <c r="Z190" s="1">
        <v>3300</v>
      </c>
      <c r="AA190" s="1">
        <v>3331</v>
      </c>
      <c r="AB190" s="1" t="s">
        <v>168</v>
      </c>
      <c r="AC190" s="177" t="s">
        <v>937</v>
      </c>
      <c r="AD190" s="1" t="s">
        <v>44</v>
      </c>
      <c r="AE190" s="6">
        <v>2605267.2000000002</v>
      </c>
      <c r="AF190" s="68">
        <v>369204.8</v>
      </c>
      <c r="AG190" s="193">
        <v>8358220.3600000003</v>
      </c>
      <c r="AH190" s="69" t="s">
        <v>1604</v>
      </c>
    </row>
    <row r="191" spans="1:36" x14ac:dyDescent="0.25">
      <c r="A191" s="1" t="s">
        <v>985</v>
      </c>
      <c r="B191" s="1" t="s">
        <v>46</v>
      </c>
      <c r="C191" s="1" t="s">
        <v>999</v>
      </c>
      <c r="D191" s="1" t="s">
        <v>520</v>
      </c>
      <c r="E191" s="1">
        <v>1</v>
      </c>
      <c r="F191" s="1" t="s">
        <v>817</v>
      </c>
      <c r="G191" s="1">
        <v>1.3</v>
      </c>
      <c r="H191" s="1" t="s">
        <v>820</v>
      </c>
      <c r="I191" s="1" t="s">
        <v>32</v>
      </c>
      <c r="J191" s="1" t="s">
        <v>33</v>
      </c>
      <c r="K191" s="1" t="s">
        <v>100</v>
      </c>
      <c r="L191" s="1" t="s">
        <v>830</v>
      </c>
      <c r="M191" s="1">
        <v>5</v>
      </c>
      <c r="N191" s="1" t="s">
        <v>784</v>
      </c>
      <c r="O191" s="1" t="s">
        <v>765</v>
      </c>
      <c r="P191" s="1" t="s">
        <v>1758</v>
      </c>
      <c r="Q191" s="177" t="s">
        <v>884</v>
      </c>
      <c r="R191" s="1" t="s">
        <v>315</v>
      </c>
      <c r="S191" s="1" t="s">
        <v>844</v>
      </c>
      <c r="T191" s="1" t="s">
        <v>140</v>
      </c>
      <c r="U191" s="1" t="s">
        <v>137</v>
      </c>
      <c r="V191" s="1" t="s">
        <v>656</v>
      </c>
      <c r="W191" s="1" t="s">
        <v>140</v>
      </c>
      <c r="X191" s="1">
        <v>3000</v>
      </c>
      <c r="Y191" s="1" t="s">
        <v>42</v>
      </c>
      <c r="Z191" s="1">
        <v>3300</v>
      </c>
      <c r="AA191" s="1">
        <v>3331</v>
      </c>
      <c r="AB191" s="1" t="s">
        <v>168</v>
      </c>
      <c r="AC191" s="177" t="s">
        <v>937</v>
      </c>
      <c r="AD191" s="1" t="s">
        <v>44</v>
      </c>
      <c r="AE191" s="6">
        <v>69600</v>
      </c>
      <c r="AF191" s="68">
        <v>36588.300000000003</v>
      </c>
      <c r="AG191" s="193">
        <v>50000</v>
      </c>
      <c r="AH191" s="69"/>
    </row>
    <row r="192" spans="1:36" x14ac:dyDescent="0.25">
      <c r="A192" s="1" t="s">
        <v>985</v>
      </c>
      <c r="B192" s="1" t="s">
        <v>46</v>
      </c>
      <c r="C192" s="1" t="s">
        <v>999</v>
      </c>
      <c r="D192" s="1" t="s">
        <v>520</v>
      </c>
      <c r="E192" s="1">
        <v>3</v>
      </c>
      <c r="F192" s="1" t="s">
        <v>819</v>
      </c>
      <c r="G192" s="1">
        <v>3.8</v>
      </c>
      <c r="H192" s="1" t="s">
        <v>828</v>
      </c>
      <c r="I192" s="1" t="s">
        <v>142</v>
      </c>
      <c r="J192" s="1" t="s">
        <v>143</v>
      </c>
      <c r="K192" s="1" t="s">
        <v>100</v>
      </c>
      <c r="L192" s="1" t="s">
        <v>830</v>
      </c>
      <c r="M192" s="1">
        <v>5</v>
      </c>
      <c r="N192" s="1" t="s">
        <v>784</v>
      </c>
      <c r="O192" s="1" t="s">
        <v>775</v>
      </c>
      <c r="P192" s="1" t="s">
        <v>1767</v>
      </c>
      <c r="Q192" s="177" t="s">
        <v>1649</v>
      </c>
      <c r="R192" s="1" t="s">
        <v>166</v>
      </c>
      <c r="S192" s="1" t="s">
        <v>875</v>
      </c>
      <c r="T192" s="1" t="s">
        <v>618</v>
      </c>
      <c r="U192" s="1" t="s">
        <v>145</v>
      </c>
      <c r="V192" s="1" t="s">
        <v>662</v>
      </c>
      <c r="W192" s="1" t="s">
        <v>148</v>
      </c>
      <c r="X192" s="1">
        <v>3000</v>
      </c>
      <c r="Y192" s="1" t="s">
        <v>42</v>
      </c>
      <c r="Z192" s="1">
        <v>3300</v>
      </c>
      <c r="AA192" s="1">
        <v>3331</v>
      </c>
      <c r="AB192" s="1" t="s">
        <v>168</v>
      </c>
      <c r="AC192" s="177" t="s">
        <v>937</v>
      </c>
      <c r="AD192" s="1" t="s">
        <v>44</v>
      </c>
      <c r="AE192" s="6">
        <v>8966919.9900000002</v>
      </c>
      <c r="AF192" s="68">
        <v>2907354.4</v>
      </c>
      <c r="AG192" s="193">
        <v>4800000</v>
      </c>
      <c r="AH192" s="69" t="s">
        <v>589</v>
      </c>
    </row>
    <row r="193" spans="1:35" x14ac:dyDescent="0.25">
      <c r="A193" s="1" t="s">
        <v>985</v>
      </c>
      <c r="B193" s="1" t="s">
        <v>46</v>
      </c>
      <c r="C193" s="1" t="s">
        <v>999</v>
      </c>
      <c r="D193" s="1" t="s">
        <v>520</v>
      </c>
      <c r="E193" s="1">
        <v>1</v>
      </c>
      <c r="F193" s="1" t="s">
        <v>817</v>
      </c>
      <c r="G193" s="1">
        <v>1.3</v>
      </c>
      <c r="H193" s="1" t="s">
        <v>820</v>
      </c>
      <c r="I193" s="1" t="s">
        <v>32</v>
      </c>
      <c r="J193" t="s">
        <v>806</v>
      </c>
      <c r="K193" s="1" t="s">
        <v>100</v>
      </c>
      <c r="L193" s="1" t="s">
        <v>830</v>
      </c>
      <c r="M193" s="1">
        <v>5</v>
      </c>
      <c r="N193" s="1" t="s">
        <v>784</v>
      </c>
      <c r="O193" s="1" t="s">
        <v>768</v>
      </c>
      <c r="P193" s="1" t="s">
        <v>807</v>
      </c>
      <c r="Q193" s="177" t="s">
        <v>892</v>
      </c>
      <c r="R193" s="1" t="s">
        <v>1764</v>
      </c>
      <c r="S193" s="1" t="s">
        <v>849</v>
      </c>
      <c r="T193" s="1" t="s">
        <v>808</v>
      </c>
      <c r="U193" s="1"/>
      <c r="V193" s="1" t="s">
        <v>758</v>
      </c>
      <c r="W193" s="1" t="s">
        <v>758</v>
      </c>
      <c r="X193" s="1">
        <v>3000</v>
      </c>
      <c r="Y193" s="1" t="s">
        <v>42</v>
      </c>
      <c r="Z193" s="1">
        <v>3300</v>
      </c>
      <c r="AA193" s="1">
        <v>3341</v>
      </c>
      <c r="AB193" s="1" t="s">
        <v>227</v>
      </c>
      <c r="AC193" s="177" t="s">
        <v>937</v>
      </c>
      <c r="AD193" s="1" t="s">
        <v>44</v>
      </c>
      <c r="AE193" s="6">
        <v>0</v>
      </c>
      <c r="AF193" s="68">
        <v>0</v>
      </c>
      <c r="AG193" s="218">
        <v>500000</v>
      </c>
      <c r="AH193" s="69"/>
      <c r="AI193">
        <v>1</v>
      </c>
    </row>
    <row r="194" spans="1:35" x14ac:dyDescent="0.25">
      <c r="A194" s="1" t="s">
        <v>985</v>
      </c>
      <c r="B194" s="1" t="s">
        <v>46</v>
      </c>
      <c r="C194" s="1" t="s">
        <v>999</v>
      </c>
      <c r="D194" s="1" t="s">
        <v>520</v>
      </c>
      <c r="E194" s="1">
        <v>1</v>
      </c>
      <c r="F194" s="1" t="s">
        <v>817</v>
      </c>
      <c r="G194" s="1">
        <v>1.7</v>
      </c>
      <c r="H194" s="1" t="s">
        <v>821</v>
      </c>
      <c r="I194" s="1" t="s">
        <v>805</v>
      </c>
      <c r="J194" s="1" t="s">
        <v>829</v>
      </c>
      <c r="K194" s="1" t="s">
        <v>49</v>
      </c>
      <c r="L194" s="1" t="s">
        <v>834</v>
      </c>
      <c r="M194" s="1">
        <v>6</v>
      </c>
      <c r="N194" s="1" t="s">
        <v>223</v>
      </c>
      <c r="O194" s="1" t="s">
        <v>769</v>
      </c>
      <c r="P194" s="1" t="s">
        <v>1770</v>
      </c>
      <c r="Q194" s="177" t="s">
        <v>895</v>
      </c>
      <c r="R194" s="1" t="s">
        <v>804</v>
      </c>
      <c r="S194" s="1" t="s">
        <v>851</v>
      </c>
      <c r="T194" s="1" t="s">
        <v>804</v>
      </c>
      <c r="U194" s="1" t="s">
        <v>222</v>
      </c>
      <c r="V194" s="1" t="s">
        <v>663</v>
      </c>
      <c r="W194" s="1" t="s">
        <v>226</v>
      </c>
      <c r="X194" s="1">
        <v>3000</v>
      </c>
      <c r="Y194" s="1" t="s">
        <v>42</v>
      </c>
      <c r="Z194" s="1">
        <v>3300</v>
      </c>
      <c r="AA194" s="1">
        <v>3341</v>
      </c>
      <c r="AB194" s="1" t="s">
        <v>227</v>
      </c>
      <c r="AC194" s="177" t="s">
        <v>937</v>
      </c>
      <c r="AD194" s="1" t="s">
        <v>44</v>
      </c>
      <c r="AE194" s="68">
        <v>0</v>
      </c>
      <c r="AF194" s="68">
        <v>0</v>
      </c>
      <c r="AG194" s="218">
        <v>500000</v>
      </c>
      <c r="AH194" s="69"/>
    </row>
    <row r="195" spans="1:35" x14ac:dyDescent="0.25">
      <c r="A195" s="1" t="s">
        <v>985</v>
      </c>
      <c r="B195" s="1" t="s">
        <v>46</v>
      </c>
      <c r="C195" s="1" t="s">
        <v>999</v>
      </c>
      <c r="D195" s="1" t="s">
        <v>520</v>
      </c>
      <c r="E195" s="1">
        <v>1</v>
      </c>
      <c r="F195" s="1" t="s">
        <v>817</v>
      </c>
      <c r="G195" s="1">
        <v>1.3</v>
      </c>
      <c r="H195" s="1" t="s">
        <v>820</v>
      </c>
      <c r="I195" s="1" t="s">
        <v>32</v>
      </c>
      <c r="J195" s="1" t="s">
        <v>33</v>
      </c>
      <c r="K195" s="1" t="s">
        <v>100</v>
      </c>
      <c r="L195" s="1" t="s">
        <v>830</v>
      </c>
      <c r="M195" s="1">
        <v>5</v>
      </c>
      <c r="N195" s="1" t="s">
        <v>784</v>
      </c>
      <c r="O195" s="1" t="s">
        <v>765</v>
      </c>
      <c r="P195" s="1" t="s">
        <v>1758</v>
      </c>
      <c r="Q195" s="177" t="s">
        <v>884</v>
      </c>
      <c r="R195" s="1" t="s">
        <v>315</v>
      </c>
      <c r="S195" s="1" t="s">
        <v>844</v>
      </c>
      <c r="T195" s="1" t="s">
        <v>140</v>
      </c>
      <c r="U195" s="1" t="s">
        <v>137</v>
      </c>
      <c r="V195" s="1" t="s">
        <v>656</v>
      </c>
      <c r="W195" s="1" t="s">
        <v>140</v>
      </c>
      <c r="X195" s="1">
        <v>3000</v>
      </c>
      <c r="Y195" s="1" t="s">
        <v>42</v>
      </c>
      <c r="Z195" s="1">
        <v>3300</v>
      </c>
      <c r="AA195" s="1">
        <v>3341</v>
      </c>
      <c r="AB195" s="1" t="s">
        <v>227</v>
      </c>
      <c r="AC195" s="177" t="s">
        <v>937</v>
      </c>
      <c r="AD195" s="1" t="s">
        <v>44</v>
      </c>
      <c r="AE195" s="6">
        <v>803403.7</v>
      </c>
      <c r="AF195" s="68">
        <v>546402.6</v>
      </c>
      <c r="AG195" s="218">
        <v>1500000</v>
      </c>
      <c r="AH195" s="69"/>
    </row>
    <row r="196" spans="1:35" x14ac:dyDescent="0.25">
      <c r="A196" s="1" t="s">
        <v>990</v>
      </c>
      <c r="B196" s="1" t="s">
        <v>454</v>
      </c>
      <c r="C196" s="1" t="s">
        <v>999</v>
      </c>
      <c r="D196" s="1" t="s">
        <v>519</v>
      </c>
      <c r="E196" s="1">
        <v>1</v>
      </c>
      <c r="F196" s="1" t="s">
        <v>817</v>
      </c>
      <c r="G196" s="1">
        <v>1.7</v>
      </c>
      <c r="H196" s="1" t="s">
        <v>821</v>
      </c>
      <c r="I196" s="1" t="s">
        <v>219</v>
      </c>
      <c r="J196" s="1" t="s">
        <v>220</v>
      </c>
      <c r="K196" s="1" t="s">
        <v>49</v>
      </c>
      <c r="L196" s="1" t="s">
        <v>834</v>
      </c>
      <c r="M196" s="1">
        <v>6</v>
      </c>
      <c r="N196" s="1" t="s">
        <v>223</v>
      </c>
      <c r="O196" s="1" t="s">
        <v>769</v>
      </c>
      <c r="P196" s="1" t="s">
        <v>1770</v>
      </c>
      <c r="Q196" s="177" t="s">
        <v>893</v>
      </c>
      <c r="R196" s="1" t="s">
        <v>224</v>
      </c>
      <c r="S196" s="1" t="s">
        <v>850</v>
      </c>
      <c r="T196" s="1" t="s">
        <v>599</v>
      </c>
      <c r="U196" s="1" t="s">
        <v>222</v>
      </c>
      <c r="V196" s="1" t="s">
        <v>663</v>
      </c>
      <c r="W196" s="1" t="s">
        <v>226</v>
      </c>
      <c r="X196" s="1">
        <v>3000</v>
      </c>
      <c r="Y196" s="1" t="s">
        <v>42</v>
      </c>
      <c r="Z196" s="1">
        <v>3300</v>
      </c>
      <c r="AA196" s="1">
        <v>3341</v>
      </c>
      <c r="AB196" s="1" t="s">
        <v>227</v>
      </c>
      <c r="AC196" s="177" t="s">
        <v>937</v>
      </c>
      <c r="AD196" s="1" t="s">
        <v>44</v>
      </c>
      <c r="AE196" s="68">
        <v>2963000</v>
      </c>
      <c r="AF196" s="68">
        <v>1787000</v>
      </c>
      <c r="AG196" s="218">
        <v>3000000</v>
      </c>
      <c r="AH196" s="69" t="s">
        <v>542</v>
      </c>
    </row>
    <row r="197" spans="1:35" x14ac:dyDescent="0.25">
      <c r="A197" s="1" t="s">
        <v>985</v>
      </c>
      <c r="B197" s="1" t="s">
        <v>46</v>
      </c>
      <c r="C197" s="1" t="s">
        <v>999</v>
      </c>
      <c r="D197" s="1" t="s">
        <v>520</v>
      </c>
      <c r="E197" s="1">
        <v>1</v>
      </c>
      <c r="F197" s="1" t="s">
        <v>817</v>
      </c>
      <c r="G197" s="1">
        <v>1.7</v>
      </c>
      <c r="H197" s="1" t="s">
        <v>821</v>
      </c>
      <c r="I197" s="1" t="s">
        <v>219</v>
      </c>
      <c r="J197" s="1" t="s">
        <v>220</v>
      </c>
      <c r="K197" s="1" t="s">
        <v>49</v>
      </c>
      <c r="L197" s="1" t="s">
        <v>834</v>
      </c>
      <c r="M197" s="1">
        <v>6</v>
      </c>
      <c r="N197" s="1" t="s">
        <v>223</v>
      </c>
      <c r="O197" s="1" t="s">
        <v>769</v>
      </c>
      <c r="P197" s="1" t="s">
        <v>1770</v>
      </c>
      <c r="Q197" s="177" t="s">
        <v>893</v>
      </c>
      <c r="R197" s="1" t="s">
        <v>224</v>
      </c>
      <c r="S197" s="1" t="s">
        <v>850</v>
      </c>
      <c r="T197" s="1" t="s">
        <v>599</v>
      </c>
      <c r="U197" s="1" t="s">
        <v>222</v>
      </c>
      <c r="V197" s="1" t="s">
        <v>663</v>
      </c>
      <c r="W197" s="1" t="s">
        <v>226</v>
      </c>
      <c r="X197" s="1">
        <v>3000</v>
      </c>
      <c r="Y197" s="1" t="s">
        <v>42</v>
      </c>
      <c r="Z197" s="1">
        <v>3300</v>
      </c>
      <c r="AA197" s="1">
        <v>3341</v>
      </c>
      <c r="AB197" s="1" t="s">
        <v>227</v>
      </c>
      <c r="AC197" s="177" t="s">
        <v>946</v>
      </c>
      <c r="AD197" s="1" t="s">
        <v>233</v>
      </c>
      <c r="AE197" s="68">
        <v>11204</v>
      </c>
      <c r="AF197" s="68">
        <v>0</v>
      </c>
      <c r="AG197" s="218">
        <v>600000</v>
      </c>
      <c r="AH197" s="69"/>
    </row>
    <row r="198" spans="1:35" x14ac:dyDescent="0.25">
      <c r="A198" s="1" t="s">
        <v>985</v>
      </c>
      <c r="B198" s="1" t="s">
        <v>46</v>
      </c>
      <c r="C198" s="1" t="s">
        <v>999</v>
      </c>
      <c r="D198" s="1" t="s">
        <v>520</v>
      </c>
      <c r="E198" s="1">
        <v>2</v>
      </c>
      <c r="F198" s="1" t="s">
        <v>818</v>
      </c>
      <c r="G198" s="1">
        <v>2.7</v>
      </c>
      <c r="H198" s="1" t="s">
        <v>189</v>
      </c>
      <c r="I198" s="1" t="s">
        <v>188</v>
      </c>
      <c r="J198" s="1" t="s">
        <v>189</v>
      </c>
      <c r="K198" s="1" t="s">
        <v>76</v>
      </c>
      <c r="L198" s="1" t="s">
        <v>835</v>
      </c>
      <c r="M198" s="1">
        <v>0</v>
      </c>
      <c r="N198" s="1" t="s">
        <v>80</v>
      </c>
      <c r="O198" s="1" t="s">
        <v>771</v>
      </c>
      <c r="P198" s="1" t="s">
        <v>1768</v>
      </c>
      <c r="Q198" s="177" t="s">
        <v>921</v>
      </c>
      <c r="R198" s="1" t="s">
        <v>1599</v>
      </c>
      <c r="S198" s="1" t="s">
        <v>867</v>
      </c>
      <c r="T198" s="1" t="s">
        <v>206</v>
      </c>
      <c r="U198" s="1" t="s">
        <v>197</v>
      </c>
      <c r="V198" s="1" t="s">
        <v>659</v>
      </c>
      <c r="W198" s="1" t="s">
        <v>206</v>
      </c>
      <c r="X198" s="1">
        <v>3000</v>
      </c>
      <c r="Y198" s="1" t="s">
        <v>42</v>
      </c>
      <c r="Z198" s="1">
        <v>3300</v>
      </c>
      <c r="AA198" s="1">
        <v>3351</v>
      </c>
      <c r="AB198" s="1" t="s">
        <v>207</v>
      </c>
      <c r="AC198" s="177" t="s">
        <v>937</v>
      </c>
      <c r="AD198" s="1" t="s">
        <v>44</v>
      </c>
      <c r="AE198" s="169">
        <v>0</v>
      </c>
      <c r="AF198" s="68"/>
      <c r="AG198" s="193">
        <v>516780</v>
      </c>
      <c r="AH198" s="69"/>
    </row>
    <row r="199" spans="1:35" x14ac:dyDescent="0.25">
      <c r="A199" s="1" t="s">
        <v>985</v>
      </c>
      <c r="B199" s="1" t="s">
        <v>46</v>
      </c>
      <c r="C199" s="1" t="s">
        <v>999</v>
      </c>
      <c r="D199" s="1" t="s">
        <v>520</v>
      </c>
      <c r="E199" s="1">
        <v>1</v>
      </c>
      <c r="F199" s="1" t="s">
        <v>817</v>
      </c>
      <c r="G199" s="1">
        <v>1.7</v>
      </c>
      <c r="H199" s="1" t="s">
        <v>821</v>
      </c>
      <c r="I199" s="1" t="s">
        <v>219</v>
      </c>
      <c r="J199" s="1" t="s">
        <v>220</v>
      </c>
      <c r="K199" s="1" t="s">
        <v>49</v>
      </c>
      <c r="L199" s="1" t="s">
        <v>834</v>
      </c>
      <c r="M199" s="1">
        <v>6</v>
      </c>
      <c r="N199" s="1" t="s">
        <v>223</v>
      </c>
      <c r="O199" s="1" t="s">
        <v>769</v>
      </c>
      <c r="P199" s="1" t="s">
        <v>1770</v>
      </c>
      <c r="Q199" s="177" t="s">
        <v>894</v>
      </c>
      <c r="R199" s="1" t="s">
        <v>229</v>
      </c>
      <c r="S199" s="1" t="s">
        <v>850</v>
      </c>
      <c r="T199" s="1" t="s">
        <v>599</v>
      </c>
      <c r="U199" s="1" t="s">
        <v>222</v>
      </c>
      <c r="V199" s="1" t="s">
        <v>663</v>
      </c>
      <c r="W199" s="1" t="s">
        <v>226</v>
      </c>
      <c r="X199" s="1">
        <v>3000</v>
      </c>
      <c r="Y199" s="1" t="s">
        <v>42</v>
      </c>
      <c r="Z199" s="1">
        <v>3300</v>
      </c>
      <c r="AA199" s="1">
        <v>3361</v>
      </c>
      <c r="AB199" s="1" t="s">
        <v>169</v>
      </c>
      <c r="AC199" s="177" t="s">
        <v>937</v>
      </c>
      <c r="AD199" s="1" t="s">
        <v>44</v>
      </c>
      <c r="AE199" s="68">
        <v>0</v>
      </c>
      <c r="AF199" s="68">
        <v>1349981.9</v>
      </c>
      <c r="AG199" s="193">
        <v>1300000</v>
      </c>
      <c r="AH199" s="69" t="s">
        <v>545</v>
      </c>
    </row>
    <row r="200" spans="1:35" x14ac:dyDescent="0.25">
      <c r="A200" s="1" t="s">
        <v>985</v>
      </c>
      <c r="B200" s="1" t="s">
        <v>46</v>
      </c>
      <c r="C200" s="1" t="s">
        <v>999</v>
      </c>
      <c r="D200" s="1" t="s">
        <v>520</v>
      </c>
      <c r="E200" s="1">
        <v>1</v>
      </c>
      <c r="F200" s="1" t="s">
        <v>817</v>
      </c>
      <c r="G200" s="1">
        <v>1.3</v>
      </c>
      <c r="H200" s="1" t="s">
        <v>820</v>
      </c>
      <c r="I200" s="1" t="s">
        <v>32</v>
      </c>
      <c r="J200" s="1" t="s">
        <v>33</v>
      </c>
      <c r="K200" s="1" t="s">
        <v>100</v>
      </c>
      <c r="L200" s="1" t="s">
        <v>830</v>
      </c>
      <c r="M200" s="1">
        <v>5</v>
      </c>
      <c r="N200" s="1" t="s">
        <v>784</v>
      </c>
      <c r="O200" s="1" t="s">
        <v>766</v>
      </c>
      <c r="P200" s="1" t="s">
        <v>307</v>
      </c>
      <c r="Q200" s="177" t="s">
        <v>889</v>
      </c>
      <c r="R200" s="1" t="s">
        <v>785</v>
      </c>
      <c r="S200" s="1" t="s">
        <v>846</v>
      </c>
      <c r="T200" s="1" t="s">
        <v>305</v>
      </c>
      <c r="U200" s="1" t="s">
        <v>287</v>
      </c>
      <c r="V200" s="1" t="s">
        <v>307</v>
      </c>
      <c r="W200" s="1" t="s">
        <v>307</v>
      </c>
      <c r="X200" s="1">
        <v>3000</v>
      </c>
      <c r="Y200" s="1" t="s">
        <v>42</v>
      </c>
      <c r="Z200" s="1">
        <v>3300</v>
      </c>
      <c r="AA200" s="1">
        <v>3361</v>
      </c>
      <c r="AB200" s="1" t="s">
        <v>169</v>
      </c>
      <c r="AC200" s="177" t="s">
        <v>937</v>
      </c>
      <c r="AD200" s="1" t="s">
        <v>44</v>
      </c>
      <c r="AE200" s="6">
        <v>13530408.92</v>
      </c>
      <c r="AF200" s="68">
        <v>29637070.670000002</v>
      </c>
      <c r="AG200" s="193">
        <v>15000000</v>
      </c>
      <c r="AH200" s="69"/>
    </row>
    <row r="201" spans="1:35" x14ac:dyDescent="0.25">
      <c r="A201" s="1" t="s">
        <v>985</v>
      </c>
      <c r="B201" s="1" t="s">
        <v>46</v>
      </c>
      <c r="C201" s="1" t="s">
        <v>999</v>
      </c>
      <c r="D201" s="1" t="s">
        <v>520</v>
      </c>
      <c r="E201" s="1">
        <v>3</v>
      </c>
      <c r="F201" s="1" t="s">
        <v>819</v>
      </c>
      <c r="G201" s="1">
        <v>3.8</v>
      </c>
      <c r="H201" s="1" t="s">
        <v>828</v>
      </c>
      <c r="I201" s="1" t="s">
        <v>142</v>
      </c>
      <c r="J201" s="1" t="s">
        <v>143</v>
      </c>
      <c r="K201" s="1" t="s">
        <v>100</v>
      </c>
      <c r="L201" s="1" t="s">
        <v>830</v>
      </c>
      <c r="M201" s="1">
        <v>5</v>
      </c>
      <c r="N201" s="1" t="s">
        <v>784</v>
      </c>
      <c r="O201" s="1" t="s">
        <v>775</v>
      </c>
      <c r="P201" s="1" t="s">
        <v>1767</v>
      </c>
      <c r="Q201" s="177" t="s">
        <v>1649</v>
      </c>
      <c r="R201" s="1" t="s">
        <v>166</v>
      </c>
      <c r="S201" s="1" t="s">
        <v>875</v>
      </c>
      <c r="T201" s="1" t="s">
        <v>618</v>
      </c>
      <c r="U201" s="1" t="s">
        <v>145</v>
      </c>
      <c r="V201" s="1" t="s">
        <v>662</v>
      </c>
      <c r="W201" s="1" t="s">
        <v>148</v>
      </c>
      <c r="X201" s="1">
        <v>3000</v>
      </c>
      <c r="Y201" s="1" t="s">
        <v>42</v>
      </c>
      <c r="Z201" s="1">
        <v>3300</v>
      </c>
      <c r="AA201" s="1">
        <v>3361</v>
      </c>
      <c r="AB201" s="1" t="s">
        <v>169</v>
      </c>
      <c r="AC201" s="177" t="s">
        <v>937</v>
      </c>
      <c r="AD201" s="1" t="s">
        <v>44</v>
      </c>
      <c r="AE201" s="6">
        <v>0</v>
      </c>
      <c r="AF201" s="68">
        <v>0</v>
      </c>
      <c r="AG201" s="192">
        <v>818496</v>
      </c>
      <c r="AH201" s="69"/>
    </row>
    <row r="202" spans="1:35" x14ac:dyDescent="0.25">
      <c r="A202" s="1" t="s">
        <v>985</v>
      </c>
      <c r="B202" s="1" t="s">
        <v>46</v>
      </c>
      <c r="C202" s="1" t="s">
        <v>999</v>
      </c>
      <c r="D202" s="1" t="s">
        <v>520</v>
      </c>
      <c r="E202" s="1">
        <v>1</v>
      </c>
      <c r="F202" s="1" t="s">
        <v>817</v>
      </c>
      <c r="G202" s="1">
        <v>1.3</v>
      </c>
      <c r="H202" s="1" t="s">
        <v>820</v>
      </c>
      <c r="I202" s="1" t="s">
        <v>32</v>
      </c>
      <c r="J202" s="1" t="s">
        <v>33</v>
      </c>
      <c r="K202" s="1" t="s">
        <v>100</v>
      </c>
      <c r="L202" s="1" t="s">
        <v>830</v>
      </c>
      <c r="M202" s="1">
        <v>2</v>
      </c>
      <c r="N202" s="1" t="s">
        <v>125</v>
      </c>
      <c r="O202" s="1" t="s">
        <v>770</v>
      </c>
      <c r="P202" s="1" t="s">
        <v>1605</v>
      </c>
      <c r="Q202" s="177" t="s">
        <v>900</v>
      </c>
      <c r="R202" s="1" t="s">
        <v>346</v>
      </c>
      <c r="S202" s="1" t="s">
        <v>853</v>
      </c>
      <c r="T202" s="1" t="s">
        <v>619</v>
      </c>
      <c r="U202" s="1" t="s">
        <v>103</v>
      </c>
      <c r="V202" s="1" t="s">
        <v>660</v>
      </c>
      <c r="W202" s="1" t="s">
        <v>348</v>
      </c>
      <c r="X202" s="1">
        <v>3000</v>
      </c>
      <c r="Y202" s="1" t="s">
        <v>42</v>
      </c>
      <c r="Z202" s="1">
        <v>3300</v>
      </c>
      <c r="AA202" s="1">
        <v>3371</v>
      </c>
      <c r="AB202" s="1" t="s">
        <v>319</v>
      </c>
      <c r="AC202" s="177" t="s">
        <v>937</v>
      </c>
      <c r="AD202" s="1" t="s">
        <v>44</v>
      </c>
      <c r="AE202" s="6">
        <v>5005632</v>
      </c>
      <c r="AF202" s="68">
        <v>3890293.78</v>
      </c>
      <c r="AG202" s="193">
        <v>5000000</v>
      </c>
      <c r="AH202" s="69"/>
    </row>
    <row r="203" spans="1:35" x14ac:dyDescent="0.25">
      <c r="A203" s="1" t="s">
        <v>985</v>
      </c>
      <c r="B203" s="1" t="s">
        <v>46</v>
      </c>
      <c r="C203" s="1" t="s">
        <v>999</v>
      </c>
      <c r="D203" s="1" t="s">
        <v>520</v>
      </c>
      <c r="E203" s="1">
        <v>2</v>
      </c>
      <c r="F203" s="1" t="s">
        <v>818</v>
      </c>
      <c r="G203" s="1">
        <v>2.7</v>
      </c>
      <c r="H203" s="1" t="s">
        <v>189</v>
      </c>
      <c r="I203" s="1" t="s">
        <v>188</v>
      </c>
      <c r="J203" s="1" t="s">
        <v>189</v>
      </c>
      <c r="K203" s="1" t="s">
        <v>282</v>
      </c>
      <c r="L203" s="1" t="s">
        <v>831</v>
      </c>
      <c r="M203" s="1">
        <v>0</v>
      </c>
      <c r="N203" s="1" t="s">
        <v>80</v>
      </c>
      <c r="O203" s="1" t="s">
        <v>771</v>
      </c>
      <c r="P203" s="1" t="s">
        <v>1768</v>
      </c>
      <c r="Q203" s="177" t="s">
        <v>913</v>
      </c>
      <c r="R203" s="1" t="s">
        <v>810</v>
      </c>
      <c r="S203" s="1" t="s">
        <v>864</v>
      </c>
      <c r="T203" s="1" t="s">
        <v>602</v>
      </c>
      <c r="U203" s="1" t="s">
        <v>79</v>
      </c>
      <c r="V203" s="1" t="s">
        <v>659</v>
      </c>
      <c r="W203" s="1" t="s">
        <v>91</v>
      </c>
      <c r="X203" s="1">
        <v>3000</v>
      </c>
      <c r="Y203" s="1" t="s">
        <v>42</v>
      </c>
      <c r="Z203" s="1">
        <v>3300</v>
      </c>
      <c r="AA203" s="1">
        <v>3381</v>
      </c>
      <c r="AB203" s="1" t="s">
        <v>120</v>
      </c>
      <c r="AC203" s="177" t="s">
        <v>937</v>
      </c>
      <c r="AD203" s="1" t="s">
        <v>44</v>
      </c>
      <c r="AE203" s="7">
        <v>0</v>
      </c>
      <c r="AF203" s="68">
        <v>3596232</v>
      </c>
      <c r="AG203" s="193">
        <v>5000000</v>
      </c>
      <c r="AH203" s="69"/>
    </row>
    <row r="204" spans="1:35" x14ac:dyDescent="0.25">
      <c r="A204" s="1" t="s">
        <v>985</v>
      </c>
      <c r="B204" s="1" t="s">
        <v>46</v>
      </c>
      <c r="C204" s="1" t="s">
        <v>999</v>
      </c>
      <c r="D204" s="1" t="s">
        <v>520</v>
      </c>
      <c r="E204" s="1">
        <v>2</v>
      </c>
      <c r="F204" s="1" t="s">
        <v>818</v>
      </c>
      <c r="G204" s="1">
        <v>2.2000000000000002</v>
      </c>
      <c r="H204" s="1" t="s">
        <v>823</v>
      </c>
      <c r="I204" s="1" t="s">
        <v>74</v>
      </c>
      <c r="J204" s="1" t="s">
        <v>75</v>
      </c>
      <c r="K204" s="1" t="s">
        <v>100</v>
      </c>
      <c r="L204" s="1" t="s">
        <v>830</v>
      </c>
      <c r="M204" s="1">
        <v>1</v>
      </c>
      <c r="N204" s="1" t="s">
        <v>104</v>
      </c>
      <c r="O204" s="1" t="s">
        <v>770</v>
      </c>
      <c r="P204" s="1" t="s">
        <v>1605</v>
      </c>
      <c r="Q204" s="177" t="s">
        <v>905</v>
      </c>
      <c r="R204" s="1" t="s">
        <v>105</v>
      </c>
      <c r="S204" s="1" t="s">
        <v>857</v>
      </c>
      <c r="T204" s="1" t="s">
        <v>1754</v>
      </c>
      <c r="U204" s="1" t="s">
        <v>103</v>
      </c>
      <c r="V204" s="1" t="s">
        <v>660</v>
      </c>
      <c r="W204" s="1" t="s">
        <v>107</v>
      </c>
      <c r="X204" s="1">
        <v>3000</v>
      </c>
      <c r="Y204" s="1" t="s">
        <v>42</v>
      </c>
      <c r="Z204" s="1">
        <v>3300</v>
      </c>
      <c r="AA204" s="1">
        <v>3381</v>
      </c>
      <c r="AB204" s="1" t="s">
        <v>120</v>
      </c>
      <c r="AC204" s="177" t="s">
        <v>937</v>
      </c>
      <c r="AD204" s="1" t="s">
        <v>44</v>
      </c>
      <c r="AE204" s="6">
        <v>44932600</v>
      </c>
      <c r="AF204" s="68">
        <v>32809696.140000001</v>
      </c>
      <c r="AG204" s="193">
        <v>20000000</v>
      </c>
      <c r="AH204" s="69" t="s">
        <v>746</v>
      </c>
    </row>
    <row r="205" spans="1:35" x14ac:dyDescent="0.25">
      <c r="A205" s="1" t="s">
        <v>985</v>
      </c>
      <c r="B205" s="1" t="s">
        <v>46</v>
      </c>
      <c r="C205" s="1" t="s">
        <v>999</v>
      </c>
      <c r="D205" s="1" t="s">
        <v>520</v>
      </c>
      <c r="E205" s="1">
        <v>1</v>
      </c>
      <c r="F205" s="1" t="s">
        <v>817</v>
      </c>
      <c r="G205" s="1">
        <v>1.3</v>
      </c>
      <c r="H205" s="1" t="s">
        <v>820</v>
      </c>
      <c r="I205" s="1" t="s">
        <v>32</v>
      </c>
      <c r="J205" s="1" t="s">
        <v>33</v>
      </c>
      <c r="K205" s="1" t="s">
        <v>100</v>
      </c>
      <c r="L205" s="1" t="s">
        <v>830</v>
      </c>
      <c r="M205" s="1">
        <v>5</v>
      </c>
      <c r="N205" s="1" t="s">
        <v>784</v>
      </c>
      <c r="O205" s="1" t="s">
        <v>766</v>
      </c>
      <c r="P205" s="1" t="s">
        <v>307</v>
      </c>
      <c r="Q205" s="177" t="s">
        <v>888</v>
      </c>
      <c r="R205" s="1" t="s">
        <v>308</v>
      </c>
      <c r="S205" s="1" t="s">
        <v>845</v>
      </c>
      <c r="T205" s="1" t="s">
        <v>705</v>
      </c>
      <c r="U205" s="1" t="s">
        <v>287</v>
      </c>
      <c r="V205" s="1" t="s">
        <v>706</v>
      </c>
      <c r="W205" s="1" t="s">
        <v>310</v>
      </c>
      <c r="X205" s="1">
        <v>3000</v>
      </c>
      <c r="Y205" s="1" t="s">
        <v>42</v>
      </c>
      <c r="Z205" s="1">
        <v>3300</v>
      </c>
      <c r="AA205" s="1">
        <v>3391</v>
      </c>
      <c r="AB205" s="1" t="s">
        <v>84</v>
      </c>
      <c r="AC205" s="177" t="s">
        <v>937</v>
      </c>
      <c r="AD205" s="1" t="s">
        <v>44</v>
      </c>
      <c r="AE205" s="6">
        <v>350400</v>
      </c>
      <c r="AF205" s="68">
        <v>233600</v>
      </c>
      <c r="AG205" s="193">
        <v>450000</v>
      </c>
      <c r="AH205" s="69"/>
    </row>
    <row r="206" spans="1:35" x14ac:dyDescent="0.25">
      <c r="A206" s="1" t="s">
        <v>985</v>
      </c>
      <c r="B206" s="1" t="s">
        <v>46</v>
      </c>
      <c r="C206" s="1" t="s">
        <v>999</v>
      </c>
      <c r="D206" s="1" t="s">
        <v>520</v>
      </c>
      <c r="E206" s="1">
        <v>3</v>
      </c>
      <c r="F206" s="1" t="s">
        <v>819</v>
      </c>
      <c r="G206" s="1">
        <v>3.8</v>
      </c>
      <c r="H206" s="1" t="s">
        <v>828</v>
      </c>
      <c r="I206" s="1" t="s">
        <v>142</v>
      </c>
      <c r="J206" s="1" t="s">
        <v>143</v>
      </c>
      <c r="K206" s="1" t="s">
        <v>100</v>
      </c>
      <c r="L206" s="1" t="s">
        <v>830</v>
      </c>
      <c r="M206" s="1">
        <v>5</v>
      </c>
      <c r="N206" s="1" t="s">
        <v>784</v>
      </c>
      <c r="O206" s="1" t="s">
        <v>775</v>
      </c>
      <c r="P206" s="1" t="s">
        <v>1767</v>
      </c>
      <c r="Q206" s="177" t="s">
        <v>1648</v>
      </c>
      <c r="R206" s="1" t="s">
        <v>146</v>
      </c>
      <c r="S206" s="1" t="s">
        <v>875</v>
      </c>
      <c r="T206" s="1" t="s">
        <v>618</v>
      </c>
      <c r="U206" s="1" t="s">
        <v>145</v>
      </c>
      <c r="V206" s="1" t="s">
        <v>662</v>
      </c>
      <c r="W206" s="1" t="s">
        <v>148</v>
      </c>
      <c r="X206" s="1">
        <v>3000</v>
      </c>
      <c r="Y206" s="1" t="s">
        <v>42</v>
      </c>
      <c r="Z206" s="1">
        <v>3300</v>
      </c>
      <c r="AA206" s="1">
        <v>3391</v>
      </c>
      <c r="AB206" s="1" t="s">
        <v>84</v>
      </c>
      <c r="AC206" s="177" t="s">
        <v>937</v>
      </c>
      <c r="AD206" s="1" t="s">
        <v>44</v>
      </c>
      <c r="AE206" s="7">
        <v>0</v>
      </c>
      <c r="AF206" s="68">
        <v>0</v>
      </c>
      <c r="AG206" s="193">
        <v>2200000</v>
      </c>
      <c r="AH206" s="69" t="s">
        <v>750</v>
      </c>
    </row>
    <row r="207" spans="1:35" x14ac:dyDescent="0.25">
      <c r="A207" s="1" t="s">
        <v>985</v>
      </c>
      <c r="B207" s="1" t="s">
        <v>46</v>
      </c>
      <c r="C207" s="1" t="s">
        <v>999</v>
      </c>
      <c r="D207" s="1" t="s">
        <v>520</v>
      </c>
      <c r="E207" s="1">
        <v>2</v>
      </c>
      <c r="F207" s="1" t="s">
        <v>818</v>
      </c>
      <c r="G207" s="1">
        <v>2.2999999999999998</v>
      </c>
      <c r="H207" s="1" t="s">
        <v>824</v>
      </c>
      <c r="I207" s="1" t="s">
        <v>177</v>
      </c>
      <c r="J207" s="1" t="s">
        <v>178</v>
      </c>
      <c r="K207" s="1" t="s">
        <v>100</v>
      </c>
      <c r="L207" s="1" t="s">
        <v>830</v>
      </c>
      <c r="M207" s="1">
        <v>2</v>
      </c>
      <c r="N207" s="1" t="s">
        <v>125</v>
      </c>
      <c r="O207" s="1" t="s">
        <v>769</v>
      </c>
      <c r="P207" s="1" t="s">
        <v>1770</v>
      </c>
      <c r="Q207" s="177" t="s">
        <v>984</v>
      </c>
      <c r="R207" s="1" t="s">
        <v>179</v>
      </c>
      <c r="S207" s="1" t="s">
        <v>852</v>
      </c>
      <c r="T207" s="1" t="s">
        <v>181</v>
      </c>
      <c r="U207" s="1" t="s">
        <v>103</v>
      </c>
      <c r="V207" s="1" t="s">
        <v>663</v>
      </c>
      <c r="W207" s="1" t="s">
        <v>181</v>
      </c>
      <c r="X207" s="1">
        <v>3000</v>
      </c>
      <c r="Y207" s="1" t="s">
        <v>42</v>
      </c>
      <c r="Z207" s="1">
        <v>3300</v>
      </c>
      <c r="AA207" s="1">
        <v>3391</v>
      </c>
      <c r="AB207" s="1" t="s">
        <v>84</v>
      </c>
      <c r="AC207" s="177" t="s">
        <v>937</v>
      </c>
      <c r="AD207" s="1" t="s">
        <v>44</v>
      </c>
      <c r="AE207" s="6">
        <v>10570692.279999999</v>
      </c>
      <c r="AF207" s="68">
        <v>6839491.3300000001</v>
      </c>
      <c r="AG207" s="193">
        <v>12000000</v>
      </c>
      <c r="AH207" s="69"/>
    </row>
    <row r="208" spans="1:35" x14ac:dyDescent="0.25">
      <c r="A208" s="1" t="s">
        <v>985</v>
      </c>
      <c r="B208" s="1" t="s">
        <v>46</v>
      </c>
      <c r="C208" s="1" t="s">
        <v>999</v>
      </c>
      <c r="D208" s="1" t="s">
        <v>520</v>
      </c>
      <c r="E208" s="1">
        <v>1</v>
      </c>
      <c r="F208" s="1" t="s">
        <v>817</v>
      </c>
      <c r="G208" s="1">
        <v>1.7</v>
      </c>
      <c r="H208" s="1" t="s">
        <v>821</v>
      </c>
      <c r="I208" s="1" t="s">
        <v>219</v>
      </c>
      <c r="J208" s="1" t="s">
        <v>220</v>
      </c>
      <c r="K208" s="1" t="s">
        <v>49</v>
      </c>
      <c r="L208" s="1" t="s">
        <v>834</v>
      </c>
      <c r="M208" s="1">
        <v>6</v>
      </c>
      <c r="N208" s="1" t="s">
        <v>223</v>
      </c>
      <c r="O208" s="1" t="s">
        <v>769</v>
      </c>
      <c r="P208" s="1" t="s">
        <v>1770</v>
      </c>
      <c r="Q208" s="177" t="s">
        <v>894</v>
      </c>
      <c r="R208" s="1" t="s">
        <v>229</v>
      </c>
      <c r="S208" s="1" t="s">
        <v>850</v>
      </c>
      <c r="T208" s="1" t="s">
        <v>599</v>
      </c>
      <c r="U208" s="1" t="s">
        <v>222</v>
      </c>
      <c r="V208" s="1" t="s">
        <v>663</v>
      </c>
      <c r="W208" s="1" t="s">
        <v>226</v>
      </c>
      <c r="X208" s="1">
        <v>3000</v>
      </c>
      <c r="Y208" s="1" t="s">
        <v>42</v>
      </c>
      <c r="Z208" s="1">
        <v>3300</v>
      </c>
      <c r="AA208" s="1">
        <v>3391</v>
      </c>
      <c r="AB208" s="1" t="s">
        <v>84</v>
      </c>
      <c r="AC208" s="177" t="s">
        <v>937</v>
      </c>
      <c r="AD208" s="1" t="s">
        <v>44</v>
      </c>
      <c r="AE208" s="68">
        <v>1500000</v>
      </c>
      <c r="AF208" s="68">
        <v>1281010</v>
      </c>
      <c r="AG208" s="193">
        <v>2000000</v>
      </c>
      <c r="AH208" s="69"/>
    </row>
    <row r="209" spans="1:34" x14ac:dyDescent="0.25">
      <c r="A209" s="1" t="s">
        <v>985</v>
      </c>
      <c r="B209" s="1" t="s">
        <v>46</v>
      </c>
      <c r="C209" s="1" t="s">
        <v>999</v>
      </c>
      <c r="D209" s="1" t="s">
        <v>520</v>
      </c>
      <c r="E209" s="1">
        <v>2</v>
      </c>
      <c r="F209" s="1" t="s">
        <v>818</v>
      </c>
      <c r="G209" s="1">
        <v>2.7</v>
      </c>
      <c r="H209" s="1" t="s">
        <v>189</v>
      </c>
      <c r="I209" s="1" t="s">
        <v>188</v>
      </c>
      <c r="J209" s="1" t="s">
        <v>189</v>
      </c>
      <c r="K209" s="1" t="s">
        <v>282</v>
      </c>
      <c r="L209" s="1" t="s">
        <v>831</v>
      </c>
      <c r="M209" s="1">
        <v>0</v>
      </c>
      <c r="N209" s="1" t="s">
        <v>80</v>
      </c>
      <c r="O209" s="1" t="s">
        <v>771</v>
      </c>
      <c r="P209" s="1" t="s">
        <v>1768</v>
      </c>
      <c r="Q209" s="177" t="s">
        <v>913</v>
      </c>
      <c r="R209" s="1" t="s">
        <v>810</v>
      </c>
      <c r="S209" s="1" t="s">
        <v>864</v>
      </c>
      <c r="T209" s="1" t="s">
        <v>602</v>
      </c>
      <c r="U209" s="1" t="s">
        <v>79</v>
      </c>
      <c r="V209" s="1" t="s">
        <v>659</v>
      </c>
      <c r="W209" s="1" t="s">
        <v>91</v>
      </c>
      <c r="X209" s="1">
        <v>3000</v>
      </c>
      <c r="Y209" s="1" t="s">
        <v>42</v>
      </c>
      <c r="Z209" s="1">
        <v>3300</v>
      </c>
      <c r="AA209" s="1">
        <v>3391</v>
      </c>
      <c r="AB209" s="1" t="s">
        <v>84</v>
      </c>
      <c r="AC209" s="177" t="s">
        <v>937</v>
      </c>
      <c r="AD209" s="1" t="s">
        <v>44</v>
      </c>
      <c r="AE209" s="7">
        <v>0</v>
      </c>
      <c r="AF209" s="68">
        <v>428320</v>
      </c>
      <c r="AG209" s="193">
        <v>0</v>
      </c>
      <c r="AH209" s="69" t="s">
        <v>811</v>
      </c>
    </row>
    <row r="210" spans="1:34" x14ac:dyDescent="0.25">
      <c r="A210" s="1" t="s">
        <v>985</v>
      </c>
      <c r="B210" s="1" t="s">
        <v>46</v>
      </c>
      <c r="C210" s="1" t="s">
        <v>999</v>
      </c>
      <c r="D210" s="1" t="s">
        <v>520</v>
      </c>
      <c r="E210" s="1">
        <v>2</v>
      </c>
      <c r="F210" s="1" t="s">
        <v>818</v>
      </c>
      <c r="G210" s="1">
        <v>2.7</v>
      </c>
      <c r="H210" s="1" t="s">
        <v>189</v>
      </c>
      <c r="I210" s="1" t="s">
        <v>188</v>
      </c>
      <c r="J210" s="1" t="s">
        <v>189</v>
      </c>
      <c r="K210" s="1" t="s">
        <v>282</v>
      </c>
      <c r="L210" s="1" t="s">
        <v>831</v>
      </c>
      <c r="M210" s="1">
        <v>0</v>
      </c>
      <c r="N210" s="1" t="s">
        <v>80</v>
      </c>
      <c r="O210" s="1" t="s">
        <v>771</v>
      </c>
      <c r="P210" s="1" t="s">
        <v>1768</v>
      </c>
      <c r="Q210" s="177" t="s">
        <v>913</v>
      </c>
      <c r="R210" s="1" t="s">
        <v>810</v>
      </c>
      <c r="S210" s="1" t="s">
        <v>864</v>
      </c>
      <c r="T210" s="1" t="s">
        <v>602</v>
      </c>
      <c r="U210" s="1" t="s">
        <v>79</v>
      </c>
      <c r="V210" s="1" t="s">
        <v>659</v>
      </c>
      <c r="W210" s="1" t="s">
        <v>91</v>
      </c>
      <c r="X210" s="1">
        <v>3000</v>
      </c>
      <c r="Y210" s="1" t="s">
        <v>42</v>
      </c>
      <c r="Z210" s="1">
        <v>3300</v>
      </c>
      <c r="AA210" s="1">
        <v>3391</v>
      </c>
      <c r="AB210" s="1" t="s">
        <v>84</v>
      </c>
      <c r="AC210" s="177" t="s">
        <v>937</v>
      </c>
      <c r="AD210" s="1" t="s">
        <v>44</v>
      </c>
      <c r="AE210" s="6">
        <v>1050960</v>
      </c>
      <c r="AF210" s="68">
        <v>584640</v>
      </c>
      <c r="AG210" s="193">
        <v>1400000</v>
      </c>
      <c r="AH210" s="69" t="s">
        <v>555</v>
      </c>
    </row>
    <row r="211" spans="1:34" x14ac:dyDescent="0.25">
      <c r="A211" s="1" t="s">
        <v>985</v>
      </c>
      <c r="B211" s="1" t="s">
        <v>46</v>
      </c>
      <c r="C211" s="1" t="s">
        <v>999</v>
      </c>
      <c r="D211" s="1" t="s">
        <v>520</v>
      </c>
      <c r="E211" s="1">
        <v>1</v>
      </c>
      <c r="F211" s="1" t="s">
        <v>817</v>
      </c>
      <c r="G211" s="1">
        <v>1.3</v>
      </c>
      <c r="H211" s="1" t="s">
        <v>820</v>
      </c>
      <c r="I211" s="1" t="s">
        <v>32</v>
      </c>
      <c r="J211" s="1" t="s">
        <v>33</v>
      </c>
      <c r="K211" s="1" t="s">
        <v>100</v>
      </c>
      <c r="L211" s="1" t="s">
        <v>830</v>
      </c>
      <c r="M211" s="1">
        <v>5</v>
      </c>
      <c r="N211" s="1" t="s">
        <v>783</v>
      </c>
      <c r="O211" s="1" t="s">
        <v>762</v>
      </c>
      <c r="P211" s="1" t="s">
        <v>79</v>
      </c>
      <c r="Q211" s="177" t="s">
        <v>878</v>
      </c>
      <c r="R211" s="1" t="s">
        <v>355</v>
      </c>
      <c r="S211" s="1" t="s">
        <v>839</v>
      </c>
      <c r="T211" s="1" t="s">
        <v>1756</v>
      </c>
      <c r="U211" s="1" t="s">
        <v>79</v>
      </c>
      <c r="V211" s="1" t="s">
        <v>657</v>
      </c>
      <c r="W211" s="1" t="s">
        <v>249</v>
      </c>
      <c r="X211" s="1">
        <v>3000</v>
      </c>
      <c r="Y211" s="1" t="s">
        <v>42</v>
      </c>
      <c r="Z211" s="1">
        <v>3300</v>
      </c>
      <c r="AA211" s="1">
        <v>3391</v>
      </c>
      <c r="AB211" s="1" t="s">
        <v>84</v>
      </c>
      <c r="AC211" s="177" t="s">
        <v>937</v>
      </c>
      <c r="AD211" s="1" t="s">
        <v>44</v>
      </c>
      <c r="AE211" s="6">
        <v>1447508</v>
      </c>
      <c r="AF211" s="68">
        <v>0</v>
      </c>
      <c r="AG211" s="193">
        <v>200000</v>
      </c>
      <c r="AH211" s="69"/>
    </row>
    <row r="212" spans="1:34" x14ac:dyDescent="0.25">
      <c r="A212" s="1" t="s">
        <v>985</v>
      </c>
      <c r="B212" s="1" t="s">
        <v>46</v>
      </c>
      <c r="C212" s="1" t="s">
        <v>999</v>
      </c>
      <c r="D212" s="1" t="s">
        <v>520</v>
      </c>
      <c r="E212" s="1">
        <v>1</v>
      </c>
      <c r="F212" s="1" t="s">
        <v>817</v>
      </c>
      <c r="G212" s="1">
        <v>1.3</v>
      </c>
      <c r="H212" s="1" t="s">
        <v>820</v>
      </c>
      <c r="I212" s="1" t="s">
        <v>32</v>
      </c>
      <c r="J212" s="1" t="s">
        <v>33</v>
      </c>
      <c r="K212" s="1" t="s">
        <v>34</v>
      </c>
      <c r="L212" s="1" t="s">
        <v>833</v>
      </c>
      <c r="M212" s="1">
        <v>5</v>
      </c>
      <c r="N212" s="1" t="s">
        <v>784</v>
      </c>
      <c r="O212" s="1" t="s">
        <v>764</v>
      </c>
      <c r="P212" s="1" t="s">
        <v>37</v>
      </c>
      <c r="Q212" s="177" t="s">
        <v>881</v>
      </c>
      <c r="R212" s="1" t="s">
        <v>686</v>
      </c>
      <c r="S212" s="1" t="s">
        <v>841</v>
      </c>
      <c r="T212" s="1" t="s">
        <v>636</v>
      </c>
      <c r="U212" s="1" t="s">
        <v>37</v>
      </c>
      <c r="V212" s="1" t="s">
        <v>584</v>
      </c>
      <c r="W212" s="1" t="s">
        <v>254</v>
      </c>
      <c r="X212" s="1">
        <v>3000</v>
      </c>
      <c r="Y212" s="1" t="s">
        <v>42</v>
      </c>
      <c r="Z212" s="1">
        <v>3300</v>
      </c>
      <c r="AA212" s="1">
        <v>3391</v>
      </c>
      <c r="AB212" s="1" t="s">
        <v>84</v>
      </c>
      <c r="AC212" s="177" t="s">
        <v>937</v>
      </c>
      <c r="AD212" s="1" t="s">
        <v>44</v>
      </c>
      <c r="AE212" s="7">
        <v>0</v>
      </c>
      <c r="AF212" s="68">
        <v>0</v>
      </c>
      <c r="AG212" s="193">
        <v>17000000</v>
      </c>
      <c r="AH212" s="69" t="s">
        <v>640</v>
      </c>
    </row>
    <row r="213" spans="1:34" x14ac:dyDescent="0.25">
      <c r="A213" s="1" t="s">
        <v>985</v>
      </c>
      <c r="B213" s="1" t="s">
        <v>46</v>
      </c>
      <c r="C213" s="1" t="s">
        <v>999</v>
      </c>
      <c r="D213" s="1" t="s">
        <v>520</v>
      </c>
      <c r="E213" s="1">
        <v>1</v>
      </c>
      <c r="F213" s="1" t="s">
        <v>817</v>
      </c>
      <c r="G213" s="1">
        <v>1.3</v>
      </c>
      <c r="H213" s="1" t="s">
        <v>820</v>
      </c>
      <c r="I213" s="1" t="s">
        <v>32</v>
      </c>
      <c r="J213" s="1" t="s">
        <v>33</v>
      </c>
      <c r="K213" s="1" t="s">
        <v>100</v>
      </c>
      <c r="L213" s="1" t="s">
        <v>830</v>
      </c>
      <c r="M213" s="1">
        <v>5</v>
      </c>
      <c r="N213" s="1" t="s">
        <v>784</v>
      </c>
      <c r="O213" s="1" t="s">
        <v>766</v>
      </c>
      <c r="P213" s="1" t="s">
        <v>307</v>
      </c>
      <c r="Q213" s="177" t="s">
        <v>890</v>
      </c>
      <c r="R213" s="1" t="s">
        <v>358</v>
      </c>
      <c r="S213" s="1" t="s">
        <v>847</v>
      </c>
      <c r="T213" s="1" t="s">
        <v>625</v>
      </c>
      <c r="U213" s="1" t="s">
        <v>287</v>
      </c>
      <c r="V213" s="1" t="s">
        <v>662</v>
      </c>
      <c r="W213" s="1" t="s">
        <v>360</v>
      </c>
      <c r="X213" s="1">
        <v>3000</v>
      </c>
      <c r="Y213" s="1" t="s">
        <v>42</v>
      </c>
      <c r="Z213" s="1">
        <v>3300</v>
      </c>
      <c r="AA213" s="1">
        <v>3391</v>
      </c>
      <c r="AB213" s="1" t="s">
        <v>84</v>
      </c>
      <c r="AC213" s="177" t="s">
        <v>937</v>
      </c>
      <c r="AD213" s="1" t="s">
        <v>44</v>
      </c>
      <c r="AE213" s="7">
        <v>1732776.01</v>
      </c>
      <c r="AF213" s="68">
        <v>2031239.55</v>
      </c>
      <c r="AG213" s="193">
        <v>2000000</v>
      </c>
      <c r="AH213" s="69"/>
    </row>
    <row r="214" spans="1:34" x14ac:dyDescent="0.25">
      <c r="A214" s="1" t="s">
        <v>985</v>
      </c>
      <c r="B214" s="1" t="s">
        <v>46</v>
      </c>
      <c r="C214" s="1" t="s">
        <v>999</v>
      </c>
      <c r="D214" s="1" t="s">
        <v>520</v>
      </c>
      <c r="E214" s="1">
        <v>1</v>
      </c>
      <c r="F214" s="1" t="s">
        <v>817</v>
      </c>
      <c r="G214" s="1">
        <v>1.3</v>
      </c>
      <c r="H214" s="1" t="s">
        <v>820</v>
      </c>
      <c r="I214" s="1" t="s">
        <v>32</v>
      </c>
      <c r="J214" s="1" t="s">
        <v>33</v>
      </c>
      <c r="K214" s="1" t="s">
        <v>34</v>
      </c>
      <c r="L214" s="1" t="s">
        <v>833</v>
      </c>
      <c r="M214" s="1">
        <v>5</v>
      </c>
      <c r="N214" s="1" t="s">
        <v>784</v>
      </c>
      <c r="O214" s="1" t="s">
        <v>764</v>
      </c>
      <c r="P214" s="1" t="s">
        <v>37</v>
      </c>
      <c r="Q214" s="177" t="s">
        <v>880</v>
      </c>
      <c r="R214" s="1" t="s">
        <v>252</v>
      </c>
      <c r="S214" s="1" t="s">
        <v>841</v>
      </c>
      <c r="T214" s="1" t="s">
        <v>636</v>
      </c>
      <c r="U214" s="1" t="s">
        <v>37</v>
      </c>
      <c r="V214" s="1" t="s">
        <v>584</v>
      </c>
      <c r="W214" s="1" t="s">
        <v>254</v>
      </c>
      <c r="X214" s="1">
        <v>3000</v>
      </c>
      <c r="Y214" s="1" t="s">
        <v>42</v>
      </c>
      <c r="Z214" s="1">
        <v>3400</v>
      </c>
      <c r="AA214" s="1">
        <v>3411</v>
      </c>
      <c r="AB214" s="1" t="s">
        <v>261</v>
      </c>
      <c r="AC214" s="177" t="s">
        <v>937</v>
      </c>
      <c r="AD214" s="1" t="s">
        <v>44</v>
      </c>
      <c r="AE214" s="6">
        <v>13523302.5</v>
      </c>
      <c r="AF214" s="68">
        <v>12252380.58</v>
      </c>
      <c r="AG214" s="193">
        <v>17204100</v>
      </c>
      <c r="AH214" s="69"/>
    </row>
    <row r="215" spans="1:34" x14ac:dyDescent="0.25">
      <c r="A215" s="1" t="s">
        <v>985</v>
      </c>
      <c r="B215" s="1" t="s">
        <v>46</v>
      </c>
      <c r="C215" s="1" t="s">
        <v>999</v>
      </c>
      <c r="D215" s="1" t="s">
        <v>520</v>
      </c>
      <c r="E215" s="1">
        <v>1</v>
      </c>
      <c r="F215" s="1" t="s">
        <v>817</v>
      </c>
      <c r="G215" s="1">
        <v>1.3</v>
      </c>
      <c r="H215" s="1" t="s">
        <v>820</v>
      </c>
      <c r="I215" s="1" t="s">
        <v>32</v>
      </c>
      <c r="J215" s="1" t="s">
        <v>33</v>
      </c>
      <c r="K215" s="1" t="s">
        <v>100</v>
      </c>
      <c r="L215" s="1" t="s">
        <v>830</v>
      </c>
      <c r="M215" s="1">
        <v>5</v>
      </c>
      <c r="N215" s="1" t="s">
        <v>783</v>
      </c>
      <c r="O215" s="1" t="s">
        <v>762</v>
      </c>
      <c r="P215" s="1" t="s">
        <v>79</v>
      </c>
      <c r="Q215" s="177" t="s">
        <v>878</v>
      </c>
      <c r="R215" s="1" t="s">
        <v>355</v>
      </c>
      <c r="S215" s="1" t="s">
        <v>839</v>
      </c>
      <c r="T215" s="1" t="s">
        <v>1756</v>
      </c>
      <c r="U215" s="1" t="s">
        <v>79</v>
      </c>
      <c r="V215" s="1" t="s">
        <v>657</v>
      </c>
      <c r="W215" s="1" t="s">
        <v>249</v>
      </c>
      <c r="X215" s="1">
        <v>3000</v>
      </c>
      <c r="Y215" s="1" t="s">
        <v>42</v>
      </c>
      <c r="Z215" s="1">
        <v>3400</v>
      </c>
      <c r="AA215" s="1">
        <v>3411</v>
      </c>
      <c r="AB215" s="1" t="s">
        <v>261</v>
      </c>
      <c r="AC215" s="177" t="s">
        <v>937</v>
      </c>
      <c r="AD215" s="1" t="s">
        <v>44</v>
      </c>
      <c r="AE215" s="6">
        <v>2096912.6</v>
      </c>
      <c r="AF215" s="68">
        <v>966883.28</v>
      </c>
      <c r="AG215" s="193">
        <v>1200000</v>
      </c>
      <c r="AH215" s="69"/>
    </row>
    <row r="216" spans="1:34" x14ac:dyDescent="0.25">
      <c r="A216" s="1" t="s">
        <v>985</v>
      </c>
      <c r="B216" s="1" t="s">
        <v>46</v>
      </c>
      <c r="C216" s="1" t="s">
        <v>999</v>
      </c>
      <c r="D216" s="1" t="s">
        <v>520</v>
      </c>
      <c r="E216" s="1">
        <v>1</v>
      </c>
      <c r="F216" s="1" t="s">
        <v>817</v>
      </c>
      <c r="G216" s="1">
        <v>1.3</v>
      </c>
      <c r="H216" s="1" t="s">
        <v>820</v>
      </c>
      <c r="I216" s="1" t="s">
        <v>32</v>
      </c>
      <c r="J216" s="1" t="s">
        <v>33</v>
      </c>
      <c r="K216" s="1" t="s">
        <v>34</v>
      </c>
      <c r="L216" s="1" t="s">
        <v>833</v>
      </c>
      <c r="M216" s="1">
        <v>5</v>
      </c>
      <c r="N216" s="1" t="s">
        <v>784</v>
      </c>
      <c r="O216" s="1" t="s">
        <v>764</v>
      </c>
      <c r="P216" s="1" t="s">
        <v>37</v>
      </c>
      <c r="Q216" s="177" t="s">
        <v>880</v>
      </c>
      <c r="R216" s="1" t="s">
        <v>252</v>
      </c>
      <c r="S216" s="1" t="s">
        <v>841</v>
      </c>
      <c r="T216" s="1" t="s">
        <v>636</v>
      </c>
      <c r="U216" s="1" t="s">
        <v>37</v>
      </c>
      <c r="V216" s="1" t="s">
        <v>584</v>
      </c>
      <c r="W216" s="1" t="s">
        <v>254</v>
      </c>
      <c r="X216" s="1">
        <v>3000</v>
      </c>
      <c r="Y216" s="1" t="s">
        <v>42</v>
      </c>
      <c r="Z216" s="1">
        <v>3400</v>
      </c>
      <c r="AA216" s="1">
        <v>3421</v>
      </c>
      <c r="AB216" s="1" t="s">
        <v>262</v>
      </c>
      <c r="AC216" s="177" t="s">
        <v>937</v>
      </c>
      <c r="AD216" s="1" t="s">
        <v>44</v>
      </c>
      <c r="AE216" s="6">
        <v>62464392.420000002</v>
      </c>
      <c r="AF216" s="68">
        <v>41135083.539999999</v>
      </c>
      <c r="AG216" s="193">
        <v>40000000</v>
      </c>
      <c r="AH216" s="69"/>
    </row>
    <row r="217" spans="1:34" x14ac:dyDescent="0.25">
      <c r="A217" s="1" t="s">
        <v>985</v>
      </c>
      <c r="B217" s="1" t="s">
        <v>46</v>
      </c>
      <c r="C217" s="1" t="s">
        <v>999</v>
      </c>
      <c r="D217" s="1" t="s">
        <v>520</v>
      </c>
      <c r="E217" s="1">
        <v>1</v>
      </c>
      <c r="F217" s="1" t="s">
        <v>817</v>
      </c>
      <c r="G217" s="1">
        <v>1.3</v>
      </c>
      <c r="H217" s="1" t="s">
        <v>820</v>
      </c>
      <c r="I217" s="1" t="s">
        <v>32</v>
      </c>
      <c r="J217" s="1" t="s">
        <v>33</v>
      </c>
      <c r="K217" s="1" t="s">
        <v>100</v>
      </c>
      <c r="L217" s="1" t="s">
        <v>830</v>
      </c>
      <c r="M217" s="1">
        <v>5</v>
      </c>
      <c r="N217" s="1" t="s">
        <v>784</v>
      </c>
      <c r="O217" s="1" t="s">
        <v>765</v>
      </c>
      <c r="P217" s="1" t="s">
        <v>1758</v>
      </c>
      <c r="Q217" s="177" t="s">
        <v>884</v>
      </c>
      <c r="R217" s="1" t="s">
        <v>315</v>
      </c>
      <c r="S217" s="1" t="s">
        <v>844</v>
      </c>
      <c r="T217" s="1" t="s">
        <v>140</v>
      </c>
      <c r="U217" s="1" t="s">
        <v>137</v>
      </c>
      <c r="V217" s="1" t="s">
        <v>656</v>
      </c>
      <c r="W217" s="1" t="s">
        <v>140</v>
      </c>
      <c r="X217" s="1">
        <v>3000</v>
      </c>
      <c r="Y217" s="1" t="s">
        <v>42</v>
      </c>
      <c r="Z217" s="1">
        <v>3400</v>
      </c>
      <c r="AA217" s="1">
        <v>3441</v>
      </c>
      <c r="AB217" s="1" t="s">
        <v>320</v>
      </c>
      <c r="AC217" s="177" t="s">
        <v>937</v>
      </c>
      <c r="AD217" s="1" t="s">
        <v>44</v>
      </c>
      <c r="AE217" s="6">
        <v>126403.72</v>
      </c>
      <c r="AF217" s="68">
        <v>138599.44</v>
      </c>
      <c r="AG217" s="193">
        <v>150000</v>
      </c>
      <c r="AH217" s="69"/>
    </row>
    <row r="218" spans="1:34" x14ac:dyDescent="0.25">
      <c r="A218" s="1" t="s">
        <v>985</v>
      </c>
      <c r="B218" s="1" t="s">
        <v>46</v>
      </c>
      <c r="C218" s="1" t="s">
        <v>999</v>
      </c>
      <c r="D218" s="1" t="s">
        <v>520</v>
      </c>
      <c r="E218" s="1">
        <v>1</v>
      </c>
      <c r="F218" s="1" t="s">
        <v>817</v>
      </c>
      <c r="G218" s="1">
        <v>1.3</v>
      </c>
      <c r="H218" s="1" t="s">
        <v>820</v>
      </c>
      <c r="I218" s="1" t="s">
        <v>32</v>
      </c>
      <c r="J218" s="1" t="s">
        <v>33</v>
      </c>
      <c r="K218" s="1" t="s">
        <v>100</v>
      </c>
      <c r="L218" s="1" t="s">
        <v>830</v>
      </c>
      <c r="M218" s="1">
        <v>5</v>
      </c>
      <c r="N218" s="1" t="s">
        <v>784</v>
      </c>
      <c r="O218" s="1" t="s">
        <v>765</v>
      </c>
      <c r="P218" s="1" t="s">
        <v>1758</v>
      </c>
      <c r="Q218" s="177" t="s">
        <v>884</v>
      </c>
      <c r="R218" s="1" t="s">
        <v>315</v>
      </c>
      <c r="S218" s="1" t="s">
        <v>844</v>
      </c>
      <c r="T218" s="1" t="s">
        <v>140</v>
      </c>
      <c r="U218" s="1" t="s">
        <v>137</v>
      </c>
      <c r="V218" s="1" t="s">
        <v>656</v>
      </c>
      <c r="W218" s="1" t="s">
        <v>140</v>
      </c>
      <c r="X218" s="1">
        <v>3000</v>
      </c>
      <c r="Y218" s="1" t="s">
        <v>42</v>
      </c>
      <c r="Z218" s="1">
        <v>3400</v>
      </c>
      <c r="AA218" s="1">
        <v>3451</v>
      </c>
      <c r="AB218" s="1" t="s">
        <v>321</v>
      </c>
      <c r="AC218" s="177" t="s">
        <v>937</v>
      </c>
      <c r="AD218" s="1" t="s">
        <v>44</v>
      </c>
      <c r="AE218" s="6">
        <v>5374582.1200000001</v>
      </c>
      <c r="AF218" s="68">
        <v>4706853.3600000003</v>
      </c>
      <c r="AG218" s="193">
        <v>5000000</v>
      </c>
      <c r="AH218" s="69" t="s">
        <v>757</v>
      </c>
    </row>
    <row r="219" spans="1:34" x14ac:dyDescent="0.25">
      <c r="A219" s="1" t="s">
        <v>985</v>
      </c>
      <c r="B219" s="1" t="s">
        <v>46</v>
      </c>
      <c r="C219" s="1" t="s">
        <v>999</v>
      </c>
      <c r="D219" s="1" t="s">
        <v>520</v>
      </c>
      <c r="E219" s="1">
        <v>1</v>
      </c>
      <c r="F219" s="1" t="s">
        <v>817</v>
      </c>
      <c r="G219" s="1">
        <v>1.3</v>
      </c>
      <c r="H219" s="1" t="s">
        <v>820</v>
      </c>
      <c r="I219" s="1" t="s">
        <v>32</v>
      </c>
      <c r="J219" s="1" t="s">
        <v>33</v>
      </c>
      <c r="K219" s="1" t="s">
        <v>100</v>
      </c>
      <c r="L219" s="1" t="s">
        <v>830</v>
      </c>
      <c r="M219" s="1">
        <v>5</v>
      </c>
      <c r="N219" s="1" t="s">
        <v>784</v>
      </c>
      <c r="O219" s="1" t="s">
        <v>765</v>
      </c>
      <c r="P219" s="1" t="s">
        <v>1758</v>
      </c>
      <c r="Q219" s="177" t="s">
        <v>884</v>
      </c>
      <c r="R219" s="1" t="s">
        <v>315</v>
      </c>
      <c r="S219" s="1" t="s">
        <v>844</v>
      </c>
      <c r="T219" s="1" t="s">
        <v>140</v>
      </c>
      <c r="U219" s="1" t="s">
        <v>137</v>
      </c>
      <c r="V219" s="1" t="s">
        <v>656</v>
      </c>
      <c r="W219" s="1" t="s">
        <v>140</v>
      </c>
      <c r="X219" s="1">
        <v>3000</v>
      </c>
      <c r="Y219" s="1" t="s">
        <v>42</v>
      </c>
      <c r="Z219" s="1">
        <v>3400</v>
      </c>
      <c r="AA219" s="1">
        <v>3481</v>
      </c>
      <c r="AB219" s="1" t="s">
        <v>322</v>
      </c>
      <c r="AC219" s="177" t="s">
        <v>937</v>
      </c>
      <c r="AD219" s="1" t="s">
        <v>44</v>
      </c>
      <c r="AE219" s="6">
        <v>1039983.8</v>
      </c>
      <c r="AF219" s="68">
        <v>662785.9</v>
      </c>
      <c r="AG219" s="193">
        <v>100000</v>
      </c>
      <c r="AH219" s="69"/>
    </row>
    <row r="220" spans="1:34" ht="21" x14ac:dyDescent="0.25">
      <c r="A220" s="1" t="s">
        <v>985</v>
      </c>
      <c r="B220" s="1" t="s">
        <v>46</v>
      </c>
      <c r="C220" s="1" t="s">
        <v>999</v>
      </c>
      <c r="D220" s="1" t="s">
        <v>520</v>
      </c>
      <c r="E220" s="1">
        <v>1</v>
      </c>
      <c r="F220" s="1" t="s">
        <v>817</v>
      </c>
      <c r="G220" s="1">
        <v>1.3</v>
      </c>
      <c r="H220" s="1" t="s">
        <v>820</v>
      </c>
      <c r="I220" s="1" t="s">
        <v>32</v>
      </c>
      <c r="J220" s="1" t="s">
        <v>33</v>
      </c>
      <c r="K220" s="1" t="s">
        <v>34</v>
      </c>
      <c r="L220" s="1" t="s">
        <v>833</v>
      </c>
      <c r="M220" s="1">
        <v>5</v>
      </c>
      <c r="N220" s="1" t="s">
        <v>784</v>
      </c>
      <c r="O220" s="1" t="s">
        <v>764</v>
      </c>
      <c r="P220" s="1" t="s">
        <v>37</v>
      </c>
      <c r="Q220" s="177" t="s">
        <v>880</v>
      </c>
      <c r="R220" s="1" t="s">
        <v>252</v>
      </c>
      <c r="S220" s="1" t="s">
        <v>841</v>
      </c>
      <c r="T220" s="1" t="s">
        <v>636</v>
      </c>
      <c r="U220" s="1" t="s">
        <v>37</v>
      </c>
      <c r="V220" s="1" t="s">
        <v>584</v>
      </c>
      <c r="W220" s="1" t="s">
        <v>254</v>
      </c>
      <c r="X220" s="1">
        <v>3000</v>
      </c>
      <c r="Y220" s="1" t="s">
        <v>42</v>
      </c>
      <c r="Z220" s="1">
        <v>3500</v>
      </c>
      <c r="AA220" s="1">
        <v>3511</v>
      </c>
      <c r="AB220" s="1" t="s">
        <v>264</v>
      </c>
      <c r="AC220" s="177" t="s">
        <v>947</v>
      </c>
      <c r="AD220" s="1" t="s">
        <v>271</v>
      </c>
      <c r="AE220" s="6">
        <v>17977837.739999998</v>
      </c>
      <c r="AF220" s="68">
        <v>14053751.75</v>
      </c>
      <c r="AG220" s="193">
        <v>20000000</v>
      </c>
      <c r="AH220" s="217" t="s">
        <v>1787</v>
      </c>
    </row>
    <row r="221" spans="1:34" x14ac:dyDescent="0.25">
      <c r="A221" s="1" t="s">
        <v>985</v>
      </c>
      <c r="B221" s="1" t="s">
        <v>46</v>
      </c>
      <c r="C221" s="1" t="s">
        <v>999</v>
      </c>
      <c r="D221" s="1" t="s">
        <v>520</v>
      </c>
      <c r="E221" s="1">
        <v>2</v>
      </c>
      <c r="F221" s="1" t="s">
        <v>818</v>
      </c>
      <c r="G221" s="1">
        <v>2.7</v>
      </c>
      <c r="H221" s="1" t="s">
        <v>189</v>
      </c>
      <c r="I221" s="1" t="s">
        <v>188</v>
      </c>
      <c r="J221" s="1" t="s">
        <v>189</v>
      </c>
      <c r="K221" s="1" t="s">
        <v>100</v>
      </c>
      <c r="L221" s="1" t="s">
        <v>830</v>
      </c>
      <c r="M221" s="1">
        <v>0</v>
      </c>
      <c r="N221" s="1" t="s">
        <v>80</v>
      </c>
      <c r="O221" s="1" t="s">
        <v>771</v>
      </c>
      <c r="P221" s="1" t="s">
        <v>1768</v>
      </c>
      <c r="Q221" s="177" t="s">
        <v>916</v>
      </c>
      <c r="R221" s="1" t="s">
        <v>812</v>
      </c>
      <c r="S221" s="1" t="s">
        <v>866</v>
      </c>
      <c r="T221" s="1" t="s">
        <v>738</v>
      </c>
      <c r="U221" s="1" t="s">
        <v>197</v>
      </c>
      <c r="V221" s="1" t="s">
        <v>659</v>
      </c>
      <c r="W221" s="1" t="s">
        <v>201</v>
      </c>
      <c r="X221" s="1">
        <v>3000</v>
      </c>
      <c r="Y221" s="1" t="s">
        <v>42</v>
      </c>
      <c r="Z221" s="1">
        <v>3500</v>
      </c>
      <c r="AA221" s="1">
        <v>3511</v>
      </c>
      <c r="AB221" s="1" t="s">
        <v>264</v>
      </c>
      <c r="AC221" s="177" t="s">
        <v>937</v>
      </c>
      <c r="AD221" s="1" t="s">
        <v>44</v>
      </c>
      <c r="AE221" s="6">
        <v>0</v>
      </c>
      <c r="AF221" s="68">
        <v>0</v>
      </c>
      <c r="AG221" s="193">
        <v>30226080</v>
      </c>
      <c r="AH221" s="69" t="s">
        <v>639</v>
      </c>
    </row>
    <row r="222" spans="1:34" x14ac:dyDescent="0.25">
      <c r="A222" s="1" t="s">
        <v>985</v>
      </c>
      <c r="B222" s="1" t="s">
        <v>46</v>
      </c>
      <c r="C222" s="1" t="s">
        <v>999</v>
      </c>
      <c r="D222" s="1" t="s">
        <v>520</v>
      </c>
      <c r="E222" s="1">
        <v>1</v>
      </c>
      <c r="F222" s="1" t="s">
        <v>817</v>
      </c>
      <c r="G222" s="1">
        <v>1.3</v>
      </c>
      <c r="H222" s="1" t="s">
        <v>820</v>
      </c>
      <c r="I222" s="1" t="s">
        <v>32</v>
      </c>
      <c r="J222" s="1" t="s">
        <v>33</v>
      </c>
      <c r="K222" s="1" t="s">
        <v>100</v>
      </c>
      <c r="L222" s="1" t="s">
        <v>830</v>
      </c>
      <c r="M222" s="1">
        <v>5</v>
      </c>
      <c r="N222" s="1" t="s">
        <v>784</v>
      </c>
      <c r="O222" s="1" t="s">
        <v>765</v>
      </c>
      <c r="P222" s="1" t="s">
        <v>1758</v>
      </c>
      <c r="Q222" s="177" t="s">
        <v>884</v>
      </c>
      <c r="R222" s="1" t="s">
        <v>315</v>
      </c>
      <c r="S222" s="1" t="s">
        <v>844</v>
      </c>
      <c r="T222" s="1" t="s">
        <v>140</v>
      </c>
      <c r="U222" s="1" t="s">
        <v>137</v>
      </c>
      <c r="V222" s="1" t="s">
        <v>656</v>
      </c>
      <c r="W222" s="1" t="s">
        <v>140</v>
      </c>
      <c r="X222" s="1">
        <v>3000</v>
      </c>
      <c r="Y222" s="1" t="s">
        <v>42</v>
      </c>
      <c r="Z222" s="1">
        <v>3500</v>
      </c>
      <c r="AA222" s="1">
        <v>3511</v>
      </c>
      <c r="AB222" s="1" t="s">
        <v>264</v>
      </c>
      <c r="AC222" s="177" t="s">
        <v>937</v>
      </c>
      <c r="AD222" s="1" t="s">
        <v>44</v>
      </c>
      <c r="AE222" s="6">
        <v>126578.04</v>
      </c>
      <c r="AF222" s="68">
        <v>94933.53</v>
      </c>
      <c r="AG222" s="193">
        <v>1000000</v>
      </c>
      <c r="AH222" s="69"/>
    </row>
    <row r="223" spans="1:34" x14ac:dyDescent="0.25">
      <c r="A223" s="1" t="s">
        <v>985</v>
      </c>
      <c r="B223" s="1" t="s">
        <v>46</v>
      </c>
      <c r="C223" s="1" t="s">
        <v>999</v>
      </c>
      <c r="D223" s="1" t="s">
        <v>520</v>
      </c>
      <c r="E223" s="1">
        <v>1</v>
      </c>
      <c r="F223" s="1" t="s">
        <v>817</v>
      </c>
      <c r="G223" s="1">
        <v>1.7</v>
      </c>
      <c r="H223" s="1" t="s">
        <v>821</v>
      </c>
      <c r="I223" s="1" t="s">
        <v>123</v>
      </c>
      <c r="J223" s="1" t="s">
        <v>124</v>
      </c>
      <c r="K223" s="1" t="s">
        <v>100</v>
      </c>
      <c r="L223" s="1" t="s">
        <v>830</v>
      </c>
      <c r="M223" s="1">
        <v>6</v>
      </c>
      <c r="N223" s="1" t="s">
        <v>223</v>
      </c>
      <c r="O223" s="1" t="s">
        <v>769</v>
      </c>
      <c r="P223" s="1" t="s">
        <v>1770</v>
      </c>
      <c r="Q223" s="177" t="s">
        <v>896</v>
      </c>
      <c r="R223" s="1" t="s">
        <v>126</v>
      </c>
      <c r="S223" s="1" t="s">
        <v>898</v>
      </c>
      <c r="T223" s="1" t="s">
        <v>1753</v>
      </c>
      <c r="U223" s="1" t="s">
        <v>79</v>
      </c>
      <c r="V223" s="1" t="s">
        <v>663</v>
      </c>
      <c r="W223" s="1" t="s">
        <v>128</v>
      </c>
      <c r="X223" s="1">
        <v>3000</v>
      </c>
      <c r="Y223" s="1" t="s">
        <v>42</v>
      </c>
      <c r="Z223" s="1">
        <v>3500</v>
      </c>
      <c r="AA223" s="1">
        <v>3521</v>
      </c>
      <c r="AB223" s="1" t="s">
        <v>134</v>
      </c>
      <c r="AC223" s="177" t="s">
        <v>937</v>
      </c>
      <c r="AD223" s="1" t="s">
        <v>44</v>
      </c>
      <c r="AE223" s="7">
        <v>0</v>
      </c>
      <c r="AF223" s="68">
        <v>22177.05</v>
      </c>
      <c r="AG223" s="193">
        <v>40000</v>
      </c>
      <c r="AH223" s="69"/>
    </row>
    <row r="224" spans="1:34" x14ac:dyDescent="0.25">
      <c r="A224" s="1" t="s">
        <v>985</v>
      </c>
      <c r="B224" s="1" t="s">
        <v>46</v>
      </c>
      <c r="C224" s="1" t="s">
        <v>999</v>
      </c>
      <c r="D224" s="1" t="s">
        <v>520</v>
      </c>
      <c r="E224" s="1">
        <v>3</v>
      </c>
      <c r="F224" s="1" t="s">
        <v>819</v>
      </c>
      <c r="G224" s="1">
        <v>3.8</v>
      </c>
      <c r="H224" s="1" t="s">
        <v>828</v>
      </c>
      <c r="I224" s="1" t="s">
        <v>142</v>
      </c>
      <c r="J224" s="1" t="s">
        <v>143</v>
      </c>
      <c r="K224" s="1" t="s">
        <v>100</v>
      </c>
      <c r="L224" s="1" t="s">
        <v>830</v>
      </c>
      <c r="M224" s="1">
        <v>5</v>
      </c>
      <c r="N224" s="1" t="s">
        <v>784</v>
      </c>
      <c r="O224" s="1" t="s">
        <v>775</v>
      </c>
      <c r="P224" s="1" t="s">
        <v>1767</v>
      </c>
      <c r="Q224" s="177" t="s">
        <v>1648</v>
      </c>
      <c r="R224" s="1" t="s">
        <v>146</v>
      </c>
      <c r="S224" s="1" t="s">
        <v>875</v>
      </c>
      <c r="T224" s="1" t="s">
        <v>618</v>
      </c>
      <c r="U224" s="1" t="s">
        <v>145</v>
      </c>
      <c r="V224" s="1" t="s">
        <v>662</v>
      </c>
      <c r="W224" s="1" t="s">
        <v>148</v>
      </c>
      <c r="X224" s="1">
        <v>3000</v>
      </c>
      <c r="Y224" s="1" t="s">
        <v>42</v>
      </c>
      <c r="Z224" s="1">
        <v>3500</v>
      </c>
      <c r="AA224" s="1">
        <v>3531</v>
      </c>
      <c r="AB224" s="1" t="s">
        <v>159</v>
      </c>
      <c r="AC224" s="177" t="s">
        <v>937</v>
      </c>
      <c r="AD224" s="1" t="s">
        <v>44</v>
      </c>
      <c r="AE224" s="6">
        <v>105169.62</v>
      </c>
      <c r="AF224" s="68">
        <v>374574.73</v>
      </c>
      <c r="AG224" s="192">
        <v>3738520</v>
      </c>
      <c r="AH224" s="69"/>
    </row>
    <row r="225" spans="1:34" x14ac:dyDescent="0.25">
      <c r="A225" s="1" t="s">
        <v>985</v>
      </c>
      <c r="B225" s="1" t="s">
        <v>46</v>
      </c>
      <c r="C225" s="1" t="s">
        <v>999</v>
      </c>
      <c r="D225" s="1" t="s">
        <v>520</v>
      </c>
      <c r="E225" s="1">
        <v>2</v>
      </c>
      <c r="F225" s="1" t="s">
        <v>818</v>
      </c>
      <c r="G225" s="1">
        <v>2.2999999999999998</v>
      </c>
      <c r="H225" s="1" t="s">
        <v>824</v>
      </c>
      <c r="I225" s="1" t="s">
        <v>177</v>
      </c>
      <c r="J225" s="1" t="s">
        <v>178</v>
      </c>
      <c r="K225" s="1" t="s">
        <v>100</v>
      </c>
      <c r="L225" s="1" t="s">
        <v>830</v>
      </c>
      <c r="M225" s="1">
        <v>2</v>
      </c>
      <c r="N225" s="1" t="s">
        <v>125</v>
      </c>
      <c r="O225" s="1" t="s">
        <v>769</v>
      </c>
      <c r="P225" s="1" t="s">
        <v>1770</v>
      </c>
      <c r="Q225" s="177" t="s">
        <v>984</v>
      </c>
      <c r="R225" s="1" t="s">
        <v>179</v>
      </c>
      <c r="S225" s="1" t="s">
        <v>852</v>
      </c>
      <c r="T225" s="1" t="s">
        <v>181</v>
      </c>
      <c r="U225" s="1" t="s">
        <v>103</v>
      </c>
      <c r="V225" s="1" t="s">
        <v>663</v>
      </c>
      <c r="W225" s="1" t="s">
        <v>181</v>
      </c>
      <c r="X225" s="1">
        <v>3000</v>
      </c>
      <c r="Y225" s="1" t="s">
        <v>42</v>
      </c>
      <c r="Z225" s="1">
        <v>3500</v>
      </c>
      <c r="AA225" s="1">
        <v>3541</v>
      </c>
      <c r="AB225" s="1" t="s">
        <v>184</v>
      </c>
      <c r="AC225" s="177" t="s">
        <v>937</v>
      </c>
      <c r="AD225" s="1" t="s">
        <v>44</v>
      </c>
      <c r="AE225" s="6">
        <v>625973.76000000001</v>
      </c>
      <c r="AF225" s="68">
        <v>416735.84</v>
      </c>
      <c r="AG225" s="193">
        <v>700000</v>
      </c>
      <c r="AH225" s="69"/>
    </row>
    <row r="226" spans="1:34" x14ac:dyDescent="0.25">
      <c r="A226" s="1" t="s">
        <v>985</v>
      </c>
      <c r="B226" s="1" t="s">
        <v>46</v>
      </c>
      <c r="C226" s="1" t="s">
        <v>999</v>
      </c>
      <c r="D226" s="1" t="s">
        <v>520</v>
      </c>
      <c r="E226" s="1">
        <v>1</v>
      </c>
      <c r="F226" s="1" t="s">
        <v>817</v>
      </c>
      <c r="G226" s="1">
        <v>1.3</v>
      </c>
      <c r="H226" s="1" t="s">
        <v>820</v>
      </c>
      <c r="I226" s="1" t="s">
        <v>32</v>
      </c>
      <c r="J226" s="1" t="s">
        <v>33</v>
      </c>
      <c r="K226" s="1" t="s">
        <v>100</v>
      </c>
      <c r="L226" s="1" t="s">
        <v>830</v>
      </c>
      <c r="M226" s="1">
        <v>5</v>
      </c>
      <c r="N226" s="1" t="s">
        <v>784</v>
      </c>
      <c r="O226" s="1" t="s">
        <v>765</v>
      </c>
      <c r="P226" s="1" t="s">
        <v>1758</v>
      </c>
      <c r="Q226" s="177" t="s">
        <v>884</v>
      </c>
      <c r="R226" s="1" t="s">
        <v>315</v>
      </c>
      <c r="S226" s="1" t="s">
        <v>844</v>
      </c>
      <c r="T226" s="1" t="s">
        <v>140</v>
      </c>
      <c r="U226" s="1" t="s">
        <v>137</v>
      </c>
      <c r="V226" s="1" t="s">
        <v>656</v>
      </c>
      <c r="W226" s="1" t="s">
        <v>140</v>
      </c>
      <c r="X226" s="1">
        <v>3000</v>
      </c>
      <c r="Y226" s="1" t="s">
        <v>42</v>
      </c>
      <c r="Z226" s="1">
        <v>3500</v>
      </c>
      <c r="AA226" s="1">
        <v>3551</v>
      </c>
      <c r="AB226" s="1" t="s">
        <v>234</v>
      </c>
      <c r="AC226" s="177" t="s">
        <v>937</v>
      </c>
      <c r="AD226" s="1" t="s">
        <v>44</v>
      </c>
      <c r="AE226" s="6">
        <v>14340111.109999999</v>
      </c>
      <c r="AF226" s="68">
        <v>17025942.66</v>
      </c>
      <c r="AG226" s="193">
        <v>20000000</v>
      </c>
      <c r="AH226" s="69"/>
    </row>
    <row r="227" spans="1:34" x14ac:dyDescent="0.25">
      <c r="A227" s="1" t="s">
        <v>985</v>
      </c>
      <c r="B227" s="1" t="s">
        <v>46</v>
      </c>
      <c r="C227" s="1" t="s">
        <v>999</v>
      </c>
      <c r="D227" s="1" t="s">
        <v>520</v>
      </c>
      <c r="E227" s="1">
        <v>2</v>
      </c>
      <c r="F227" s="1" t="s">
        <v>818</v>
      </c>
      <c r="G227" s="1">
        <v>2.2999999999999998</v>
      </c>
      <c r="H227" s="1" t="s">
        <v>824</v>
      </c>
      <c r="I227" s="1" t="s">
        <v>177</v>
      </c>
      <c r="J227" s="1" t="s">
        <v>178</v>
      </c>
      <c r="K227" s="1" t="s">
        <v>100</v>
      </c>
      <c r="L227" s="1" t="s">
        <v>830</v>
      </c>
      <c r="M227" s="1">
        <v>2</v>
      </c>
      <c r="N227" s="1" t="s">
        <v>125</v>
      </c>
      <c r="O227" s="1" t="s">
        <v>769</v>
      </c>
      <c r="P227" s="1" t="s">
        <v>1770</v>
      </c>
      <c r="Q227" s="177" t="s">
        <v>984</v>
      </c>
      <c r="R227" s="1" t="s">
        <v>179</v>
      </c>
      <c r="S227" s="1" t="s">
        <v>852</v>
      </c>
      <c r="T227" s="1" t="s">
        <v>181</v>
      </c>
      <c r="U227" s="1" t="s">
        <v>103</v>
      </c>
      <c r="V227" s="1" t="s">
        <v>663</v>
      </c>
      <c r="W227" s="1" t="s">
        <v>181</v>
      </c>
      <c r="X227" s="1">
        <v>3000</v>
      </c>
      <c r="Y227" s="1" t="s">
        <v>42</v>
      </c>
      <c r="Z227" s="1">
        <v>3500</v>
      </c>
      <c r="AA227" s="1">
        <v>3561</v>
      </c>
      <c r="AB227" s="1" t="s">
        <v>185</v>
      </c>
      <c r="AC227" s="177" t="s">
        <v>937</v>
      </c>
      <c r="AD227" s="1" t="s">
        <v>44</v>
      </c>
      <c r="AE227" s="6">
        <v>13058.12</v>
      </c>
      <c r="AF227" s="68">
        <v>0</v>
      </c>
      <c r="AG227" s="193">
        <v>50000</v>
      </c>
      <c r="AH227" s="69"/>
    </row>
    <row r="228" spans="1:34" x14ac:dyDescent="0.25">
      <c r="A228" s="1" t="s">
        <v>985</v>
      </c>
      <c r="B228" s="1" t="s">
        <v>46</v>
      </c>
      <c r="C228" s="1" t="s">
        <v>999</v>
      </c>
      <c r="D228" s="1" t="s">
        <v>520</v>
      </c>
      <c r="E228" s="1">
        <v>1</v>
      </c>
      <c r="F228" s="1" t="s">
        <v>817</v>
      </c>
      <c r="G228" s="1">
        <v>1.3</v>
      </c>
      <c r="H228" s="1" t="s">
        <v>820</v>
      </c>
      <c r="I228" s="1" t="s">
        <v>32</v>
      </c>
      <c r="J228" s="1" t="s">
        <v>33</v>
      </c>
      <c r="K228" s="1" t="s">
        <v>100</v>
      </c>
      <c r="L228" s="1" t="s">
        <v>830</v>
      </c>
      <c r="M228" s="1">
        <v>2</v>
      </c>
      <c r="N228" s="1" t="s">
        <v>125</v>
      </c>
      <c r="O228" s="1" t="s">
        <v>770</v>
      </c>
      <c r="P228" s="1" t="s">
        <v>1605</v>
      </c>
      <c r="Q228" s="177" t="s">
        <v>904</v>
      </c>
      <c r="R228" s="1" t="s">
        <v>352</v>
      </c>
      <c r="S228" s="1" t="s">
        <v>856</v>
      </c>
      <c r="T228" s="1" t="s">
        <v>610</v>
      </c>
      <c r="U228" s="1" t="s">
        <v>351</v>
      </c>
      <c r="V228" s="1" t="s">
        <v>660</v>
      </c>
      <c r="W228" s="1" t="s">
        <v>354</v>
      </c>
      <c r="X228" s="1">
        <v>3000</v>
      </c>
      <c r="Y228" s="1" t="s">
        <v>42</v>
      </c>
      <c r="Z228" s="1">
        <v>3500</v>
      </c>
      <c r="AA228" s="1">
        <v>3571</v>
      </c>
      <c r="AB228" s="1" t="s">
        <v>121</v>
      </c>
      <c r="AC228" s="177" t="s">
        <v>937</v>
      </c>
      <c r="AD228" s="1" t="s">
        <v>44</v>
      </c>
      <c r="AE228" s="6">
        <v>197664</v>
      </c>
      <c r="AF228" s="68">
        <v>0</v>
      </c>
      <c r="AG228" s="193">
        <v>400000</v>
      </c>
      <c r="AH228" s="69" t="s">
        <v>559</v>
      </c>
    </row>
    <row r="229" spans="1:34" x14ac:dyDescent="0.25">
      <c r="A229" s="1" t="s">
        <v>985</v>
      </c>
      <c r="B229" s="1" t="s">
        <v>46</v>
      </c>
      <c r="C229" s="1" t="s">
        <v>999</v>
      </c>
      <c r="D229" s="1" t="s">
        <v>520</v>
      </c>
      <c r="E229" s="1">
        <v>1</v>
      </c>
      <c r="F229" s="1" t="s">
        <v>817</v>
      </c>
      <c r="G229" s="1">
        <v>1.7</v>
      </c>
      <c r="H229" s="1" t="s">
        <v>821</v>
      </c>
      <c r="I229" s="1" t="s">
        <v>123</v>
      </c>
      <c r="J229" s="1" t="s">
        <v>124</v>
      </c>
      <c r="K229" s="1" t="s">
        <v>100</v>
      </c>
      <c r="L229" s="1" t="s">
        <v>830</v>
      </c>
      <c r="M229" s="1">
        <v>6</v>
      </c>
      <c r="N229" s="1" t="s">
        <v>223</v>
      </c>
      <c r="O229" s="1" t="s">
        <v>769</v>
      </c>
      <c r="P229" s="1" t="s">
        <v>1770</v>
      </c>
      <c r="Q229" s="177" t="s">
        <v>896</v>
      </c>
      <c r="R229" s="1" t="s">
        <v>126</v>
      </c>
      <c r="S229" s="1" t="s">
        <v>898</v>
      </c>
      <c r="T229" s="1" t="s">
        <v>1753</v>
      </c>
      <c r="U229" s="1" t="s">
        <v>79</v>
      </c>
      <c r="V229" s="1" t="s">
        <v>663</v>
      </c>
      <c r="W229" s="1" t="s">
        <v>128</v>
      </c>
      <c r="X229" s="1">
        <v>3000</v>
      </c>
      <c r="Y229" s="1" t="s">
        <v>42</v>
      </c>
      <c r="Z229" s="1">
        <v>3500</v>
      </c>
      <c r="AA229" s="1">
        <v>3571</v>
      </c>
      <c r="AB229" s="1" t="s">
        <v>121</v>
      </c>
      <c r="AC229" s="177" t="s">
        <v>937</v>
      </c>
      <c r="AD229" s="1" t="s">
        <v>44</v>
      </c>
      <c r="AE229" s="6">
        <v>0</v>
      </c>
      <c r="AF229" s="68">
        <v>0</v>
      </c>
      <c r="AG229" s="193">
        <v>100000</v>
      </c>
      <c r="AH229" s="69"/>
    </row>
    <row r="230" spans="1:34" x14ac:dyDescent="0.25">
      <c r="A230" s="1" t="s">
        <v>985</v>
      </c>
      <c r="B230" s="1" t="s">
        <v>46</v>
      </c>
      <c r="C230" s="1" t="s">
        <v>999</v>
      </c>
      <c r="D230" s="1" t="s">
        <v>520</v>
      </c>
      <c r="E230" s="1">
        <v>1</v>
      </c>
      <c r="F230" s="1" t="s">
        <v>817</v>
      </c>
      <c r="G230" s="1">
        <v>1.3</v>
      </c>
      <c r="H230" s="1" t="s">
        <v>820</v>
      </c>
      <c r="I230" s="1" t="s">
        <v>32</v>
      </c>
      <c r="J230" s="1" t="s">
        <v>33</v>
      </c>
      <c r="K230" s="1" t="s">
        <v>100</v>
      </c>
      <c r="L230" s="1" t="s">
        <v>830</v>
      </c>
      <c r="M230" s="1">
        <v>5</v>
      </c>
      <c r="N230" s="1" t="s">
        <v>784</v>
      </c>
      <c r="O230" s="1" t="s">
        <v>765</v>
      </c>
      <c r="P230" s="1" t="s">
        <v>1758</v>
      </c>
      <c r="Q230" s="177" t="s">
        <v>884</v>
      </c>
      <c r="R230" s="1" t="s">
        <v>315</v>
      </c>
      <c r="S230" s="1" t="s">
        <v>844</v>
      </c>
      <c r="T230" s="1" t="s">
        <v>140</v>
      </c>
      <c r="U230" s="1" t="s">
        <v>137</v>
      </c>
      <c r="V230" s="1" t="s">
        <v>656</v>
      </c>
      <c r="W230" s="1" t="s">
        <v>140</v>
      </c>
      <c r="X230" s="1">
        <v>3000</v>
      </c>
      <c r="Y230" s="1" t="s">
        <v>42</v>
      </c>
      <c r="Z230" s="1">
        <v>3500</v>
      </c>
      <c r="AA230" s="1">
        <v>3571</v>
      </c>
      <c r="AB230" s="1" t="s">
        <v>121</v>
      </c>
      <c r="AC230" s="177" t="s">
        <v>937</v>
      </c>
      <c r="AD230" s="1" t="s">
        <v>44</v>
      </c>
      <c r="AE230" s="6">
        <v>30387685.75</v>
      </c>
      <c r="AF230" s="68">
        <v>10074561.01</v>
      </c>
      <c r="AG230" s="193">
        <v>20000000</v>
      </c>
      <c r="AH230" s="69"/>
    </row>
    <row r="231" spans="1:34" x14ac:dyDescent="0.25">
      <c r="A231" s="1" t="s">
        <v>985</v>
      </c>
      <c r="B231" s="1" t="s">
        <v>46</v>
      </c>
      <c r="C231" s="1" t="s">
        <v>999</v>
      </c>
      <c r="D231" s="1" t="s">
        <v>520</v>
      </c>
      <c r="E231" s="1">
        <v>2</v>
      </c>
      <c r="F231" s="1" t="s">
        <v>818</v>
      </c>
      <c r="G231" s="1">
        <v>2.2000000000000002</v>
      </c>
      <c r="H231" s="1" t="s">
        <v>823</v>
      </c>
      <c r="I231" s="1" t="s">
        <v>74</v>
      </c>
      <c r="J231" s="1" t="s">
        <v>75</v>
      </c>
      <c r="K231" s="1" t="s">
        <v>100</v>
      </c>
      <c r="L231" s="1" t="s">
        <v>830</v>
      </c>
      <c r="M231" s="1">
        <v>1</v>
      </c>
      <c r="N231" s="1" t="s">
        <v>104</v>
      </c>
      <c r="O231" s="1" t="s">
        <v>770</v>
      </c>
      <c r="P231" s="1" t="s">
        <v>1605</v>
      </c>
      <c r="Q231" s="177" t="s">
        <v>905</v>
      </c>
      <c r="R231" s="1" t="s">
        <v>105</v>
      </c>
      <c r="S231" s="1" t="s">
        <v>857</v>
      </c>
      <c r="T231" s="1" t="s">
        <v>1754</v>
      </c>
      <c r="U231" s="1" t="s">
        <v>103</v>
      </c>
      <c r="V231" s="1" t="s">
        <v>660</v>
      </c>
      <c r="W231" s="1" t="s">
        <v>107</v>
      </c>
      <c r="X231" s="1">
        <v>3000</v>
      </c>
      <c r="Y231" s="1" t="s">
        <v>42</v>
      </c>
      <c r="Z231" s="1">
        <v>3500</v>
      </c>
      <c r="AA231" s="1">
        <v>3571</v>
      </c>
      <c r="AB231" s="1" t="s">
        <v>121</v>
      </c>
      <c r="AC231" s="177" t="s">
        <v>948</v>
      </c>
      <c r="AD231" s="1" t="s">
        <v>755</v>
      </c>
      <c r="AE231" s="7">
        <v>0</v>
      </c>
      <c r="AF231" s="68">
        <v>0</v>
      </c>
      <c r="AG231" s="193">
        <v>100000000</v>
      </c>
      <c r="AH231" s="69" t="s">
        <v>755</v>
      </c>
    </row>
    <row r="232" spans="1:34" x14ac:dyDescent="0.25">
      <c r="A232" s="1" t="s">
        <v>985</v>
      </c>
      <c r="B232" s="1" t="s">
        <v>46</v>
      </c>
      <c r="C232" s="1" t="s">
        <v>999</v>
      </c>
      <c r="D232" s="1" t="s">
        <v>520</v>
      </c>
      <c r="E232" s="1">
        <v>2</v>
      </c>
      <c r="F232" s="1" t="s">
        <v>818</v>
      </c>
      <c r="G232" s="1">
        <v>2.2000000000000002</v>
      </c>
      <c r="H232" s="1" t="s">
        <v>823</v>
      </c>
      <c r="I232" s="1" t="s">
        <v>74</v>
      </c>
      <c r="J232" s="1" t="s">
        <v>75</v>
      </c>
      <c r="K232" s="1" t="s">
        <v>100</v>
      </c>
      <c r="L232" s="1" t="s">
        <v>830</v>
      </c>
      <c r="M232" s="1">
        <v>1</v>
      </c>
      <c r="N232" s="1" t="s">
        <v>104</v>
      </c>
      <c r="O232" s="1" t="s">
        <v>770</v>
      </c>
      <c r="P232" s="1" t="s">
        <v>1605</v>
      </c>
      <c r="Q232" s="177" t="s">
        <v>905</v>
      </c>
      <c r="R232" s="1" t="s">
        <v>105</v>
      </c>
      <c r="S232" s="1" t="s">
        <v>857</v>
      </c>
      <c r="T232" s="1" t="s">
        <v>1754</v>
      </c>
      <c r="U232" s="1" t="s">
        <v>103</v>
      </c>
      <c r="V232" s="1" t="s">
        <v>660</v>
      </c>
      <c r="W232" s="1" t="s">
        <v>107</v>
      </c>
      <c r="X232" s="1">
        <v>3000</v>
      </c>
      <c r="Y232" s="1" t="s">
        <v>42</v>
      </c>
      <c r="Z232" s="1">
        <v>3500</v>
      </c>
      <c r="AA232" s="1">
        <v>3571</v>
      </c>
      <c r="AB232" s="1" t="s">
        <v>121</v>
      </c>
      <c r="AC232" s="177" t="s">
        <v>949</v>
      </c>
      <c r="AD232" s="1" t="s">
        <v>756</v>
      </c>
      <c r="AE232" s="6">
        <v>210431209.46000001</v>
      </c>
      <c r="AF232" s="68">
        <v>196475841.55000001</v>
      </c>
      <c r="AG232" s="193">
        <v>100000000</v>
      </c>
      <c r="AH232" s="69" t="s">
        <v>756</v>
      </c>
    </row>
    <row r="233" spans="1:34" x14ac:dyDescent="0.25">
      <c r="A233" s="1" t="s">
        <v>990</v>
      </c>
      <c r="B233" s="1" t="s">
        <v>454</v>
      </c>
      <c r="C233" s="1" t="s">
        <v>999</v>
      </c>
      <c r="D233" s="1" t="s">
        <v>519</v>
      </c>
      <c r="E233" s="1">
        <v>2</v>
      </c>
      <c r="F233" s="1" t="s">
        <v>818</v>
      </c>
      <c r="G233" s="1">
        <v>2.1</v>
      </c>
      <c r="H233" s="1" t="s">
        <v>822</v>
      </c>
      <c r="I233" s="1" t="s">
        <v>172</v>
      </c>
      <c r="J233" s="1" t="s">
        <v>173</v>
      </c>
      <c r="K233" s="1" t="s">
        <v>100</v>
      </c>
      <c r="L233" s="1" t="s">
        <v>830</v>
      </c>
      <c r="M233" s="1">
        <v>2</v>
      </c>
      <c r="N233" s="1" t="s">
        <v>125</v>
      </c>
      <c r="O233" s="1" t="s">
        <v>770</v>
      </c>
      <c r="P233" s="1" t="s">
        <v>1605</v>
      </c>
      <c r="Q233" s="177" t="s">
        <v>902</v>
      </c>
      <c r="R233" s="1" t="s">
        <v>803</v>
      </c>
      <c r="S233" s="1" t="s">
        <v>855</v>
      </c>
      <c r="T233" s="1" t="s">
        <v>176</v>
      </c>
      <c r="U233" s="1" t="s">
        <v>103</v>
      </c>
      <c r="V233" s="1" t="s">
        <v>660</v>
      </c>
      <c r="W233" s="1" t="s">
        <v>176</v>
      </c>
      <c r="X233" s="1">
        <v>3000</v>
      </c>
      <c r="Y233" s="1" t="s">
        <v>42</v>
      </c>
      <c r="Z233" s="1">
        <v>3500</v>
      </c>
      <c r="AA233" s="1">
        <v>3581</v>
      </c>
      <c r="AB233" s="1" t="s">
        <v>64</v>
      </c>
      <c r="AC233" s="177" t="s">
        <v>937</v>
      </c>
      <c r="AD233" s="1" t="s">
        <v>44</v>
      </c>
      <c r="AE233" s="6">
        <v>132529588.31</v>
      </c>
      <c r="AF233" s="68">
        <v>148782052.31999999</v>
      </c>
      <c r="AG233" s="193">
        <v>260000000</v>
      </c>
      <c r="AH233" s="69"/>
    </row>
    <row r="234" spans="1:34" x14ac:dyDescent="0.25">
      <c r="A234" s="1" t="s">
        <v>985</v>
      </c>
      <c r="B234" s="1" t="s">
        <v>46</v>
      </c>
      <c r="C234" s="1" t="s">
        <v>999</v>
      </c>
      <c r="D234" s="1" t="s">
        <v>520</v>
      </c>
      <c r="E234" s="1">
        <v>2</v>
      </c>
      <c r="F234" s="1" t="s">
        <v>818</v>
      </c>
      <c r="G234" s="1">
        <v>2.2999999999999998</v>
      </c>
      <c r="H234" s="1" t="s">
        <v>824</v>
      </c>
      <c r="I234" s="1" t="s">
        <v>177</v>
      </c>
      <c r="J234" s="1" t="s">
        <v>178</v>
      </c>
      <c r="K234" s="1" t="s">
        <v>100</v>
      </c>
      <c r="L234" s="1" t="s">
        <v>830</v>
      </c>
      <c r="M234" s="1">
        <v>2</v>
      </c>
      <c r="N234" s="1" t="s">
        <v>125</v>
      </c>
      <c r="O234" s="1" t="s">
        <v>769</v>
      </c>
      <c r="P234" s="1" t="s">
        <v>1770</v>
      </c>
      <c r="Q234" s="177" t="s">
        <v>984</v>
      </c>
      <c r="R234" s="1" t="s">
        <v>179</v>
      </c>
      <c r="S234" s="1" t="s">
        <v>852</v>
      </c>
      <c r="T234" s="1" t="s">
        <v>181</v>
      </c>
      <c r="U234" s="1" t="s">
        <v>103</v>
      </c>
      <c r="V234" s="1" t="s">
        <v>663</v>
      </c>
      <c r="W234" s="1" t="s">
        <v>181</v>
      </c>
      <c r="X234" s="1">
        <v>3000</v>
      </c>
      <c r="Y234" s="1" t="s">
        <v>42</v>
      </c>
      <c r="Z234" s="1">
        <v>3500</v>
      </c>
      <c r="AA234" s="1">
        <v>3581</v>
      </c>
      <c r="AB234" s="1" t="s">
        <v>64</v>
      </c>
      <c r="AC234" s="177" t="s">
        <v>937</v>
      </c>
      <c r="AD234" s="1" t="s">
        <v>44</v>
      </c>
      <c r="AE234" s="6">
        <v>744924.39</v>
      </c>
      <c r="AF234" s="68">
        <v>493315.56</v>
      </c>
      <c r="AG234" s="193">
        <v>1200000</v>
      </c>
      <c r="AH234" s="69"/>
    </row>
    <row r="235" spans="1:34" x14ac:dyDescent="0.25">
      <c r="A235" s="1" t="s">
        <v>985</v>
      </c>
      <c r="B235" s="1" t="s">
        <v>46</v>
      </c>
      <c r="C235" s="1" t="s">
        <v>999</v>
      </c>
      <c r="D235" s="1" t="s">
        <v>520</v>
      </c>
      <c r="E235" s="1">
        <v>1</v>
      </c>
      <c r="F235" s="1" t="s">
        <v>817</v>
      </c>
      <c r="G235" s="1">
        <v>1.3</v>
      </c>
      <c r="H235" s="1" t="s">
        <v>820</v>
      </c>
      <c r="I235" s="1" t="s">
        <v>32</v>
      </c>
      <c r="J235" s="1" t="s">
        <v>33</v>
      </c>
      <c r="K235" s="1" t="s">
        <v>100</v>
      </c>
      <c r="L235" s="1" t="s">
        <v>830</v>
      </c>
      <c r="M235" s="1">
        <v>5</v>
      </c>
      <c r="N235" s="1" t="s">
        <v>784</v>
      </c>
      <c r="O235" s="1" t="s">
        <v>766</v>
      </c>
      <c r="P235" s="1" t="s">
        <v>307</v>
      </c>
      <c r="Q235" s="177" t="s">
        <v>891</v>
      </c>
      <c r="R235" s="1" t="s">
        <v>297</v>
      </c>
      <c r="S235" s="1" t="s">
        <v>848</v>
      </c>
      <c r="T235" s="1" t="s">
        <v>299</v>
      </c>
      <c r="U235" s="1" t="s">
        <v>287</v>
      </c>
      <c r="V235" s="1" t="s">
        <v>307</v>
      </c>
      <c r="W235" s="1" t="s">
        <v>302</v>
      </c>
      <c r="X235" s="1">
        <v>3000</v>
      </c>
      <c r="Y235" s="1" t="s">
        <v>42</v>
      </c>
      <c r="Z235" s="1">
        <v>3500</v>
      </c>
      <c r="AA235" s="1">
        <v>3581</v>
      </c>
      <c r="AB235" s="1" t="s">
        <v>64</v>
      </c>
      <c r="AC235" s="177" t="s">
        <v>937</v>
      </c>
      <c r="AD235" s="1" t="s">
        <v>44</v>
      </c>
      <c r="AE235" s="6">
        <v>2087.04</v>
      </c>
      <c r="AF235" s="68">
        <v>820.82</v>
      </c>
      <c r="AG235" s="193">
        <v>10000</v>
      </c>
      <c r="AH235" s="69"/>
    </row>
    <row r="236" spans="1:34" x14ac:dyDescent="0.25">
      <c r="A236" s="1" t="s">
        <v>985</v>
      </c>
      <c r="B236" s="1" t="s">
        <v>46</v>
      </c>
      <c r="C236" s="1" t="s">
        <v>999</v>
      </c>
      <c r="D236" s="1" t="s">
        <v>520</v>
      </c>
      <c r="E236" s="1">
        <v>1</v>
      </c>
      <c r="F236" s="1" t="s">
        <v>817</v>
      </c>
      <c r="G236" s="1">
        <v>1.3</v>
      </c>
      <c r="H236" s="1" t="s">
        <v>820</v>
      </c>
      <c r="I236" s="1" t="s">
        <v>32</v>
      </c>
      <c r="J236" s="1" t="s">
        <v>33</v>
      </c>
      <c r="K236" s="1" t="s">
        <v>100</v>
      </c>
      <c r="L236" s="1" t="s">
        <v>830</v>
      </c>
      <c r="M236" s="1">
        <v>5</v>
      </c>
      <c r="N236" s="1" t="s">
        <v>784</v>
      </c>
      <c r="O236" s="1" t="s">
        <v>766</v>
      </c>
      <c r="P236" s="1" t="s">
        <v>307</v>
      </c>
      <c r="Q236" s="177" t="s">
        <v>888</v>
      </c>
      <c r="R236" s="1" t="s">
        <v>308</v>
      </c>
      <c r="S236" s="1" t="s">
        <v>845</v>
      </c>
      <c r="T236" s="1" t="s">
        <v>705</v>
      </c>
      <c r="U236" s="1" t="s">
        <v>287</v>
      </c>
      <c r="V236" s="1" t="s">
        <v>706</v>
      </c>
      <c r="W236" s="1" t="s">
        <v>310</v>
      </c>
      <c r="X236" s="1">
        <v>3000</v>
      </c>
      <c r="Y236" s="1" t="s">
        <v>42</v>
      </c>
      <c r="Z236" s="1">
        <v>3600</v>
      </c>
      <c r="AA236" s="1">
        <v>3611</v>
      </c>
      <c r="AB236" s="219" t="s">
        <v>311</v>
      </c>
      <c r="AC236" s="177" t="s">
        <v>937</v>
      </c>
      <c r="AD236" s="1" t="s">
        <v>44</v>
      </c>
      <c r="AE236" s="6">
        <v>33436725.870000001</v>
      </c>
      <c r="AF236" s="68">
        <v>18867932.16</v>
      </c>
      <c r="AG236" s="218">
        <v>30000000</v>
      </c>
      <c r="AH236" s="69" t="s">
        <v>593</v>
      </c>
    </row>
    <row r="237" spans="1:34" x14ac:dyDescent="0.25">
      <c r="A237" s="1" t="s">
        <v>985</v>
      </c>
      <c r="B237" s="1" t="s">
        <v>46</v>
      </c>
      <c r="C237" s="1" t="s">
        <v>999</v>
      </c>
      <c r="D237" s="1" t="s">
        <v>520</v>
      </c>
      <c r="E237" s="1">
        <v>1</v>
      </c>
      <c r="F237" s="1" t="s">
        <v>817</v>
      </c>
      <c r="G237" s="1">
        <v>1.3</v>
      </c>
      <c r="H237" s="1" t="s">
        <v>820</v>
      </c>
      <c r="I237" s="1" t="s">
        <v>32</v>
      </c>
      <c r="J237" s="1" t="s">
        <v>33</v>
      </c>
      <c r="K237" s="1" t="s">
        <v>100</v>
      </c>
      <c r="L237" s="1" t="s">
        <v>830</v>
      </c>
      <c r="M237" s="1">
        <v>5</v>
      </c>
      <c r="N237" s="1" t="s">
        <v>784</v>
      </c>
      <c r="O237" s="1" t="s">
        <v>766</v>
      </c>
      <c r="P237" s="1" t="s">
        <v>307</v>
      </c>
      <c r="Q237" s="177" t="s">
        <v>888</v>
      </c>
      <c r="R237" s="1" t="s">
        <v>308</v>
      </c>
      <c r="S237" s="1" t="s">
        <v>845</v>
      </c>
      <c r="T237" s="1" t="s">
        <v>705</v>
      </c>
      <c r="U237" s="1" t="s">
        <v>287</v>
      </c>
      <c r="V237" s="1" t="s">
        <v>706</v>
      </c>
      <c r="W237" s="1" t="s">
        <v>641</v>
      </c>
      <c r="X237" s="1">
        <v>3000</v>
      </c>
      <c r="Y237" s="1" t="s">
        <v>42</v>
      </c>
      <c r="Z237" s="1">
        <v>3600</v>
      </c>
      <c r="AA237" s="1">
        <v>3631</v>
      </c>
      <c r="AB237" s="219" t="s">
        <v>323</v>
      </c>
      <c r="AC237" s="177" t="s">
        <v>937</v>
      </c>
      <c r="AD237" s="1" t="s">
        <v>44</v>
      </c>
      <c r="AE237" s="6">
        <v>4866666.5999999996</v>
      </c>
      <c r="AF237" s="68">
        <v>3244444.34</v>
      </c>
      <c r="AG237" s="218">
        <v>4870000</v>
      </c>
      <c r="AH237" s="69" t="s">
        <v>572</v>
      </c>
    </row>
    <row r="238" spans="1:34" x14ac:dyDescent="0.25">
      <c r="A238" s="1" t="s">
        <v>985</v>
      </c>
      <c r="B238" s="1" t="s">
        <v>46</v>
      </c>
      <c r="C238" s="1" t="s">
        <v>999</v>
      </c>
      <c r="D238" s="1" t="s">
        <v>520</v>
      </c>
      <c r="E238" s="1">
        <v>1</v>
      </c>
      <c r="F238" s="1" t="s">
        <v>817</v>
      </c>
      <c r="G238" s="1">
        <v>1.3</v>
      </c>
      <c r="H238" s="1" t="s">
        <v>820</v>
      </c>
      <c r="I238" s="1" t="s">
        <v>32</v>
      </c>
      <c r="J238" s="1" t="s">
        <v>33</v>
      </c>
      <c r="K238" s="1" t="s">
        <v>100</v>
      </c>
      <c r="L238" s="1" t="s">
        <v>830</v>
      </c>
      <c r="M238" s="1">
        <v>5</v>
      </c>
      <c r="N238" s="1" t="s">
        <v>784</v>
      </c>
      <c r="O238" s="1" t="s">
        <v>766</v>
      </c>
      <c r="P238" s="1" t="s">
        <v>307</v>
      </c>
      <c r="Q238" s="177" t="s">
        <v>888</v>
      </c>
      <c r="R238" s="1" t="s">
        <v>308</v>
      </c>
      <c r="S238" s="1" t="s">
        <v>845</v>
      </c>
      <c r="T238" s="1" t="s">
        <v>705</v>
      </c>
      <c r="U238" s="1" t="s">
        <v>287</v>
      </c>
      <c r="V238" s="1" t="s">
        <v>706</v>
      </c>
      <c r="W238" s="1" t="s">
        <v>310</v>
      </c>
      <c r="X238" s="1">
        <v>3000</v>
      </c>
      <c r="Y238" s="1" t="s">
        <v>42</v>
      </c>
      <c r="Z238" s="1">
        <v>3600</v>
      </c>
      <c r="AA238" s="1">
        <v>3651</v>
      </c>
      <c r="AB238" s="219" t="s">
        <v>313</v>
      </c>
      <c r="AC238" s="177" t="s">
        <v>937</v>
      </c>
      <c r="AD238" s="1" t="s">
        <v>44</v>
      </c>
      <c r="AE238" s="6">
        <v>3115200</v>
      </c>
      <c r="AF238" s="68">
        <v>2076800</v>
      </c>
      <c r="AG238" s="218">
        <v>3200000</v>
      </c>
      <c r="AH238" s="69"/>
    </row>
    <row r="239" spans="1:34" x14ac:dyDescent="0.25">
      <c r="A239" s="1" t="s">
        <v>985</v>
      </c>
      <c r="B239" s="1" t="s">
        <v>46</v>
      </c>
      <c r="C239" s="1" t="s">
        <v>999</v>
      </c>
      <c r="D239" s="1" t="s">
        <v>520</v>
      </c>
      <c r="E239" s="1">
        <v>1</v>
      </c>
      <c r="F239" s="1" t="s">
        <v>817</v>
      </c>
      <c r="G239" s="1">
        <v>1.3</v>
      </c>
      <c r="H239" s="1" t="s">
        <v>820</v>
      </c>
      <c r="I239" s="1" t="s">
        <v>32</v>
      </c>
      <c r="J239" s="1" t="s">
        <v>33</v>
      </c>
      <c r="K239" s="1" t="s">
        <v>100</v>
      </c>
      <c r="L239" s="1" t="s">
        <v>830</v>
      </c>
      <c r="M239" s="1">
        <v>5</v>
      </c>
      <c r="N239" s="1" t="s">
        <v>784</v>
      </c>
      <c r="O239" s="1" t="s">
        <v>766</v>
      </c>
      <c r="P239" s="1" t="s">
        <v>307</v>
      </c>
      <c r="Q239" s="177" t="s">
        <v>888</v>
      </c>
      <c r="R239" s="1" t="s">
        <v>308</v>
      </c>
      <c r="S239" s="1" t="s">
        <v>845</v>
      </c>
      <c r="T239" s="1" t="s">
        <v>705</v>
      </c>
      <c r="U239" s="1" t="s">
        <v>287</v>
      </c>
      <c r="V239" s="1" t="s">
        <v>706</v>
      </c>
      <c r="W239" s="1" t="s">
        <v>310</v>
      </c>
      <c r="X239" s="1">
        <v>3000</v>
      </c>
      <c r="Y239" s="1" t="s">
        <v>42</v>
      </c>
      <c r="Z239" s="1">
        <v>3600</v>
      </c>
      <c r="AA239" s="1">
        <v>3661</v>
      </c>
      <c r="AB239" s="219" t="s">
        <v>314</v>
      </c>
      <c r="AC239" s="177" t="s">
        <v>937</v>
      </c>
      <c r="AD239" s="1" t="s">
        <v>44</v>
      </c>
      <c r="AE239" s="6">
        <v>6171220.2999999998</v>
      </c>
      <c r="AF239" s="68">
        <v>5152147.5199999996</v>
      </c>
      <c r="AG239" s="218">
        <v>6200000</v>
      </c>
      <c r="AH239" s="69"/>
    </row>
    <row r="240" spans="1:34" x14ac:dyDescent="0.25">
      <c r="A240" s="1" t="s">
        <v>985</v>
      </c>
      <c r="B240" s="1" t="s">
        <v>46</v>
      </c>
      <c r="C240" s="1" t="s">
        <v>999</v>
      </c>
      <c r="D240" s="1" t="s">
        <v>520</v>
      </c>
      <c r="E240" s="1">
        <v>1</v>
      </c>
      <c r="F240" s="1" t="s">
        <v>817</v>
      </c>
      <c r="G240" s="1">
        <v>1.3</v>
      </c>
      <c r="H240" s="1" t="s">
        <v>820</v>
      </c>
      <c r="I240" s="1" t="s">
        <v>32</v>
      </c>
      <c r="J240" s="1" t="s">
        <v>33</v>
      </c>
      <c r="K240" s="1" t="s">
        <v>100</v>
      </c>
      <c r="L240" s="1" t="s">
        <v>830</v>
      </c>
      <c r="M240" s="1">
        <v>5</v>
      </c>
      <c r="N240" s="1" t="s">
        <v>784</v>
      </c>
      <c r="O240" s="1" t="s">
        <v>766</v>
      </c>
      <c r="P240" s="1" t="s">
        <v>307</v>
      </c>
      <c r="Q240" s="177" t="s">
        <v>889</v>
      </c>
      <c r="R240" s="1" t="s">
        <v>785</v>
      </c>
      <c r="S240" s="1" t="s">
        <v>846</v>
      </c>
      <c r="T240" s="1" t="s">
        <v>305</v>
      </c>
      <c r="U240" s="1" t="s">
        <v>287</v>
      </c>
      <c r="V240" s="1" t="s">
        <v>307</v>
      </c>
      <c r="W240" s="1" t="s">
        <v>307</v>
      </c>
      <c r="X240" s="1">
        <v>3000</v>
      </c>
      <c r="Y240" s="1" t="s">
        <v>42</v>
      </c>
      <c r="Z240" s="1">
        <v>3700</v>
      </c>
      <c r="AA240" s="1">
        <v>3711</v>
      </c>
      <c r="AB240" s="1" t="s">
        <v>160</v>
      </c>
      <c r="AC240" s="177" t="s">
        <v>937</v>
      </c>
      <c r="AD240" s="1" t="s">
        <v>44</v>
      </c>
      <c r="AE240" s="6">
        <v>18400.04</v>
      </c>
      <c r="AF240" s="68">
        <v>0</v>
      </c>
      <c r="AG240" s="193">
        <v>25000</v>
      </c>
      <c r="AH240" s="69"/>
    </row>
    <row r="241" spans="1:34" x14ac:dyDescent="0.25">
      <c r="A241" s="1" t="s">
        <v>985</v>
      </c>
      <c r="B241" s="1" t="s">
        <v>46</v>
      </c>
      <c r="C241" s="1" t="s">
        <v>999</v>
      </c>
      <c r="D241" s="1" t="s">
        <v>520</v>
      </c>
      <c r="E241" s="1">
        <v>1</v>
      </c>
      <c r="F241" s="1" t="s">
        <v>817</v>
      </c>
      <c r="G241" s="1">
        <v>1.7</v>
      </c>
      <c r="H241" s="1" t="s">
        <v>821</v>
      </c>
      <c r="I241" s="1" t="s">
        <v>219</v>
      </c>
      <c r="J241" s="1" t="s">
        <v>220</v>
      </c>
      <c r="K241" s="1" t="s">
        <v>49</v>
      </c>
      <c r="L241" s="1" t="s">
        <v>834</v>
      </c>
      <c r="M241" s="1">
        <v>6</v>
      </c>
      <c r="N241" s="1" t="s">
        <v>223</v>
      </c>
      <c r="O241" s="1" t="s">
        <v>769</v>
      </c>
      <c r="P241" s="1" t="s">
        <v>1770</v>
      </c>
      <c r="Q241" s="177" t="s">
        <v>894</v>
      </c>
      <c r="R241" s="1" t="s">
        <v>229</v>
      </c>
      <c r="S241" s="1" t="s">
        <v>850</v>
      </c>
      <c r="T241" s="1" t="s">
        <v>599</v>
      </c>
      <c r="U241" s="1" t="s">
        <v>222</v>
      </c>
      <c r="V241" s="1" t="s">
        <v>663</v>
      </c>
      <c r="W241" s="1" t="s">
        <v>226</v>
      </c>
      <c r="X241" s="1">
        <v>3000</v>
      </c>
      <c r="Y241" s="1" t="s">
        <v>42</v>
      </c>
      <c r="Z241" s="1">
        <v>3700</v>
      </c>
      <c r="AA241" s="1">
        <v>3711</v>
      </c>
      <c r="AB241" s="1" t="s">
        <v>160</v>
      </c>
      <c r="AC241" s="177" t="s">
        <v>937</v>
      </c>
      <c r="AD241" s="1" t="s">
        <v>44</v>
      </c>
      <c r="AE241" s="68">
        <v>6755</v>
      </c>
      <c r="AF241" s="68">
        <v>25193.52</v>
      </c>
      <c r="AG241" s="193">
        <v>35000</v>
      </c>
      <c r="AH241" s="69"/>
    </row>
    <row r="242" spans="1:34" x14ac:dyDescent="0.25">
      <c r="A242" s="1" t="s">
        <v>985</v>
      </c>
      <c r="B242" s="1" t="s">
        <v>46</v>
      </c>
      <c r="C242" s="1" t="s">
        <v>999</v>
      </c>
      <c r="D242" s="1" t="s">
        <v>520</v>
      </c>
      <c r="E242" s="1">
        <v>1</v>
      </c>
      <c r="F242" s="1" t="s">
        <v>817</v>
      </c>
      <c r="G242" s="1">
        <v>1.3</v>
      </c>
      <c r="H242" s="1" t="s">
        <v>820</v>
      </c>
      <c r="I242" s="1" t="s">
        <v>32</v>
      </c>
      <c r="J242" s="1" t="s">
        <v>33</v>
      </c>
      <c r="K242" s="1" t="s">
        <v>34</v>
      </c>
      <c r="L242" s="1" t="s">
        <v>833</v>
      </c>
      <c r="M242" s="1">
        <v>5</v>
      </c>
      <c r="N242" s="1" t="s">
        <v>784</v>
      </c>
      <c r="O242" s="1" t="s">
        <v>764</v>
      </c>
      <c r="P242" s="1" t="s">
        <v>37</v>
      </c>
      <c r="Q242" s="177" t="s">
        <v>880</v>
      </c>
      <c r="R242" s="1" t="s">
        <v>252</v>
      </c>
      <c r="S242" s="1" t="s">
        <v>841</v>
      </c>
      <c r="T242" s="1" t="s">
        <v>636</v>
      </c>
      <c r="U242" s="1" t="s">
        <v>37</v>
      </c>
      <c r="V242" s="1" t="s">
        <v>584</v>
      </c>
      <c r="W242" s="1" t="s">
        <v>254</v>
      </c>
      <c r="X242" s="1">
        <v>3000</v>
      </c>
      <c r="Y242" s="1" t="s">
        <v>42</v>
      </c>
      <c r="Z242" s="1">
        <v>3700</v>
      </c>
      <c r="AA242" s="1">
        <v>3711</v>
      </c>
      <c r="AB242" s="1" t="s">
        <v>160</v>
      </c>
      <c r="AC242" s="177" t="s">
        <v>937</v>
      </c>
      <c r="AD242" s="1" t="s">
        <v>44</v>
      </c>
      <c r="AE242" s="6">
        <v>27069.9</v>
      </c>
      <c r="AF242" s="68">
        <v>0</v>
      </c>
      <c r="AG242" s="193">
        <v>25000</v>
      </c>
      <c r="AH242" s="69"/>
    </row>
    <row r="243" spans="1:34" x14ac:dyDescent="0.25">
      <c r="A243" s="1" t="s">
        <v>985</v>
      </c>
      <c r="B243" s="1" t="s">
        <v>46</v>
      </c>
      <c r="C243" s="1" t="s">
        <v>999</v>
      </c>
      <c r="D243" s="1" t="s">
        <v>520</v>
      </c>
      <c r="E243" s="1">
        <v>1</v>
      </c>
      <c r="F243" s="1" t="s">
        <v>817</v>
      </c>
      <c r="G243" s="1">
        <v>1.3</v>
      </c>
      <c r="H243" s="1" t="s">
        <v>820</v>
      </c>
      <c r="I243" s="1" t="s">
        <v>32</v>
      </c>
      <c r="J243" s="1" t="s">
        <v>33</v>
      </c>
      <c r="K243" s="1" t="s">
        <v>100</v>
      </c>
      <c r="L243" s="1" t="s">
        <v>830</v>
      </c>
      <c r="M243" s="1">
        <v>5</v>
      </c>
      <c r="N243" s="1" t="s">
        <v>783</v>
      </c>
      <c r="O243" s="1" t="s">
        <v>762</v>
      </c>
      <c r="P243" s="1" t="s">
        <v>79</v>
      </c>
      <c r="Q243" s="177" t="s">
        <v>878</v>
      </c>
      <c r="R243" s="1" t="s">
        <v>355</v>
      </c>
      <c r="S243" s="1" t="s">
        <v>839</v>
      </c>
      <c r="T243" s="1" t="s">
        <v>1756</v>
      </c>
      <c r="U243" s="1" t="s">
        <v>79</v>
      </c>
      <c r="V243" s="1" t="s">
        <v>657</v>
      </c>
      <c r="W243" s="1" t="s">
        <v>249</v>
      </c>
      <c r="X243" s="1">
        <v>3000</v>
      </c>
      <c r="Y243" s="1" t="s">
        <v>42</v>
      </c>
      <c r="Z243" s="1">
        <v>3700</v>
      </c>
      <c r="AA243" s="1">
        <v>3711</v>
      </c>
      <c r="AB243" s="1" t="s">
        <v>160</v>
      </c>
      <c r="AC243" s="177" t="s">
        <v>937</v>
      </c>
      <c r="AD243" s="1" t="s">
        <v>44</v>
      </c>
      <c r="AE243" s="7">
        <v>0</v>
      </c>
      <c r="AF243" s="68">
        <v>6250</v>
      </c>
      <c r="AG243" s="193">
        <v>7200</v>
      </c>
      <c r="AH243" s="69"/>
    </row>
    <row r="244" spans="1:34" x14ac:dyDescent="0.25">
      <c r="A244" s="1" t="s">
        <v>985</v>
      </c>
      <c r="B244" s="1" t="s">
        <v>46</v>
      </c>
      <c r="C244" s="1" t="s">
        <v>999</v>
      </c>
      <c r="D244" s="1" t="s">
        <v>520</v>
      </c>
      <c r="E244" s="1">
        <v>3</v>
      </c>
      <c r="F244" s="1" t="s">
        <v>819</v>
      </c>
      <c r="G244" s="1">
        <v>3.8</v>
      </c>
      <c r="H244" s="1" t="s">
        <v>828</v>
      </c>
      <c r="I244" s="1" t="s">
        <v>142</v>
      </c>
      <c r="J244" s="1" t="s">
        <v>143</v>
      </c>
      <c r="K244" s="1" t="s">
        <v>100</v>
      </c>
      <c r="L244" s="1" t="s">
        <v>830</v>
      </c>
      <c r="M244" s="1">
        <v>5</v>
      </c>
      <c r="N244" s="1" t="s">
        <v>784</v>
      </c>
      <c r="O244" s="1" t="s">
        <v>775</v>
      </c>
      <c r="P244" s="1" t="s">
        <v>1767</v>
      </c>
      <c r="Q244" s="177" t="s">
        <v>1648</v>
      </c>
      <c r="R244" s="1" t="s">
        <v>146</v>
      </c>
      <c r="S244" s="1" t="s">
        <v>875</v>
      </c>
      <c r="T244" s="1" t="s">
        <v>618</v>
      </c>
      <c r="U244" s="1" t="s">
        <v>145</v>
      </c>
      <c r="V244" s="1" t="s">
        <v>662</v>
      </c>
      <c r="W244" s="1" t="s">
        <v>148</v>
      </c>
      <c r="X244" s="1">
        <v>3000</v>
      </c>
      <c r="Y244" s="1" t="s">
        <v>42</v>
      </c>
      <c r="Z244" s="1">
        <v>3700</v>
      </c>
      <c r="AA244" s="1">
        <v>3711</v>
      </c>
      <c r="AB244" s="1" t="s">
        <v>160</v>
      </c>
      <c r="AC244" s="177" t="s">
        <v>937</v>
      </c>
      <c r="AD244" s="1" t="s">
        <v>44</v>
      </c>
      <c r="AE244" s="7">
        <v>0</v>
      </c>
      <c r="AF244" s="68">
        <v>0</v>
      </c>
      <c r="AG244" s="192">
        <v>35000</v>
      </c>
      <c r="AH244" s="69"/>
    </row>
    <row r="245" spans="1:34" x14ac:dyDescent="0.25">
      <c r="A245" s="1" t="s">
        <v>985</v>
      </c>
      <c r="B245" s="1" t="s">
        <v>46</v>
      </c>
      <c r="C245" s="1" t="s">
        <v>999</v>
      </c>
      <c r="D245" s="1" t="s">
        <v>520</v>
      </c>
      <c r="E245" s="1">
        <v>2</v>
      </c>
      <c r="F245" s="1" t="s">
        <v>818</v>
      </c>
      <c r="G245" s="1">
        <v>2.1</v>
      </c>
      <c r="H245" s="1" t="s">
        <v>822</v>
      </c>
      <c r="I245" s="1" t="s">
        <v>47</v>
      </c>
      <c r="J245" s="1" t="s">
        <v>48</v>
      </c>
      <c r="K245" s="1" t="s">
        <v>49</v>
      </c>
      <c r="L245" s="1" t="s">
        <v>834</v>
      </c>
      <c r="M245" s="1">
        <v>3</v>
      </c>
      <c r="N245" s="1" t="s">
        <v>53</v>
      </c>
      <c r="O245" s="1" t="s">
        <v>770</v>
      </c>
      <c r="P245" s="1" t="s">
        <v>1605</v>
      </c>
      <c r="Q245" s="177" t="s">
        <v>906</v>
      </c>
      <c r="R245" s="1" t="s">
        <v>54</v>
      </c>
      <c r="S245" s="1" t="s">
        <v>858</v>
      </c>
      <c r="T245" s="1" t="s">
        <v>600</v>
      </c>
      <c r="U245" s="1" t="s">
        <v>52</v>
      </c>
      <c r="V245" s="1" t="s">
        <v>660</v>
      </c>
      <c r="W245" s="1" t="s">
        <v>56</v>
      </c>
      <c r="X245" s="1">
        <v>3000</v>
      </c>
      <c r="Y245" s="1" t="s">
        <v>42</v>
      </c>
      <c r="Z245" s="1">
        <v>3700</v>
      </c>
      <c r="AA245" s="1">
        <v>3721</v>
      </c>
      <c r="AB245" s="1" t="s">
        <v>65</v>
      </c>
      <c r="AC245" s="177" t="s">
        <v>937</v>
      </c>
      <c r="AD245" s="1" t="s">
        <v>44</v>
      </c>
      <c r="AE245" s="7">
        <v>0</v>
      </c>
      <c r="AF245" s="68">
        <v>2220</v>
      </c>
      <c r="AG245" s="193">
        <v>3000</v>
      </c>
      <c r="AH245" s="69"/>
    </row>
    <row r="246" spans="1:34" x14ac:dyDescent="0.25">
      <c r="A246" s="1" t="s">
        <v>985</v>
      </c>
      <c r="B246" s="1" t="s">
        <v>46</v>
      </c>
      <c r="C246" s="1" t="s">
        <v>999</v>
      </c>
      <c r="D246" s="1" t="s">
        <v>520</v>
      </c>
      <c r="E246" s="1">
        <v>1</v>
      </c>
      <c r="F246" s="1" t="s">
        <v>817</v>
      </c>
      <c r="G246" s="1">
        <v>1.7</v>
      </c>
      <c r="H246" s="1" t="s">
        <v>821</v>
      </c>
      <c r="I246" s="1" t="s">
        <v>219</v>
      </c>
      <c r="J246" s="1" t="s">
        <v>220</v>
      </c>
      <c r="K246" s="1" t="s">
        <v>49</v>
      </c>
      <c r="L246" s="1" t="s">
        <v>834</v>
      </c>
      <c r="M246" s="1">
        <v>6</v>
      </c>
      <c r="N246" s="1" t="s">
        <v>223</v>
      </c>
      <c r="O246" s="1" t="s">
        <v>769</v>
      </c>
      <c r="P246" s="1" t="s">
        <v>1770</v>
      </c>
      <c r="Q246" s="177" t="s">
        <v>893</v>
      </c>
      <c r="R246" s="1" t="s">
        <v>224</v>
      </c>
      <c r="S246" s="1" t="s">
        <v>850</v>
      </c>
      <c r="T246" s="1" t="s">
        <v>599</v>
      </c>
      <c r="U246" s="1" t="s">
        <v>222</v>
      </c>
      <c r="V246" s="1" t="s">
        <v>663</v>
      </c>
      <c r="W246" s="1" t="s">
        <v>226</v>
      </c>
      <c r="X246" s="1">
        <v>3000</v>
      </c>
      <c r="Y246" s="1" t="s">
        <v>42</v>
      </c>
      <c r="Z246" s="1">
        <v>3700</v>
      </c>
      <c r="AA246" s="1">
        <v>3721</v>
      </c>
      <c r="AB246" s="1" t="s">
        <v>65</v>
      </c>
      <c r="AC246" s="177" t="s">
        <v>937</v>
      </c>
      <c r="AD246" s="1" t="s">
        <v>44</v>
      </c>
      <c r="AE246" s="68">
        <v>0</v>
      </c>
      <c r="AF246" s="68">
        <v>6755.56</v>
      </c>
      <c r="AG246" s="193">
        <v>15000</v>
      </c>
      <c r="AH246" s="69"/>
    </row>
    <row r="247" spans="1:34" x14ac:dyDescent="0.25">
      <c r="A247" s="1" t="s">
        <v>985</v>
      </c>
      <c r="B247" s="1" t="s">
        <v>46</v>
      </c>
      <c r="C247" s="1" t="s">
        <v>999</v>
      </c>
      <c r="D247" s="1" t="s">
        <v>520</v>
      </c>
      <c r="E247" s="1">
        <v>1</v>
      </c>
      <c r="F247" s="1" t="s">
        <v>817</v>
      </c>
      <c r="G247" s="1">
        <v>1.3</v>
      </c>
      <c r="H247" s="1" t="s">
        <v>820</v>
      </c>
      <c r="I247" s="1" t="s">
        <v>32</v>
      </c>
      <c r="J247" s="1" t="s">
        <v>33</v>
      </c>
      <c r="K247" s="1" t="s">
        <v>100</v>
      </c>
      <c r="L247" s="1" t="s">
        <v>830</v>
      </c>
      <c r="M247" s="1">
        <v>5</v>
      </c>
      <c r="N247" s="1" t="s">
        <v>784</v>
      </c>
      <c r="O247" s="1" t="s">
        <v>766</v>
      </c>
      <c r="P247" s="1" t="s">
        <v>307</v>
      </c>
      <c r="Q247" s="177" t="s">
        <v>889</v>
      </c>
      <c r="R247" s="1" t="s">
        <v>785</v>
      </c>
      <c r="S247" s="1" t="s">
        <v>846</v>
      </c>
      <c r="T247" s="1" t="s">
        <v>305</v>
      </c>
      <c r="U247" s="1" t="s">
        <v>287</v>
      </c>
      <c r="V247" s="1" t="s">
        <v>307</v>
      </c>
      <c r="W247" s="1" t="s">
        <v>307</v>
      </c>
      <c r="X247" s="1">
        <v>3000</v>
      </c>
      <c r="Y247" s="1" t="s">
        <v>42</v>
      </c>
      <c r="Z247" s="1">
        <v>3700</v>
      </c>
      <c r="AA247" s="1">
        <v>3751</v>
      </c>
      <c r="AB247" s="1" t="s">
        <v>161</v>
      </c>
      <c r="AC247" s="177" t="s">
        <v>937</v>
      </c>
      <c r="AD247" s="1" t="s">
        <v>44</v>
      </c>
      <c r="AE247" s="6">
        <v>12309.98</v>
      </c>
      <c r="AF247" s="68">
        <v>0</v>
      </c>
      <c r="AG247" s="193">
        <v>20000</v>
      </c>
      <c r="AH247" s="69"/>
    </row>
    <row r="248" spans="1:34" x14ac:dyDescent="0.25">
      <c r="A248" s="1" t="s">
        <v>985</v>
      </c>
      <c r="B248" s="1" t="s">
        <v>46</v>
      </c>
      <c r="C248" s="1" t="s">
        <v>999</v>
      </c>
      <c r="D248" s="1" t="s">
        <v>520</v>
      </c>
      <c r="E248" s="1">
        <v>1</v>
      </c>
      <c r="F248" s="1" t="s">
        <v>817</v>
      </c>
      <c r="G248" s="1">
        <v>1.7</v>
      </c>
      <c r="H248" s="1" t="s">
        <v>821</v>
      </c>
      <c r="I248" s="1" t="s">
        <v>219</v>
      </c>
      <c r="J248" s="1" t="s">
        <v>220</v>
      </c>
      <c r="K248" s="1" t="s">
        <v>49</v>
      </c>
      <c r="L248" s="1" t="s">
        <v>834</v>
      </c>
      <c r="M248" s="1">
        <v>6</v>
      </c>
      <c r="N248" s="1" t="s">
        <v>223</v>
      </c>
      <c r="O248" s="1" t="s">
        <v>769</v>
      </c>
      <c r="P248" s="1" t="s">
        <v>1770</v>
      </c>
      <c r="Q248" s="177" t="s">
        <v>894</v>
      </c>
      <c r="R248" s="1" t="s">
        <v>229</v>
      </c>
      <c r="S248" s="1" t="s">
        <v>850</v>
      </c>
      <c r="T248" s="1" t="s">
        <v>599</v>
      </c>
      <c r="U248" s="1" t="s">
        <v>222</v>
      </c>
      <c r="V248" s="1" t="s">
        <v>663</v>
      </c>
      <c r="W248" s="1" t="s">
        <v>226</v>
      </c>
      <c r="X248" s="1">
        <v>3000</v>
      </c>
      <c r="Y248" s="1" t="s">
        <v>42</v>
      </c>
      <c r="Z248" s="1">
        <v>3700</v>
      </c>
      <c r="AA248" s="1">
        <v>3751</v>
      </c>
      <c r="AB248" s="1" t="s">
        <v>161</v>
      </c>
      <c r="AC248" s="177" t="s">
        <v>937</v>
      </c>
      <c r="AD248" s="1" t="s">
        <v>44</v>
      </c>
      <c r="AE248" s="68">
        <v>1035</v>
      </c>
      <c r="AF248" s="68">
        <v>19848.97</v>
      </c>
      <c r="AG248" s="193">
        <v>35000</v>
      </c>
      <c r="AH248" s="69"/>
    </row>
    <row r="249" spans="1:34" x14ac:dyDescent="0.25">
      <c r="A249" s="1" t="s">
        <v>985</v>
      </c>
      <c r="B249" s="1" t="s">
        <v>46</v>
      </c>
      <c r="C249" s="1" t="s">
        <v>999</v>
      </c>
      <c r="D249" s="1" t="s">
        <v>520</v>
      </c>
      <c r="E249" s="1">
        <v>1</v>
      </c>
      <c r="F249" s="1" t="s">
        <v>817</v>
      </c>
      <c r="G249" s="1">
        <v>1.3</v>
      </c>
      <c r="H249" s="1" t="s">
        <v>820</v>
      </c>
      <c r="I249" s="1" t="s">
        <v>32</v>
      </c>
      <c r="J249" s="1" t="s">
        <v>33</v>
      </c>
      <c r="K249" s="1" t="s">
        <v>100</v>
      </c>
      <c r="L249" s="1" t="s">
        <v>830</v>
      </c>
      <c r="M249" s="1">
        <v>5</v>
      </c>
      <c r="N249" s="1" t="s">
        <v>783</v>
      </c>
      <c r="O249" s="1" t="s">
        <v>762</v>
      </c>
      <c r="P249" s="1" t="s">
        <v>79</v>
      </c>
      <c r="Q249" s="177" t="s">
        <v>878</v>
      </c>
      <c r="R249" s="1" t="s">
        <v>355</v>
      </c>
      <c r="S249" s="1" t="s">
        <v>839</v>
      </c>
      <c r="T249" s="1" t="s">
        <v>1756</v>
      </c>
      <c r="U249" s="1" t="s">
        <v>79</v>
      </c>
      <c r="V249" s="1" t="s">
        <v>657</v>
      </c>
      <c r="W249" s="1" t="s">
        <v>249</v>
      </c>
      <c r="X249" s="1">
        <v>3000</v>
      </c>
      <c r="Y249" s="1" t="s">
        <v>42</v>
      </c>
      <c r="Z249" s="1">
        <v>3700</v>
      </c>
      <c r="AA249" s="1">
        <v>3751</v>
      </c>
      <c r="AB249" s="1" t="s">
        <v>161</v>
      </c>
      <c r="AC249" s="177" t="s">
        <v>937</v>
      </c>
      <c r="AD249" s="1" t="s">
        <v>44</v>
      </c>
      <c r="AE249" s="7">
        <v>0</v>
      </c>
      <c r="AF249" s="68">
        <v>1165.96</v>
      </c>
      <c r="AG249" s="193">
        <v>5300</v>
      </c>
      <c r="AH249" s="69"/>
    </row>
    <row r="250" spans="1:34" x14ac:dyDescent="0.25">
      <c r="A250" s="1" t="s">
        <v>985</v>
      </c>
      <c r="B250" s="1" t="s">
        <v>46</v>
      </c>
      <c r="C250" s="1" t="s">
        <v>999</v>
      </c>
      <c r="D250" s="1" t="s">
        <v>520</v>
      </c>
      <c r="E250" s="1">
        <v>1</v>
      </c>
      <c r="F250" s="1" t="s">
        <v>817</v>
      </c>
      <c r="G250" s="1">
        <v>1.3</v>
      </c>
      <c r="H250" s="1" t="s">
        <v>820</v>
      </c>
      <c r="I250" s="1" t="s">
        <v>32</v>
      </c>
      <c r="J250" s="1" t="s">
        <v>33</v>
      </c>
      <c r="K250" s="1" t="s">
        <v>34</v>
      </c>
      <c r="L250" s="1" t="s">
        <v>833</v>
      </c>
      <c r="M250" s="1">
        <v>5</v>
      </c>
      <c r="N250" s="1" t="s">
        <v>784</v>
      </c>
      <c r="O250" s="1" t="s">
        <v>764</v>
      </c>
      <c r="P250" s="1" t="s">
        <v>37</v>
      </c>
      <c r="Q250" s="177" t="s">
        <v>880</v>
      </c>
      <c r="R250" s="1" t="s">
        <v>252</v>
      </c>
      <c r="S250" s="1" t="s">
        <v>841</v>
      </c>
      <c r="T250" s="1" t="s">
        <v>636</v>
      </c>
      <c r="U250" s="1" t="s">
        <v>37</v>
      </c>
      <c r="V250" s="1" t="s">
        <v>584</v>
      </c>
      <c r="W250" s="1" t="s">
        <v>254</v>
      </c>
      <c r="X250" s="1">
        <v>3000</v>
      </c>
      <c r="Y250" s="1" t="s">
        <v>42</v>
      </c>
      <c r="Z250" s="1">
        <v>3700</v>
      </c>
      <c r="AA250" s="1">
        <v>3751</v>
      </c>
      <c r="AB250" s="1" t="s">
        <v>161</v>
      </c>
      <c r="AC250" s="177" t="s">
        <v>937</v>
      </c>
      <c r="AD250" s="1" t="s">
        <v>44</v>
      </c>
      <c r="AE250" s="6">
        <v>5173.8900000000003</v>
      </c>
      <c r="AF250" s="68">
        <v>0</v>
      </c>
      <c r="AG250" s="193">
        <v>20000</v>
      </c>
      <c r="AH250" s="69"/>
    </row>
    <row r="251" spans="1:34" x14ac:dyDescent="0.25">
      <c r="A251" s="1" t="s">
        <v>985</v>
      </c>
      <c r="B251" s="1" t="s">
        <v>46</v>
      </c>
      <c r="C251" s="1" t="s">
        <v>999</v>
      </c>
      <c r="D251" s="1" t="s">
        <v>520</v>
      </c>
      <c r="E251" s="1">
        <v>3</v>
      </c>
      <c r="F251" s="1" t="s">
        <v>819</v>
      </c>
      <c r="G251" s="1">
        <v>3.8</v>
      </c>
      <c r="H251" s="1" t="s">
        <v>828</v>
      </c>
      <c r="I251" s="1" t="s">
        <v>142</v>
      </c>
      <c r="J251" s="1" t="s">
        <v>143</v>
      </c>
      <c r="K251" s="1" t="s">
        <v>100</v>
      </c>
      <c r="L251" s="1" t="s">
        <v>830</v>
      </c>
      <c r="M251" s="1">
        <v>5</v>
      </c>
      <c r="N251" s="1" t="s">
        <v>784</v>
      </c>
      <c r="O251" s="1" t="s">
        <v>775</v>
      </c>
      <c r="P251" s="1" t="s">
        <v>1767</v>
      </c>
      <c r="Q251" s="177" t="s">
        <v>1648</v>
      </c>
      <c r="R251" s="1" t="s">
        <v>146</v>
      </c>
      <c r="S251" s="1" t="s">
        <v>875</v>
      </c>
      <c r="T251" s="1" t="s">
        <v>618</v>
      </c>
      <c r="U251" s="1" t="s">
        <v>145</v>
      </c>
      <c r="V251" s="1" t="s">
        <v>662</v>
      </c>
      <c r="W251" s="1" t="s">
        <v>148</v>
      </c>
      <c r="X251" s="1">
        <v>3000</v>
      </c>
      <c r="Y251" s="1" t="s">
        <v>42</v>
      </c>
      <c r="Z251" s="1">
        <v>3700</v>
      </c>
      <c r="AA251" s="1">
        <v>3751</v>
      </c>
      <c r="AB251" s="1" t="s">
        <v>161</v>
      </c>
      <c r="AC251" s="177" t="s">
        <v>937</v>
      </c>
      <c r="AD251" s="1" t="s">
        <v>44</v>
      </c>
      <c r="AE251" s="7">
        <v>0</v>
      </c>
      <c r="AF251" s="68">
        <v>0</v>
      </c>
      <c r="AG251" s="192">
        <v>35000</v>
      </c>
      <c r="AH251" s="69"/>
    </row>
    <row r="252" spans="1:34" x14ac:dyDescent="0.25">
      <c r="A252" s="1" t="s">
        <v>985</v>
      </c>
      <c r="B252" s="1" t="s">
        <v>46</v>
      </c>
      <c r="C252" s="1" t="s">
        <v>999</v>
      </c>
      <c r="D252" s="1" t="s">
        <v>520</v>
      </c>
      <c r="E252" s="1">
        <v>1</v>
      </c>
      <c r="F252" s="1" t="s">
        <v>817</v>
      </c>
      <c r="G252" s="1">
        <v>1.7</v>
      </c>
      <c r="H252" s="1" t="s">
        <v>821</v>
      </c>
      <c r="I252" s="1" t="s">
        <v>123</v>
      </c>
      <c r="J252" s="1" t="s">
        <v>124</v>
      </c>
      <c r="K252" s="1" t="s">
        <v>100</v>
      </c>
      <c r="L252" s="1" t="s">
        <v>830</v>
      </c>
      <c r="M252" s="1">
        <v>6</v>
      </c>
      <c r="N252" s="1" t="s">
        <v>223</v>
      </c>
      <c r="O252" s="1" t="s">
        <v>769</v>
      </c>
      <c r="P252" s="1" t="s">
        <v>1770</v>
      </c>
      <c r="Q252" s="177" t="s">
        <v>896</v>
      </c>
      <c r="R252" s="1" t="s">
        <v>126</v>
      </c>
      <c r="S252" s="1" t="s">
        <v>898</v>
      </c>
      <c r="T252" s="1" t="s">
        <v>1753</v>
      </c>
      <c r="U252" s="1" t="s">
        <v>79</v>
      </c>
      <c r="V252" s="1" t="s">
        <v>663</v>
      </c>
      <c r="W252" s="1" t="s">
        <v>128</v>
      </c>
      <c r="X252" s="1">
        <v>3000</v>
      </c>
      <c r="Y252" s="1" t="s">
        <v>42</v>
      </c>
      <c r="Z252" s="1">
        <v>3700</v>
      </c>
      <c r="AA252" s="1">
        <v>3751</v>
      </c>
      <c r="AB252" s="1" t="s">
        <v>161</v>
      </c>
      <c r="AC252" s="177" t="s">
        <v>937</v>
      </c>
      <c r="AD252" s="1" t="s">
        <v>44</v>
      </c>
      <c r="AE252" s="6">
        <v>126.97</v>
      </c>
      <c r="AF252" s="68">
        <v>0</v>
      </c>
      <c r="AG252" s="193">
        <v>50000</v>
      </c>
      <c r="AH252" s="69"/>
    </row>
    <row r="253" spans="1:34" x14ac:dyDescent="0.25">
      <c r="A253" s="1" t="s">
        <v>985</v>
      </c>
      <c r="B253" s="1" t="s">
        <v>46</v>
      </c>
      <c r="C253" s="1" t="s">
        <v>999</v>
      </c>
      <c r="D253" s="1" t="s">
        <v>520</v>
      </c>
      <c r="E253" s="1">
        <v>3</v>
      </c>
      <c r="F253" s="1" t="s">
        <v>819</v>
      </c>
      <c r="G253" s="1">
        <v>3.1</v>
      </c>
      <c r="H253" s="1" t="s">
        <v>827</v>
      </c>
      <c r="I253" s="1" t="s">
        <v>374</v>
      </c>
      <c r="J253" s="1" t="s">
        <v>375</v>
      </c>
      <c r="K253" s="1" t="s">
        <v>100</v>
      </c>
      <c r="L253" s="1" t="s">
        <v>830</v>
      </c>
      <c r="M253" s="1">
        <v>7</v>
      </c>
      <c r="N253" s="1" t="s">
        <v>376</v>
      </c>
      <c r="O253" s="1" t="s">
        <v>773</v>
      </c>
      <c r="P253" s="1" t="s">
        <v>912</v>
      </c>
      <c r="Q253" s="177" t="s">
        <v>928</v>
      </c>
      <c r="R253" s="1" t="s">
        <v>1765</v>
      </c>
      <c r="S253" s="1" t="s">
        <v>870</v>
      </c>
      <c r="T253" s="1" t="s">
        <v>613</v>
      </c>
      <c r="U253" s="1" t="s">
        <v>351</v>
      </c>
      <c r="V253" s="1" t="s">
        <v>651</v>
      </c>
      <c r="W253" s="1" t="s">
        <v>384</v>
      </c>
      <c r="X253" s="1">
        <v>3000</v>
      </c>
      <c r="Y253" s="1" t="s">
        <v>42</v>
      </c>
      <c r="Z253" s="1">
        <v>3700</v>
      </c>
      <c r="AA253" s="1">
        <v>3751</v>
      </c>
      <c r="AB253" s="1" t="s">
        <v>161</v>
      </c>
      <c r="AC253" s="177" t="s">
        <v>937</v>
      </c>
      <c r="AD253" s="1" t="s">
        <v>44</v>
      </c>
      <c r="AE253" s="7">
        <v>0</v>
      </c>
      <c r="AF253" s="68">
        <v>0</v>
      </c>
      <c r="AG253" s="193">
        <v>30000</v>
      </c>
      <c r="AH253" s="69"/>
    </row>
    <row r="254" spans="1:34" x14ac:dyDescent="0.25">
      <c r="A254" s="1" t="s">
        <v>985</v>
      </c>
      <c r="B254" s="1" t="s">
        <v>46</v>
      </c>
      <c r="C254" s="1" t="s">
        <v>999</v>
      </c>
      <c r="D254" s="1" t="s">
        <v>520</v>
      </c>
      <c r="E254" s="1">
        <v>1</v>
      </c>
      <c r="F254" s="1" t="s">
        <v>817</v>
      </c>
      <c r="G254" s="1">
        <v>1.3</v>
      </c>
      <c r="H254" s="1" t="s">
        <v>820</v>
      </c>
      <c r="I254" s="1" t="s">
        <v>238</v>
      </c>
      <c r="J254" s="1" t="s">
        <v>239</v>
      </c>
      <c r="K254" s="1" t="s">
        <v>100</v>
      </c>
      <c r="L254" s="1" t="s">
        <v>830</v>
      </c>
      <c r="M254" s="1">
        <v>5</v>
      </c>
      <c r="N254" s="1" t="s">
        <v>783</v>
      </c>
      <c r="O254" s="1" t="s">
        <v>763</v>
      </c>
      <c r="P254" s="1" t="s">
        <v>243</v>
      </c>
      <c r="Q254" s="177" t="s">
        <v>879</v>
      </c>
      <c r="R254" s="1" t="s">
        <v>244</v>
      </c>
      <c r="S254" s="1" t="s">
        <v>840</v>
      </c>
      <c r="T254" s="1" t="s">
        <v>630</v>
      </c>
      <c r="U254" s="1" t="s">
        <v>243</v>
      </c>
      <c r="V254" s="1" t="s">
        <v>629</v>
      </c>
      <c r="W254" s="1" t="s">
        <v>246</v>
      </c>
      <c r="X254" s="1">
        <v>3000</v>
      </c>
      <c r="Y254" s="1" t="s">
        <v>42</v>
      </c>
      <c r="Z254" s="1">
        <v>3700</v>
      </c>
      <c r="AA254" s="1">
        <v>3791</v>
      </c>
      <c r="AB254" s="1" t="s">
        <v>265</v>
      </c>
      <c r="AC254" s="177" t="s">
        <v>937</v>
      </c>
      <c r="AD254" s="1" t="s">
        <v>44</v>
      </c>
      <c r="AE254" s="6">
        <v>0</v>
      </c>
      <c r="AF254" s="68">
        <v>0</v>
      </c>
      <c r="AG254" s="193">
        <v>50000</v>
      </c>
      <c r="AH254" s="69"/>
    </row>
    <row r="255" spans="1:34" x14ac:dyDescent="0.25">
      <c r="A255" s="1" t="s">
        <v>985</v>
      </c>
      <c r="B255" s="1" t="s">
        <v>46</v>
      </c>
      <c r="C255" s="1" t="s">
        <v>999</v>
      </c>
      <c r="D255" s="1" t="s">
        <v>520</v>
      </c>
      <c r="E255" s="1">
        <v>1</v>
      </c>
      <c r="F255" s="1" t="s">
        <v>817</v>
      </c>
      <c r="G255" s="1">
        <v>1.3</v>
      </c>
      <c r="H255" s="1" t="s">
        <v>820</v>
      </c>
      <c r="I255" s="1" t="s">
        <v>32</v>
      </c>
      <c r="J255" s="1" t="s">
        <v>33</v>
      </c>
      <c r="K255" s="1" t="s">
        <v>100</v>
      </c>
      <c r="L255" s="1" t="s">
        <v>830</v>
      </c>
      <c r="M255" s="1">
        <v>5</v>
      </c>
      <c r="N255" s="1" t="s">
        <v>783</v>
      </c>
      <c r="O255" s="1" t="s">
        <v>762</v>
      </c>
      <c r="P255" s="1" t="s">
        <v>79</v>
      </c>
      <c r="Q255" s="177" t="s">
        <v>878</v>
      </c>
      <c r="R255" s="1" t="s">
        <v>355</v>
      </c>
      <c r="S255" s="1" t="s">
        <v>839</v>
      </c>
      <c r="T255" s="1" t="s">
        <v>1756</v>
      </c>
      <c r="U255" s="1" t="s">
        <v>79</v>
      </c>
      <c r="V255" s="1" t="s">
        <v>657</v>
      </c>
      <c r="W255" s="1" t="s">
        <v>249</v>
      </c>
      <c r="X255" s="1">
        <v>3000</v>
      </c>
      <c r="Y255" s="1" t="s">
        <v>42</v>
      </c>
      <c r="Z255" s="1">
        <v>3700</v>
      </c>
      <c r="AA255" s="1">
        <v>3791</v>
      </c>
      <c r="AB255" s="1" t="s">
        <v>265</v>
      </c>
      <c r="AC255" s="177" t="s">
        <v>937</v>
      </c>
      <c r="AD255" s="1" t="s">
        <v>44</v>
      </c>
      <c r="AE255" s="7">
        <v>0</v>
      </c>
      <c r="AF255" s="68">
        <v>0</v>
      </c>
      <c r="AG255" s="193">
        <v>8000</v>
      </c>
      <c r="AH255" s="69"/>
    </row>
    <row r="256" spans="1:34" x14ac:dyDescent="0.25">
      <c r="A256" s="1" t="s">
        <v>985</v>
      </c>
      <c r="B256" s="1" t="s">
        <v>46</v>
      </c>
      <c r="C256" s="1" t="s">
        <v>999</v>
      </c>
      <c r="D256" s="1" t="s">
        <v>520</v>
      </c>
      <c r="E256" s="1">
        <v>2</v>
      </c>
      <c r="F256" s="1" t="s">
        <v>818</v>
      </c>
      <c r="G256" s="1">
        <v>2.1</v>
      </c>
      <c r="H256" s="1" t="s">
        <v>822</v>
      </c>
      <c r="I256" s="1" t="s">
        <v>47</v>
      </c>
      <c r="J256" s="1" t="s">
        <v>48</v>
      </c>
      <c r="K256" s="1" t="s">
        <v>49</v>
      </c>
      <c r="L256" s="1" t="s">
        <v>834</v>
      </c>
      <c r="M256" s="1">
        <v>3</v>
      </c>
      <c r="N256" s="1" t="s">
        <v>53</v>
      </c>
      <c r="O256" s="1" t="s">
        <v>770</v>
      </c>
      <c r="P256" s="1" t="s">
        <v>1605</v>
      </c>
      <c r="Q256" s="177" t="s">
        <v>906</v>
      </c>
      <c r="R256" s="1" t="s">
        <v>54</v>
      </c>
      <c r="S256" s="1" t="s">
        <v>858</v>
      </c>
      <c r="T256" s="1" t="s">
        <v>600</v>
      </c>
      <c r="U256" s="1" t="s">
        <v>52</v>
      </c>
      <c r="V256" s="1" t="s">
        <v>660</v>
      </c>
      <c r="W256" s="1" t="s">
        <v>56</v>
      </c>
      <c r="X256" s="1">
        <v>3000</v>
      </c>
      <c r="Y256" s="1" t="s">
        <v>42</v>
      </c>
      <c r="Z256" s="1">
        <v>3800</v>
      </c>
      <c r="AA256" s="1">
        <v>3821</v>
      </c>
      <c r="AB256" s="1" t="s">
        <v>66</v>
      </c>
      <c r="AC256" s="177" t="s">
        <v>937</v>
      </c>
      <c r="AD256" s="1" t="s">
        <v>44</v>
      </c>
      <c r="AE256" s="6">
        <v>56004.800000000003</v>
      </c>
      <c r="AF256" s="68">
        <v>0</v>
      </c>
      <c r="AG256" s="193">
        <v>200000</v>
      </c>
      <c r="AH256" s="69"/>
    </row>
    <row r="257" spans="1:34" x14ac:dyDescent="0.25">
      <c r="A257" s="1" t="s">
        <v>985</v>
      </c>
      <c r="B257" s="1" t="s">
        <v>46</v>
      </c>
      <c r="C257" s="1" t="s">
        <v>999</v>
      </c>
      <c r="D257" s="1" t="s">
        <v>520</v>
      </c>
      <c r="E257" s="1">
        <v>1</v>
      </c>
      <c r="F257" s="1" t="s">
        <v>817</v>
      </c>
      <c r="G257" s="1">
        <v>1.7</v>
      </c>
      <c r="H257" s="1" t="s">
        <v>821</v>
      </c>
      <c r="I257" s="1" t="s">
        <v>123</v>
      </c>
      <c r="J257" s="1" t="s">
        <v>124</v>
      </c>
      <c r="K257" s="1" t="s">
        <v>100</v>
      </c>
      <c r="L257" s="1" t="s">
        <v>830</v>
      </c>
      <c r="M257" s="1">
        <v>6</v>
      </c>
      <c r="N257" s="1" t="s">
        <v>223</v>
      </c>
      <c r="O257" s="1" t="s">
        <v>769</v>
      </c>
      <c r="P257" s="1" t="s">
        <v>1770</v>
      </c>
      <c r="Q257" s="177" t="s">
        <v>896</v>
      </c>
      <c r="R257" s="1" t="s">
        <v>126</v>
      </c>
      <c r="S257" s="1" t="s">
        <v>898</v>
      </c>
      <c r="T257" s="1" t="s">
        <v>1753</v>
      </c>
      <c r="U257" s="1" t="s">
        <v>79</v>
      </c>
      <c r="V257" s="1" t="s">
        <v>663</v>
      </c>
      <c r="W257" s="1" t="s">
        <v>128</v>
      </c>
      <c r="X257" s="1">
        <v>3000</v>
      </c>
      <c r="Y257" s="1" t="s">
        <v>42</v>
      </c>
      <c r="Z257" s="1">
        <v>3800</v>
      </c>
      <c r="AA257" s="1">
        <v>3821</v>
      </c>
      <c r="AB257" s="1" t="s">
        <v>66</v>
      </c>
      <c r="AC257" s="177" t="s">
        <v>937</v>
      </c>
      <c r="AD257" s="1" t="s">
        <v>44</v>
      </c>
      <c r="AE257" s="6">
        <v>47281.599999999999</v>
      </c>
      <c r="AF257" s="68">
        <v>0</v>
      </c>
      <c r="AG257" s="193">
        <v>250000</v>
      </c>
      <c r="AH257" s="69"/>
    </row>
    <row r="258" spans="1:34" x14ac:dyDescent="0.25">
      <c r="A258" s="1" t="s">
        <v>985</v>
      </c>
      <c r="B258" s="1" t="s">
        <v>46</v>
      </c>
      <c r="C258" s="1" t="s">
        <v>999</v>
      </c>
      <c r="D258" s="1" t="s">
        <v>520</v>
      </c>
      <c r="E258" s="1">
        <v>2</v>
      </c>
      <c r="F258" s="1" t="s">
        <v>818</v>
      </c>
      <c r="G258" s="1">
        <v>2.7</v>
      </c>
      <c r="H258" s="1" t="s">
        <v>189</v>
      </c>
      <c r="I258" s="1" t="s">
        <v>188</v>
      </c>
      <c r="J258" s="1" t="s">
        <v>189</v>
      </c>
      <c r="K258" s="1" t="s">
        <v>282</v>
      </c>
      <c r="L258" s="1" t="s">
        <v>831</v>
      </c>
      <c r="M258" s="1">
        <v>0</v>
      </c>
      <c r="N258" s="1" t="s">
        <v>80</v>
      </c>
      <c r="O258" s="1" t="s">
        <v>771</v>
      </c>
      <c r="P258" s="1" t="s">
        <v>1768</v>
      </c>
      <c r="Q258" s="177" t="s">
        <v>915</v>
      </c>
      <c r="R258" s="1" t="s">
        <v>199</v>
      </c>
      <c r="S258" s="1" t="s">
        <v>866</v>
      </c>
      <c r="T258" s="1" t="s">
        <v>738</v>
      </c>
      <c r="U258" s="1" t="s">
        <v>197</v>
      </c>
      <c r="V258" s="1" t="s">
        <v>659</v>
      </c>
      <c r="W258" s="1" t="s">
        <v>201</v>
      </c>
      <c r="X258" s="1">
        <v>3000</v>
      </c>
      <c r="Y258" s="1" t="s">
        <v>42</v>
      </c>
      <c r="Z258" s="1">
        <v>3800</v>
      </c>
      <c r="AA258" s="1">
        <v>3821</v>
      </c>
      <c r="AB258" s="1" t="s">
        <v>66</v>
      </c>
      <c r="AC258" s="177" t="s">
        <v>937</v>
      </c>
      <c r="AD258" s="1" t="s">
        <v>44</v>
      </c>
      <c r="AE258" s="6">
        <v>3943600</v>
      </c>
      <c r="AF258" s="68">
        <v>3942260</v>
      </c>
      <c r="AG258" s="193">
        <v>4000000</v>
      </c>
      <c r="AH258" s="69" t="s">
        <v>547</v>
      </c>
    </row>
    <row r="259" spans="1:34" x14ac:dyDescent="0.25">
      <c r="A259" s="1" t="s">
        <v>985</v>
      </c>
      <c r="B259" s="1" t="s">
        <v>46</v>
      </c>
      <c r="C259" s="1" t="s">
        <v>999</v>
      </c>
      <c r="D259" s="1" t="s">
        <v>520</v>
      </c>
      <c r="E259" s="1">
        <v>2</v>
      </c>
      <c r="F259" s="1" t="s">
        <v>818</v>
      </c>
      <c r="G259" s="1">
        <v>2.7</v>
      </c>
      <c r="H259" s="1" t="s">
        <v>189</v>
      </c>
      <c r="I259" s="1" t="s">
        <v>188</v>
      </c>
      <c r="J259" s="1" t="s">
        <v>189</v>
      </c>
      <c r="K259" s="1" t="s">
        <v>282</v>
      </c>
      <c r="L259" s="1" t="s">
        <v>831</v>
      </c>
      <c r="M259" s="1">
        <v>0</v>
      </c>
      <c r="N259" s="1" t="s">
        <v>80</v>
      </c>
      <c r="O259" s="1" t="s">
        <v>771</v>
      </c>
      <c r="P259" s="1" t="s">
        <v>1768</v>
      </c>
      <c r="Q259" s="177" t="s">
        <v>913</v>
      </c>
      <c r="R259" s="1" t="s">
        <v>810</v>
      </c>
      <c r="S259" s="1" t="s">
        <v>864</v>
      </c>
      <c r="T259" s="1" t="s">
        <v>602</v>
      </c>
      <c r="U259" s="1" t="s">
        <v>79</v>
      </c>
      <c r="V259" s="1" t="s">
        <v>659</v>
      </c>
      <c r="W259" s="1" t="s">
        <v>91</v>
      </c>
      <c r="X259" s="1">
        <v>3000</v>
      </c>
      <c r="Y259" s="1" t="s">
        <v>42</v>
      </c>
      <c r="Z259" s="1">
        <v>3800</v>
      </c>
      <c r="AA259" s="1">
        <v>3821</v>
      </c>
      <c r="AB259" s="1" t="s">
        <v>66</v>
      </c>
      <c r="AC259" s="177" t="s">
        <v>937</v>
      </c>
      <c r="AD259" s="1" t="s">
        <v>44</v>
      </c>
      <c r="AE259" s="6">
        <v>0</v>
      </c>
      <c r="AF259" s="68">
        <v>1212200</v>
      </c>
      <c r="AG259" s="193">
        <v>0</v>
      </c>
      <c r="AH259" s="69" t="s">
        <v>811</v>
      </c>
    </row>
    <row r="260" spans="1:34" x14ac:dyDescent="0.25">
      <c r="A260" s="1" t="s">
        <v>985</v>
      </c>
      <c r="B260" s="1" t="s">
        <v>46</v>
      </c>
      <c r="C260" s="1" t="s">
        <v>999</v>
      </c>
      <c r="D260" s="1" t="s">
        <v>520</v>
      </c>
      <c r="E260" s="1">
        <v>2</v>
      </c>
      <c r="F260" s="1" t="s">
        <v>818</v>
      </c>
      <c r="G260" s="1">
        <v>2.7</v>
      </c>
      <c r="H260" s="1" t="s">
        <v>189</v>
      </c>
      <c r="I260" s="1" t="s">
        <v>188</v>
      </c>
      <c r="J260" s="1" t="s">
        <v>189</v>
      </c>
      <c r="K260" s="1" t="s">
        <v>282</v>
      </c>
      <c r="L260" s="1" t="s">
        <v>831</v>
      </c>
      <c r="M260" s="1">
        <v>0</v>
      </c>
      <c r="N260" s="1" t="s">
        <v>80</v>
      </c>
      <c r="O260" s="1" t="s">
        <v>771</v>
      </c>
      <c r="P260" s="1" t="s">
        <v>1768</v>
      </c>
      <c r="Q260" s="177" t="s">
        <v>913</v>
      </c>
      <c r="R260" s="1" t="s">
        <v>810</v>
      </c>
      <c r="S260" s="1" t="s">
        <v>864</v>
      </c>
      <c r="T260" s="1" t="s">
        <v>602</v>
      </c>
      <c r="U260" s="1" t="s">
        <v>79</v>
      </c>
      <c r="V260" s="1" t="s">
        <v>659</v>
      </c>
      <c r="W260" s="1" t="s">
        <v>91</v>
      </c>
      <c r="X260" s="1">
        <v>3000</v>
      </c>
      <c r="Y260" s="1" t="s">
        <v>42</v>
      </c>
      <c r="Z260" s="1">
        <v>3800</v>
      </c>
      <c r="AA260" s="1">
        <v>3821</v>
      </c>
      <c r="AB260" s="1" t="s">
        <v>66</v>
      </c>
      <c r="AC260" s="177" t="s">
        <v>937</v>
      </c>
      <c r="AD260" s="1" t="s">
        <v>44</v>
      </c>
      <c r="AE260" s="6">
        <v>3181408</v>
      </c>
      <c r="AF260" s="68">
        <v>603200</v>
      </c>
      <c r="AG260" s="193">
        <v>2800000</v>
      </c>
      <c r="AH260" s="69" t="s">
        <v>552</v>
      </c>
    </row>
    <row r="261" spans="1:34" x14ac:dyDescent="0.25">
      <c r="A261" s="1" t="s">
        <v>985</v>
      </c>
      <c r="B261" s="1" t="s">
        <v>46</v>
      </c>
      <c r="C261" s="1" t="s">
        <v>999</v>
      </c>
      <c r="D261" s="1" t="s">
        <v>520</v>
      </c>
      <c r="E261" s="1">
        <v>1</v>
      </c>
      <c r="F261" s="1" t="s">
        <v>817</v>
      </c>
      <c r="G261" s="1">
        <v>1.3</v>
      </c>
      <c r="H261" s="1" t="s">
        <v>820</v>
      </c>
      <c r="I261" s="1" t="s">
        <v>32</v>
      </c>
      <c r="J261" s="1" t="s">
        <v>33</v>
      </c>
      <c r="K261" s="1" t="s">
        <v>100</v>
      </c>
      <c r="L261" s="1" t="s">
        <v>830</v>
      </c>
      <c r="M261" s="1">
        <v>5</v>
      </c>
      <c r="N261" s="1" t="s">
        <v>784</v>
      </c>
      <c r="O261" s="1" t="s">
        <v>766</v>
      </c>
      <c r="P261" s="1" t="s">
        <v>307</v>
      </c>
      <c r="Q261" s="177" t="s">
        <v>891</v>
      </c>
      <c r="R261" s="1" t="s">
        <v>297</v>
      </c>
      <c r="S261" s="1" t="s">
        <v>848</v>
      </c>
      <c r="T261" s="1" t="s">
        <v>299</v>
      </c>
      <c r="U261" s="1" t="s">
        <v>287</v>
      </c>
      <c r="V261" s="1" t="s">
        <v>307</v>
      </c>
      <c r="W261" s="1" t="s">
        <v>302</v>
      </c>
      <c r="X261" s="1">
        <v>3000</v>
      </c>
      <c r="Y261" s="1" t="s">
        <v>42</v>
      </c>
      <c r="Z261" s="1">
        <v>3800</v>
      </c>
      <c r="AA261" s="1">
        <v>3821</v>
      </c>
      <c r="AB261" s="1" t="s">
        <v>66</v>
      </c>
      <c r="AC261" s="177" t="s">
        <v>937</v>
      </c>
      <c r="AD261" s="1" t="s">
        <v>44</v>
      </c>
      <c r="AE261" s="6">
        <v>606794.19999999995</v>
      </c>
      <c r="AF261" s="68">
        <v>535792.4</v>
      </c>
      <c r="AG261" s="193">
        <v>1000000</v>
      </c>
      <c r="AH261" s="69" t="s">
        <v>552</v>
      </c>
    </row>
    <row r="262" spans="1:34" x14ac:dyDescent="0.25">
      <c r="A262" s="1" t="s">
        <v>985</v>
      </c>
      <c r="B262" s="1" t="s">
        <v>46</v>
      </c>
      <c r="C262" s="1" t="s">
        <v>999</v>
      </c>
      <c r="D262" s="1" t="s">
        <v>520</v>
      </c>
      <c r="E262" s="1">
        <v>1</v>
      </c>
      <c r="F262" s="1" t="s">
        <v>817</v>
      </c>
      <c r="G262" s="1">
        <v>1.3</v>
      </c>
      <c r="H262" s="1" t="s">
        <v>820</v>
      </c>
      <c r="I262" s="1" t="s">
        <v>32</v>
      </c>
      <c r="J262" s="1" t="s">
        <v>33</v>
      </c>
      <c r="K262" s="1" t="s">
        <v>100</v>
      </c>
      <c r="L262" s="1" t="s">
        <v>830</v>
      </c>
      <c r="M262" s="1">
        <v>5</v>
      </c>
      <c r="N262" s="1" t="s">
        <v>784</v>
      </c>
      <c r="O262" s="1" t="s">
        <v>765</v>
      </c>
      <c r="P262" s="1" t="s">
        <v>1758</v>
      </c>
      <c r="Q262" s="177" t="s">
        <v>884</v>
      </c>
      <c r="R262" s="1" t="s">
        <v>315</v>
      </c>
      <c r="S262" s="1" t="s">
        <v>844</v>
      </c>
      <c r="T262" s="1" t="s">
        <v>140</v>
      </c>
      <c r="U262" s="1" t="s">
        <v>137</v>
      </c>
      <c r="V262" s="1" t="s">
        <v>656</v>
      </c>
      <c r="W262" s="1" t="s">
        <v>140</v>
      </c>
      <c r="X262" s="1">
        <v>3000</v>
      </c>
      <c r="Y262" s="1" t="s">
        <v>42</v>
      </c>
      <c r="Z262" s="1">
        <v>3800</v>
      </c>
      <c r="AA262" s="1">
        <v>3821</v>
      </c>
      <c r="AB262" s="1" t="s">
        <v>66</v>
      </c>
      <c r="AC262" s="177" t="s">
        <v>937</v>
      </c>
      <c r="AD262" s="1" t="s">
        <v>44</v>
      </c>
      <c r="AE262" s="6">
        <v>776354.39</v>
      </c>
      <c r="AF262" s="68">
        <v>490145.24</v>
      </c>
      <c r="AG262" s="193">
        <v>450000</v>
      </c>
      <c r="AH262" s="69" t="s">
        <v>642</v>
      </c>
    </row>
    <row r="263" spans="1:34" x14ac:dyDescent="0.25">
      <c r="A263" s="1" t="s">
        <v>985</v>
      </c>
      <c r="B263" s="1" t="s">
        <v>46</v>
      </c>
      <c r="C263" s="1" t="s">
        <v>999</v>
      </c>
      <c r="D263" s="1" t="s">
        <v>520</v>
      </c>
      <c r="E263" s="1">
        <v>1</v>
      </c>
      <c r="F263" s="1" t="s">
        <v>817</v>
      </c>
      <c r="G263" s="1">
        <v>1.3</v>
      </c>
      <c r="H263" s="1" t="s">
        <v>820</v>
      </c>
      <c r="I263" s="1" t="s">
        <v>32</v>
      </c>
      <c r="J263" s="1" t="s">
        <v>33</v>
      </c>
      <c r="K263" s="1" t="s">
        <v>100</v>
      </c>
      <c r="L263" s="1" t="s">
        <v>830</v>
      </c>
      <c r="M263" s="1">
        <v>5</v>
      </c>
      <c r="N263" s="1" t="s">
        <v>783</v>
      </c>
      <c r="O263" s="1" t="s">
        <v>762</v>
      </c>
      <c r="P263" s="1" t="s">
        <v>79</v>
      </c>
      <c r="Q263" s="177" t="s">
        <v>878</v>
      </c>
      <c r="R263" s="1" t="s">
        <v>355</v>
      </c>
      <c r="S263" s="1" t="s">
        <v>839</v>
      </c>
      <c r="T263" s="1" t="s">
        <v>1756</v>
      </c>
      <c r="U263" s="1" t="s">
        <v>79</v>
      </c>
      <c r="V263" s="1" t="s">
        <v>657</v>
      </c>
      <c r="W263" s="1" t="s">
        <v>249</v>
      </c>
      <c r="X263" s="1">
        <v>3000</v>
      </c>
      <c r="Y263" s="1" t="s">
        <v>42</v>
      </c>
      <c r="Z263" s="1">
        <v>3800</v>
      </c>
      <c r="AA263" s="1">
        <v>3821</v>
      </c>
      <c r="AB263" s="1" t="s">
        <v>66</v>
      </c>
      <c r="AC263" s="177" t="s">
        <v>937</v>
      </c>
      <c r="AD263" s="1" t="s">
        <v>44</v>
      </c>
      <c r="AE263" s="6">
        <v>131385.79999999999</v>
      </c>
      <c r="AF263" s="68">
        <v>14000.01</v>
      </c>
      <c r="AG263" s="193">
        <v>145000</v>
      </c>
      <c r="AH263" s="69"/>
    </row>
    <row r="264" spans="1:34" x14ac:dyDescent="0.25">
      <c r="A264" s="1" t="s">
        <v>985</v>
      </c>
      <c r="B264" s="1" t="s">
        <v>46</v>
      </c>
      <c r="C264" s="1" t="s">
        <v>999</v>
      </c>
      <c r="D264" s="1" t="s">
        <v>520</v>
      </c>
      <c r="E264" s="1">
        <v>3</v>
      </c>
      <c r="F264" s="1" t="s">
        <v>819</v>
      </c>
      <c r="G264" s="1">
        <v>3.1</v>
      </c>
      <c r="H264" s="1" t="s">
        <v>827</v>
      </c>
      <c r="I264" s="1" t="s">
        <v>374</v>
      </c>
      <c r="J264" s="1" t="s">
        <v>375</v>
      </c>
      <c r="K264" s="1" t="s">
        <v>100</v>
      </c>
      <c r="L264" s="1" t="s">
        <v>830</v>
      </c>
      <c r="M264" s="1">
        <v>7</v>
      </c>
      <c r="N264" s="1" t="s">
        <v>376</v>
      </c>
      <c r="O264" s="1" t="s">
        <v>773</v>
      </c>
      <c r="P264" s="1" t="s">
        <v>912</v>
      </c>
      <c r="Q264" s="177" t="s">
        <v>928</v>
      </c>
      <c r="R264" s="1" t="s">
        <v>1765</v>
      </c>
      <c r="S264" s="1" t="s">
        <v>870</v>
      </c>
      <c r="T264" s="1" t="s">
        <v>613</v>
      </c>
      <c r="U264" s="1" t="s">
        <v>351</v>
      </c>
      <c r="V264" s="1" t="s">
        <v>651</v>
      </c>
      <c r="W264" s="1" t="s">
        <v>384</v>
      </c>
      <c r="X264" s="1">
        <v>3000</v>
      </c>
      <c r="Y264" s="1" t="s">
        <v>42</v>
      </c>
      <c r="Z264" s="1">
        <v>3800</v>
      </c>
      <c r="AA264" s="1">
        <v>3821</v>
      </c>
      <c r="AB264" s="1" t="s">
        <v>66</v>
      </c>
      <c r="AC264" s="177" t="s">
        <v>937</v>
      </c>
      <c r="AD264" s="1" t="s">
        <v>44</v>
      </c>
      <c r="AE264" s="6">
        <v>1102480</v>
      </c>
      <c r="AF264" s="68">
        <v>3567080</v>
      </c>
      <c r="AG264" s="193">
        <v>50000</v>
      </c>
      <c r="AH264" s="69" t="s">
        <v>552</v>
      </c>
    </row>
    <row r="265" spans="1:34" x14ac:dyDescent="0.25">
      <c r="A265" s="1" t="s">
        <v>985</v>
      </c>
      <c r="B265" s="1" t="s">
        <v>46</v>
      </c>
      <c r="C265" s="1" t="s">
        <v>999</v>
      </c>
      <c r="D265" s="1" t="s">
        <v>520</v>
      </c>
      <c r="E265" s="1">
        <v>1</v>
      </c>
      <c r="F265" s="1" t="s">
        <v>817</v>
      </c>
      <c r="G265" s="1">
        <v>1.3</v>
      </c>
      <c r="H265" s="1" t="s">
        <v>820</v>
      </c>
      <c r="I265" s="1" t="s">
        <v>32</v>
      </c>
      <c r="J265" s="1" t="s">
        <v>33</v>
      </c>
      <c r="K265" s="1" t="s">
        <v>100</v>
      </c>
      <c r="L265" s="1" t="s">
        <v>830</v>
      </c>
      <c r="M265" s="1">
        <v>5</v>
      </c>
      <c r="N265" s="1" t="s">
        <v>784</v>
      </c>
      <c r="O265" s="1" t="s">
        <v>766</v>
      </c>
      <c r="P265" s="1" t="s">
        <v>307</v>
      </c>
      <c r="Q265" s="177" t="s">
        <v>891</v>
      </c>
      <c r="R265" s="1" t="s">
        <v>297</v>
      </c>
      <c r="S265" s="1" t="s">
        <v>848</v>
      </c>
      <c r="T265" s="1" t="s">
        <v>299</v>
      </c>
      <c r="U265" s="1" t="s">
        <v>287</v>
      </c>
      <c r="V265" s="1" t="s">
        <v>307</v>
      </c>
      <c r="W265" s="1" t="s">
        <v>302</v>
      </c>
      <c r="X265" s="1">
        <v>3000</v>
      </c>
      <c r="Y265" s="1" t="s">
        <v>42</v>
      </c>
      <c r="Z265" s="1">
        <v>3800</v>
      </c>
      <c r="AA265" s="1">
        <v>3821</v>
      </c>
      <c r="AB265" s="1" t="s">
        <v>66</v>
      </c>
      <c r="AC265" s="177" t="s">
        <v>950</v>
      </c>
      <c r="AD265" s="1" t="s">
        <v>303</v>
      </c>
      <c r="AE265" s="7">
        <v>0</v>
      </c>
      <c r="AF265" s="68">
        <v>743560</v>
      </c>
      <c r="AG265" s="193">
        <v>750000</v>
      </c>
      <c r="AH265" s="69" t="s">
        <v>567</v>
      </c>
    </row>
    <row r="266" spans="1:34" x14ac:dyDescent="0.25">
      <c r="A266" s="1" t="s">
        <v>985</v>
      </c>
      <c r="B266" s="1" t="s">
        <v>46</v>
      </c>
      <c r="C266" s="1" t="s">
        <v>999</v>
      </c>
      <c r="D266" s="1" t="s">
        <v>520</v>
      </c>
      <c r="E266" s="1">
        <v>3</v>
      </c>
      <c r="F266" s="1" t="s">
        <v>819</v>
      </c>
      <c r="G266" s="1">
        <v>3.7</v>
      </c>
      <c r="H266" s="1" t="s">
        <v>415</v>
      </c>
      <c r="I266" s="1" t="s">
        <v>414</v>
      </c>
      <c r="J266" s="1" t="s">
        <v>415</v>
      </c>
      <c r="K266" s="1" t="s">
        <v>100</v>
      </c>
      <c r="L266" s="1" t="s">
        <v>830</v>
      </c>
      <c r="M266" s="1">
        <v>7</v>
      </c>
      <c r="N266" s="1" t="s">
        <v>376</v>
      </c>
      <c r="O266" s="1" t="s">
        <v>773</v>
      </c>
      <c r="P266" s="1" t="s">
        <v>912</v>
      </c>
      <c r="Q266" s="177" t="s">
        <v>1646</v>
      </c>
      <c r="R266" s="1" t="s">
        <v>797</v>
      </c>
      <c r="S266" s="1" t="s">
        <v>873</v>
      </c>
      <c r="T266" s="1" t="s">
        <v>1755</v>
      </c>
      <c r="U266" s="1" t="s">
        <v>351</v>
      </c>
      <c r="V266" s="1" t="s">
        <v>651</v>
      </c>
      <c r="W266" s="1" t="s">
        <v>384</v>
      </c>
      <c r="X266" s="1">
        <v>3000</v>
      </c>
      <c r="Y266" s="1" t="s">
        <v>42</v>
      </c>
      <c r="Z266" s="1">
        <v>3800</v>
      </c>
      <c r="AA266" s="1">
        <v>3821</v>
      </c>
      <c r="AB266" s="1" t="s">
        <v>66</v>
      </c>
      <c r="AC266" s="177" t="s">
        <v>952</v>
      </c>
      <c r="AD266" s="1" t="s">
        <v>388</v>
      </c>
      <c r="AE266" s="6">
        <v>445000</v>
      </c>
      <c r="AF266" s="68">
        <v>740080</v>
      </c>
      <c r="AG266" s="193">
        <v>750000</v>
      </c>
      <c r="AH266" s="1"/>
    </row>
    <row r="267" spans="1:34" x14ac:dyDescent="0.25">
      <c r="A267" s="1" t="s">
        <v>985</v>
      </c>
      <c r="B267" s="1" t="s">
        <v>46</v>
      </c>
      <c r="C267" s="1" t="s">
        <v>999</v>
      </c>
      <c r="D267" s="1" t="s">
        <v>520</v>
      </c>
      <c r="E267" s="1">
        <v>3</v>
      </c>
      <c r="F267" s="1" t="s">
        <v>819</v>
      </c>
      <c r="G267" s="1">
        <v>3.2</v>
      </c>
      <c r="H267" s="1" t="s">
        <v>1759</v>
      </c>
      <c r="I267" s="1" t="s">
        <v>1760</v>
      </c>
      <c r="J267" s="1" t="s">
        <v>1761</v>
      </c>
      <c r="K267" s="1" t="s">
        <v>76</v>
      </c>
      <c r="L267" s="1" t="s">
        <v>835</v>
      </c>
      <c r="M267" s="1">
        <v>7</v>
      </c>
      <c r="N267" s="1" t="s">
        <v>376</v>
      </c>
      <c r="O267" s="1" t="s">
        <v>773</v>
      </c>
      <c r="P267" s="1" t="s">
        <v>912</v>
      </c>
      <c r="Q267" s="177" t="s">
        <v>929</v>
      </c>
      <c r="R267" s="1" t="s">
        <v>802</v>
      </c>
      <c r="S267" s="1" t="s">
        <v>871</v>
      </c>
      <c r="T267" s="1" t="s">
        <v>801</v>
      </c>
      <c r="U267" s="1" t="s">
        <v>351</v>
      </c>
      <c r="V267" s="1" t="s">
        <v>651</v>
      </c>
      <c r="W267" s="1" t="s">
        <v>384</v>
      </c>
      <c r="X267" s="1">
        <v>3000</v>
      </c>
      <c r="Y267" s="1" t="s">
        <v>42</v>
      </c>
      <c r="Z267" s="1">
        <v>3800</v>
      </c>
      <c r="AA267" s="1">
        <v>3821</v>
      </c>
      <c r="AB267" s="1" t="s">
        <v>66</v>
      </c>
      <c r="AC267" s="177" t="s">
        <v>953</v>
      </c>
      <c r="AD267" s="1" t="s">
        <v>389</v>
      </c>
      <c r="AE267" s="6">
        <v>448000</v>
      </c>
      <c r="AF267" s="68">
        <v>640000</v>
      </c>
      <c r="AG267" s="193">
        <v>500000</v>
      </c>
      <c r="AH267" s="1" t="s">
        <v>389</v>
      </c>
    </row>
    <row r="268" spans="1:34" x14ac:dyDescent="0.25">
      <c r="A268" s="1" t="s">
        <v>985</v>
      </c>
      <c r="B268" s="1" t="s">
        <v>46</v>
      </c>
      <c r="C268" s="1" t="s">
        <v>999</v>
      </c>
      <c r="D268" s="1" t="s">
        <v>520</v>
      </c>
      <c r="E268" s="1">
        <v>3</v>
      </c>
      <c r="F268" s="1" t="s">
        <v>819</v>
      </c>
      <c r="G268" s="1">
        <v>3.7</v>
      </c>
      <c r="H268" s="1" t="s">
        <v>415</v>
      </c>
      <c r="I268" s="1" t="s">
        <v>414</v>
      </c>
      <c r="J268" s="1" t="s">
        <v>415</v>
      </c>
      <c r="K268" s="1" t="s">
        <v>100</v>
      </c>
      <c r="L268" s="1" t="s">
        <v>830</v>
      </c>
      <c r="M268" s="1">
        <v>7</v>
      </c>
      <c r="N268" s="1" t="s">
        <v>376</v>
      </c>
      <c r="O268" s="1" t="s">
        <v>773</v>
      </c>
      <c r="P268" s="1" t="s">
        <v>912</v>
      </c>
      <c r="Q268" s="177" t="s">
        <v>1646</v>
      </c>
      <c r="R268" s="1" t="s">
        <v>797</v>
      </c>
      <c r="S268" s="1" t="s">
        <v>873</v>
      </c>
      <c r="T268" s="1" t="s">
        <v>1755</v>
      </c>
      <c r="U268" s="1" t="s">
        <v>351</v>
      </c>
      <c r="V268" s="1" t="s">
        <v>651</v>
      </c>
      <c r="W268" s="1" t="s">
        <v>384</v>
      </c>
      <c r="X268" s="1">
        <v>3000</v>
      </c>
      <c r="Y268" s="1" t="s">
        <v>42</v>
      </c>
      <c r="Z268" s="1">
        <v>3800</v>
      </c>
      <c r="AA268" s="1">
        <v>3821</v>
      </c>
      <c r="AB268" s="1" t="s">
        <v>66</v>
      </c>
      <c r="AC268" s="177" t="s">
        <v>954</v>
      </c>
      <c r="AD268" s="1" t="s">
        <v>791</v>
      </c>
      <c r="AE268" s="6">
        <v>497495</v>
      </c>
      <c r="AF268" s="68">
        <v>1287600</v>
      </c>
      <c r="AG268" s="193">
        <v>250000</v>
      </c>
      <c r="AH268" s="1"/>
    </row>
    <row r="269" spans="1:34" x14ac:dyDescent="0.25">
      <c r="A269" s="1" t="s">
        <v>985</v>
      </c>
      <c r="B269" s="1" t="s">
        <v>46</v>
      </c>
      <c r="C269" s="1" t="s">
        <v>999</v>
      </c>
      <c r="D269" s="1" t="s">
        <v>520</v>
      </c>
      <c r="E269" s="1">
        <v>3</v>
      </c>
      <c r="F269" s="1" t="s">
        <v>819</v>
      </c>
      <c r="G269" s="1">
        <v>3.7</v>
      </c>
      <c r="H269" s="1" t="s">
        <v>415</v>
      </c>
      <c r="I269" s="1" t="s">
        <v>414</v>
      </c>
      <c r="J269" s="1" t="s">
        <v>415</v>
      </c>
      <c r="K269" s="1" t="s">
        <v>100</v>
      </c>
      <c r="L269" s="1" t="s">
        <v>830</v>
      </c>
      <c r="M269" s="1">
        <v>7</v>
      </c>
      <c r="N269" s="1" t="s">
        <v>376</v>
      </c>
      <c r="O269" s="1" t="s">
        <v>773</v>
      </c>
      <c r="P269" s="1" t="s">
        <v>912</v>
      </c>
      <c r="Q269" s="177" t="s">
        <v>1646</v>
      </c>
      <c r="R269" s="1" t="s">
        <v>797</v>
      </c>
      <c r="S269" s="1" t="s">
        <v>873</v>
      </c>
      <c r="T269" s="1" t="s">
        <v>1755</v>
      </c>
      <c r="U269" s="1" t="s">
        <v>351</v>
      </c>
      <c r="V269" s="1" t="s">
        <v>651</v>
      </c>
      <c r="W269" s="1" t="s">
        <v>384</v>
      </c>
      <c r="X269" s="1">
        <v>3000</v>
      </c>
      <c r="Y269" s="1" t="s">
        <v>42</v>
      </c>
      <c r="Z269" s="1">
        <v>3800</v>
      </c>
      <c r="AA269" s="1">
        <v>3821</v>
      </c>
      <c r="AB269" s="1" t="s">
        <v>66</v>
      </c>
      <c r="AC269" s="177" t="s">
        <v>955</v>
      </c>
      <c r="AD269" s="1" t="s">
        <v>792</v>
      </c>
      <c r="AE269" s="6">
        <v>744720</v>
      </c>
      <c r="AF269" s="68">
        <v>0</v>
      </c>
      <c r="AG269" s="193">
        <v>200000</v>
      </c>
      <c r="AH269" s="1"/>
    </row>
    <row r="270" spans="1:34" x14ac:dyDescent="0.25">
      <c r="A270" s="1" t="s">
        <v>985</v>
      </c>
      <c r="B270" s="1" t="s">
        <v>46</v>
      </c>
      <c r="C270" s="1" t="s">
        <v>999</v>
      </c>
      <c r="D270" s="1" t="s">
        <v>520</v>
      </c>
      <c r="E270" s="1">
        <v>3</v>
      </c>
      <c r="F270" s="1" t="s">
        <v>819</v>
      </c>
      <c r="G270" s="1">
        <v>3.1</v>
      </c>
      <c r="H270" s="1" t="s">
        <v>827</v>
      </c>
      <c r="I270" s="1" t="s">
        <v>374</v>
      </c>
      <c r="J270" s="1" t="s">
        <v>375</v>
      </c>
      <c r="K270" s="1" t="s">
        <v>100</v>
      </c>
      <c r="L270" s="1" t="s">
        <v>830</v>
      </c>
      <c r="M270" s="1">
        <v>7</v>
      </c>
      <c r="N270" s="1" t="s">
        <v>376</v>
      </c>
      <c r="O270" s="1" t="s">
        <v>773</v>
      </c>
      <c r="P270" s="1" t="s">
        <v>912</v>
      </c>
      <c r="Q270" s="177" t="s">
        <v>928</v>
      </c>
      <c r="R270" s="1" t="s">
        <v>1765</v>
      </c>
      <c r="S270" s="1" t="s">
        <v>870</v>
      </c>
      <c r="T270" s="1" t="s">
        <v>613</v>
      </c>
      <c r="U270" s="1" t="s">
        <v>351</v>
      </c>
      <c r="V270" s="1" t="s">
        <v>651</v>
      </c>
      <c r="W270" s="1" t="s">
        <v>384</v>
      </c>
      <c r="X270" s="1">
        <v>3000</v>
      </c>
      <c r="Y270" s="1" t="s">
        <v>42</v>
      </c>
      <c r="Z270" s="1">
        <v>3800</v>
      </c>
      <c r="AA270" s="1">
        <v>3821</v>
      </c>
      <c r="AB270" s="1" t="s">
        <v>66</v>
      </c>
      <c r="AC270" s="177" t="s">
        <v>956</v>
      </c>
      <c r="AD270" s="1" t="s">
        <v>788</v>
      </c>
      <c r="AE270" s="6">
        <v>440800</v>
      </c>
      <c r="AF270" s="68">
        <v>0</v>
      </c>
      <c r="AG270" s="193">
        <v>300000</v>
      </c>
      <c r="AH270" s="1" t="s">
        <v>789</v>
      </c>
    </row>
    <row r="271" spans="1:34" x14ac:dyDescent="0.25">
      <c r="A271" s="1" t="s">
        <v>985</v>
      </c>
      <c r="B271" s="1" t="s">
        <v>46</v>
      </c>
      <c r="C271" s="1" t="s">
        <v>999</v>
      </c>
      <c r="D271" s="1" t="s">
        <v>520</v>
      </c>
      <c r="E271" s="1">
        <v>2</v>
      </c>
      <c r="F271" s="1" t="s">
        <v>818</v>
      </c>
      <c r="G271" s="1">
        <v>2.4</v>
      </c>
      <c r="H271" s="1" t="s">
        <v>825</v>
      </c>
      <c r="I271" s="1" t="s">
        <v>400</v>
      </c>
      <c r="J271" s="1" t="s">
        <v>401</v>
      </c>
      <c r="K271" s="1" t="s">
        <v>282</v>
      </c>
      <c r="L271" s="1" t="s">
        <v>831</v>
      </c>
      <c r="M271" s="1">
        <v>0</v>
      </c>
      <c r="N271" s="1" t="s">
        <v>80</v>
      </c>
      <c r="O271" s="1" t="s">
        <v>771</v>
      </c>
      <c r="P271" s="1" t="s">
        <v>1768</v>
      </c>
      <c r="Q271" s="177" t="s">
        <v>914</v>
      </c>
      <c r="R271" s="1" t="s">
        <v>402</v>
      </c>
      <c r="S271" s="1" t="s">
        <v>865</v>
      </c>
      <c r="T271" s="1" t="s">
        <v>404</v>
      </c>
      <c r="U271" s="1" t="s">
        <v>197</v>
      </c>
      <c r="V271" s="1" t="s">
        <v>659</v>
      </c>
      <c r="W271" s="1" t="s">
        <v>404</v>
      </c>
      <c r="X271" s="1">
        <v>3000</v>
      </c>
      <c r="Y271" s="1" t="s">
        <v>42</v>
      </c>
      <c r="Z271" s="1">
        <v>3800</v>
      </c>
      <c r="AA271" s="1">
        <v>3821</v>
      </c>
      <c r="AB271" s="1" t="s">
        <v>66</v>
      </c>
      <c r="AC271" s="177" t="s">
        <v>937</v>
      </c>
      <c r="AD271" s="1" t="s">
        <v>44</v>
      </c>
      <c r="AE271" s="6">
        <v>1171600</v>
      </c>
      <c r="AF271" s="68">
        <v>74611.199999999997</v>
      </c>
      <c r="AG271" s="193">
        <v>332000</v>
      </c>
      <c r="AH271" s="69" t="s">
        <v>552</v>
      </c>
    </row>
    <row r="272" spans="1:34" x14ac:dyDescent="0.25">
      <c r="A272" s="1" t="s">
        <v>985</v>
      </c>
      <c r="B272" s="1" t="s">
        <v>46</v>
      </c>
      <c r="C272" s="1" t="s">
        <v>999</v>
      </c>
      <c r="D272" s="1" t="s">
        <v>520</v>
      </c>
      <c r="E272" s="1">
        <v>3</v>
      </c>
      <c r="F272" s="1" t="s">
        <v>819</v>
      </c>
      <c r="G272" s="1">
        <v>3.7</v>
      </c>
      <c r="H272" s="1" t="s">
        <v>415</v>
      </c>
      <c r="I272" s="1" t="s">
        <v>414</v>
      </c>
      <c r="J272" s="1" t="s">
        <v>415</v>
      </c>
      <c r="K272" s="1" t="s">
        <v>100</v>
      </c>
      <c r="L272" s="1" t="s">
        <v>830</v>
      </c>
      <c r="M272" s="1">
        <v>7</v>
      </c>
      <c r="N272" s="1" t="s">
        <v>376</v>
      </c>
      <c r="O272" s="1" t="s">
        <v>773</v>
      </c>
      <c r="P272" s="1" t="s">
        <v>912</v>
      </c>
      <c r="Q272" s="177" t="s">
        <v>1646</v>
      </c>
      <c r="R272" s="1" t="s">
        <v>797</v>
      </c>
      <c r="S272" s="1" t="s">
        <v>873</v>
      </c>
      <c r="T272" s="1" t="s">
        <v>1755</v>
      </c>
      <c r="U272" s="1" t="s">
        <v>351</v>
      </c>
      <c r="V272" s="1" t="s">
        <v>651</v>
      </c>
      <c r="W272" s="1" t="s">
        <v>384</v>
      </c>
      <c r="X272" s="1">
        <v>3000</v>
      </c>
      <c r="Y272" s="1" t="s">
        <v>42</v>
      </c>
      <c r="Z272" s="1">
        <v>3800</v>
      </c>
      <c r="AA272" s="1">
        <v>3821</v>
      </c>
      <c r="AB272" s="1" t="s">
        <v>66</v>
      </c>
      <c r="AC272" s="177" t="s">
        <v>957</v>
      </c>
      <c r="AD272" s="1" t="s">
        <v>793</v>
      </c>
      <c r="AE272" s="6">
        <v>200000</v>
      </c>
      <c r="AF272" s="68">
        <v>200000</v>
      </c>
      <c r="AG272" s="193">
        <v>300000</v>
      </c>
      <c r="AH272" s="1"/>
    </row>
    <row r="273" spans="1:34" x14ac:dyDescent="0.25">
      <c r="A273" s="1" t="s">
        <v>985</v>
      </c>
      <c r="B273" s="1" t="s">
        <v>46</v>
      </c>
      <c r="C273" s="1" t="s">
        <v>999</v>
      </c>
      <c r="D273" s="1" t="s">
        <v>520</v>
      </c>
      <c r="E273" s="1">
        <v>2</v>
      </c>
      <c r="F273" s="1" t="s">
        <v>818</v>
      </c>
      <c r="G273" s="1">
        <v>2.4</v>
      </c>
      <c r="H273" s="1" t="s">
        <v>825</v>
      </c>
      <c r="I273" s="1" t="s">
        <v>400</v>
      </c>
      <c r="J273" s="1" t="s">
        <v>401</v>
      </c>
      <c r="K273" s="1" t="s">
        <v>282</v>
      </c>
      <c r="L273" s="1" t="s">
        <v>831</v>
      </c>
      <c r="M273" s="1">
        <v>0</v>
      </c>
      <c r="N273" s="1" t="s">
        <v>80</v>
      </c>
      <c r="O273" s="1" t="s">
        <v>771</v>
      </c>
      <c r="P273" s="1" t="s">
        <v>1768</v>
      </c>
      <c r="Q273" s="177" t="s">
        <v>914</v>
      </c>
      <c r="R273" s="1" t="s">
        <v>402</v>
      </c>
      <c r="S273" s="1" t="s">
        <v>865</v>
      </c>
      <c r="T273" s="1" t="s">
        <v>404</v>
      </c>
      <c r="U273" s="1" t="s">
        <v>197</v>
      </c>
      <c r="V273" s="1" t="s">
        <v>659</v>
      </c>
      <c r="W273" s="1" t="s">
        <v>404</v>
      </c>
      <c r="X273" s="1">
        <v>3000</v>
      </c>
      <c r="Y273" s="1" t="s">
        <v>42</v>
      </c>
      <c r="Z273" s="1">
        <v>3800</v>
      </c>
      <c r="AA273" s="1">
        <v>3821</v>
      </c>
      <c r="AB273" s="1" t="s">
        <v>66</v>
      </c>
      <c r="AC273" s="177" t="s">
        <v>958</v>
      </c>
      <c r="AD273" s="1" t="s">
        <v>405</v>
      </c>
      <c r="AE273" s="6">
        <v>1496400</v>
      </c>
      <c r="AF273" s="68">
        <v>1492920</v>
      </c>
      <c r="AG273" s="193">
        <v>1500000</v>
      </c>
      <c r="AH273" s="69" t="s">
        <v>551</v>
      </c>
    </row>
    <row r="274" spans="1:34" x14ac:dyDescent="0.25">
      <c r="A274" s="1" t="s">
        <v>985</v>
      </c>
      <c r="B274" s="1" t="s">
        <v>46</v>
      </c>
      <c r="C274" s="1" t="s">
        <v>999</v>
      </c>
      <c r="D274" s="1" t="s">
        <v>520</v>
      </c>
      <c r="E274" s="1">
        <v>2</v>
      </c>
      <c r="F274" s="1" t="s">
        <v>818</v>
      </c>
      <c r="G274" s="1">
        <v>2.4</v>
      </c>
      <c r="H274" s="1" t="s">
        <v>825</v>
      </c>
      <c r="I274" s="1" t="s">
        <v>400</v>
      </c>
      <c r="J274" s="1" t="s">
        <v>401</v>
      </c>
      <c r="K274" s="1" t="s">
        <v>282</v>
      </c>
      <c r="L274" s="1" t="s">
        <v>831</v>
      </c>
      <c r="M274" s="1">
        <v>0</v>
      </c>
      <c r="N274" s="1" t="s">
        <v>80</v>
      </c>
      <c r="O274" s="1" t="s">
        <v>771</v>
      </c>
      <c r="P274" s="1" t="s">
        <v>1768</v>
      </c>
      <c r="Q274" s="177" t="s">
        <v>914</v>
      </c>
      <c r="R274" s="1" t="s">
        <v>402</v>
      </c>
      <c r="S274" s="1" t="s">
        <v>865</v>
      </c>
      <c r="T274" s="1" t="s">
        <v>404</v>
      </c>
      <c r="U274" s="1" t="s">
        <v>197</v>
      </c>
      <c r="V274" s="1" t="s">
        <v>659</v>
      </c>
      <c r="W274" s="1" t="s">
        <v>404</v>
      </c>
      <c r="X274" s="1">
        <v>3000</v>
      </c>
      <c r="Y274" s="1" t="s">
        <v>42</v>
      </c>
      <c r="Z274" s="1">
        <v>3800</v>
      </c>
      <c r="AA274" s="1">
        <v>3821</v>
      </c>
      <c r="AB274" s="1" t="s">
        <v>66</v>
      </c>
      <c r="AC274" s="177" t="s">
        <v>959</v>
      </c>
      <c r="AD274" s="1" t="s">
        <v>406</v>
      </c>
      <c r="AE274" s="6">
        <v>665928.16</v>
      </c>
      <c r="AF274" s="68">
        <v>589860</v>
      </c>
      <c r="AG274" s="193">
        <v>600000</v>
      </c>
      <c r="AH274" s="69" t="s">
        <v>596</v>
      </c>
    </row>
    <row r="275" spans="1:34" x14ac:dyDescent="0.25">
      <c r="A275" s="1" t="s">
        <v>985</v>
      </c>
      <c r="B275" s="1" t="s">
        <v>46</v>
      </c>
      <c r="C275" s="1" t="s">
        <v>999</v>
      </c>
      <c r="D275" s="1" t="s">
        <v>520</v>
      </c>
      <c r="E275" s="1">
        <v>2</v>
      </c>
      <c r="F275" s="1" t="s">
        <v>818</v>
      </c>
      <c r="G275" s="1">
        <v>2.7</v>
      </c>
      <c r="H275" s="1" t="s">
        <v>189</v>
      </c>
      <c r="I275" s="1" t="s">
        <v>188</v>
      </c>
      <c r="J275" s="1" t="s">
        <v>189</v>
      </c>
      <c r="K275" s="1" t="s">
        <v>76</v>
      </c>
      <c r="L275" s="1" t="s">
        <v>835</v>
      </c>
      <c r="M275" s="1">
        <v>0</v>
      </c>
      <c r="N275" s="1" t="s">
        <v>80</v>
      </c>
      <c r="O275" s="1" t="s">
        <v>771</v>
      </c>
      <c r="P275" s="1" t="s">
        <v>1768</v>
      </c>
      <c r="Q275" s="177" t="s">
        <v>921</v>
      </c>
      <c r="R275" s="1" t="s">
        <v>1599</v>
      </c>
      <c r="S275" s="1" t="s">
        <v>867</v>
      </c>
      <c r="T275" s="1" t="s">
        <v>206</v>
      </c>
      <c r="U275" s="1" t="s">
        <v>197</v>
      </c>
      <c r="V275" s="1" t="s">
        <v>659</v>
      </c>
      <c r="W275" s="1" t="s">
        <v>206</v>
      </c>
      <c r="X275" s="1">
        <v>3000</v>
      </c>
      <c r="Y275" s="1" t="s">
        <v>42</v>
      </c>
      <c r="Z275" s="1">
        <v>3800</v>
      </c>
      <c r="AA275" s="1">
        <v>3821</v>
      </c>
      <c r="AB275" s="1" t="s">
        <v>66</v>
      </c>
      <c r="AC275" s="177" t="s">
        <v>937</v>
      </c>
      <c r="AD275" s="1" t="s">
        <v>44</v>
      </c>
      <c r="AE275" s="169"/>
      <c r="AF275" s="68"/>
      <c r="AG275" s="193">
        <v>75000</v>
      </c>
      <c r="AH275" s="69"/>
    </row>
    <row r="276" spans="1:34" x14ac:dyDescent="0.25">
      <c r="A276" s="1" t="s">
        <v>985</v>
      </c>
      <c r="B276" s="1" t="s">
        <v>46</v>
      </c>
      <c r="C276" s="1" t="s">
        <v>999</v>
      </c>
      <c r="D276" s="1" t="s">
        <v>520</v>
      </c>
      <c r="E276" s="1">
        <v>3</v>
      </c>
      <c r="F276" s="1" t="s">
        <v>819</v>
      </c>
      <c r="G276" s="1">
        <v>3.7</v>
      </c>
      <c r="H276" s="1" t="s">
        <v>415</v>
      </c>
      <c r="I276" s="1" t="s">
        <v>414</v>
      </c>
      <c r="J276" s="1" t="s">
        <v>415</v>
      </c>
      <c r="K276" s="1" t="s">
        <v>100</v>
      </c>
      <c r="L276" s="1" t="s">
        <v>830</v>
      </c>
      <c r="M276" s="1">
        <v>7</v>
      </c>
      <c r="N276" s="1" t="s">
        <v>376</v>
      </c>
      <c r="O276" s="1" t="s">
        <v>773</v>
      </c>
      <c r="P276" s="1" t="s">
        <v>912</v>
      </c>
      <c r="Q276" s="177" t="s">
        <v>1646</v>
      </c>
      <c r="R276" s="1" t="s">
        <v>797</v>
      </c>
      <c r="S276" s="1" t="s">
        <v>873</v>
      </c>
      <c r="T276" s="1" t="s">
        <v>1755</v>
      </c>
      <c r="U276" s="1" t="s">
        <v>351</v>
      </c>
      <c r="V276" s="1" t="s">
        <v>651</v>
      </c>
      <c r="W276" s="1" t="s">
        <v>384</v>
      </c>
      <c r="X276" s="1">
        <v>3000</v>
      </c>
      <c r="Y276" s="1" t="s">
        <v>42</v>
      </c>
      <c r="Z276" s="1">
        <v>3800</v>
      </c>
      <c r="AA276" s="1">
        <v>3821</v>
      </c>
      <c r="AB276" s="1" t="s">
        <v>66</v>
      </c>
      <c r="AC276" s="177" t="s">
        <v>965</v>
      </c>
      <c r="AD276" s="1" t="s">
        <v>794</v>
      </c>
      <c r="AE276" s="6">
        <v>0</v>
      </c>
      <c r="AF276" s="68">
        <v>0</v>
      </c>
      <c r="AG276" s="193">
        <v>200000</v>
      </c>
      <c r="AH276" s="69"/>
    </row>
    <row r="277" spans="1:34" x14ac:dyDescent="0.25">
      <c r="A277" s="1" t="s">
        <v>985</v>
      </c>
      <c r="B277" s="1" t="s">
        <v>46</v>
      </c>
      <c r="C277" s="1" t="s">
        <v>999</v>
      </c>
      <c r="D277" s="1" t="s">
        <v>520</v>
      </c>
      <c r="E277" s="1">
        <v>3</v>
      </c>
      <c r="F277" s="1" t="s">
        <v>819</v>
      </c>
      <c r="G277" s="1">
        <v>3.7</v>
      </c>
      <c r="H277" s="1" t="s">
        <v>415</v>
      </c>
      <c r="I277" s="1" t="s">
        <v>414</v>
      </c>
      <c r="J277" s="1" t="s">
        <v>415</v>
      </c>
      <c r="K277" s="1" t="s">
        <v>100</v>
      </c>
      <c r="L277" s="1" t="s">
        <v>830</v>
      </c>
      <c r="M277" s="1">
        <v>7</v>
      </c>
      <c r="N277" s="1" t="s">
        <v>376</v>
      </c>
      <c r="O277" s="1" t="s">
        <v>773</v>
      </c>
      <c r="P277" s="1" t="s">
        <v>912</v>
      </c>
      <c r="Q277" s="177" t="s">
        <v>1646</v>
      </c>
      <c r="R277" s="1" t="s">
        <v>797</v>
      </c>
      <c r="S277" s="1" t="s">
        <v>873</v>
      </c>
      <c r="T277" s="1" t="s">
        <v>1755</v>
      </c>
      <c r="U277" s="1" t="s">
        <v>351</v>
      </c>
      <c r="V277" s="1" t="s">
        <v>651</v>
      </c>
      <c r="W277" s="1" t="s">
        <v>384</v>
      </c>
      <c r="X277" s="1">
        <v>3000</v>
      </c>
      <c r="Y277" s="1" t="s">
        <v>42</v>
      </c>
      <c r="Z277" s="1">
        <v>3800</v>
      </c>
      <c r="AA277" s="1">
        <v>3821</v>
      </c>
      <c r="AB277" s="1" t="s">
        <v>66</v>
      </c>
      <c r="AC277" s="177" t="s">
        <v>966</v>
      </c>
      <c r="AD277" s="1" t="s">
        <v>795</v>
      </c>
      <c r="AE277" s="6">
        <v>0</v>
      </c>
      <c r="AF277" s="68">
        <v>0</v>
      </c>
      <c r="AG277" s="193">
        <v>150000</v>
      </c>
      <c r="AH277" s="69"/>
    </row>
    <row r="278" spans="1:34" x14ac:dyDescent="0.25">
      <c r="A278" s="1" t="s">
        <v>985</v>
      </c>
      <c r="B278" s="1" t="s">
        <v>46</v>
      </c>
      <c r="C278" s="1" t="s">
        <v>999</v>
      </c>
      <c r="D278" s="1" t="s">
        <v>520</v>
      </c>
      <c r="E278" s="1">
        <v>3</v>
      </c>
      <c r="F278" s="1" t="s">
        <v>819</v>
      </c>
      <c r="G278" s="1">
        <v>3.7</v>
      </c>
      <c r="H278" s="1" t="s">
        <v>415</v>
      </c>
      <c r="I278" s="1" t="s">
        <v>414</v>
      </c>
      <c r="J278" s="1" t="s">
        <v>415</v>
      </c>
      <c r="K278" s="1" t="s">
        <v>100</v>
      </c>
      <c r="L278" s="1" t="s">
        <v>830</v>
      </c>
      <c r="M278" s="1">
        <v>7</v>
      </c>
      <c r="N278" s="1" t="s">
        <v>376</v>
      </c>
      <c r="O278" s="1" t="s">
        <v>773</v>
      </c>
      <c r="P278" s="1" t="s">
        <v>912</v>
      </c>
      <c r="Q278" s="177" t="s">
        <v>1646</v>
      </c>
      <c r="R278" s="1" t="s">
        <v>797</v>
      </c>
      <c r="S278" s="1" t="s">
        <v>873</v>
      </c>
      <c r="T278" s="1" t="s">
        <v>1755</v>
      </c>
      <c r="U278" s="1" t="s">
        <v>351</v>
      </c>
      <c r="V278" s="1" t="s">
        <v>651</v>
      </c>
      <c r="W278" s="1" t="s">
        <v>384</v>
      </c>
      <c r="X278" s="1">
        <v>3000</v>
      </c>
      <c r="Y278" s="1" t="s">
        <v>42</v>
      </c>
      <c r="Z278" s="1">
        <v>3800</v>
      </c>
      <c r="AA278" s="1">
        <v>3821</v>
      </c>
      <c r="AB278" s="1" t="s">
        <v>66</v>
      </c>
      <c r="AC278" s="177" t="s">
        <v>967</v>
      </c>
      <c r="AD278" s="1" t="s">
        <v>796</v>
      </c>
      <c r="AE278" s="6">
        <v>0</v>
      </c>
      <c r="AF278" s="68">
        <v>0</v>
      </c>
      <c r="AG278" s="193">
        <v>100000</v>
      </c>
      <c r="AH278" s="69"/>
    </row>
    <row r="279" spans="1:34" x14ac:dyDescent="0.25">
      <c r="A279" s="1" t="s">
        <v>985</v>
      </c>
      <c r="B279" s="1" t="s">
        <v>46</v>
      </c>
      <c r="C279" s="1" t="s">
        <v>999</v>
      </c>
      <c r="D279" s="1" t="s">
        <v>520</v>
      </c>
      <c r="E279" s="1">
        <v>3</v>
      </c>
      <c r="F279" s="1" t="s">
        <v>819</v>
      </c>
      <c r="G279" s="1">
        <v>3.7</v>
      </c>
      <c r="H279" s="1" t="s">
        <v>415</v>
      </c>
      <c r="I279" s="1" t="s">
        <v>414</v>
      </c>
      <c r="J279" s="1" t="s">
        <v>415</v>
      </c>
      <c r="K279" s="1" t="s">
        <v>100</v>
      </c>
      <c r="L279" s="1" t="s">
        <v>830</v>
      </c>
      <c r="M279" s="1">
        <v>7</v>
      </c>
      <c r="N279" s="1" t="s">
        <v>376</v>
      </c>
      <c r="O279" s="1" t="s">
        <v>773</v>
      </c>
      <c r="P279" s="1" t="s">
        <v>912</v>
      </c>
      <c r="Q279" s="177" t="s">
        <v>1646</v>
      </c>
      <c r="R279" s="1" t="s">
        <v>797</v>
      </c>
      <c r="S279" s="1" t="s">
        <v>873</v>
      </c>
      <c r="T279" s="1" t="s">
        <v>1755</v>
      </c>
      <c r="U279" s="1" t="s">
        <v>351</v>
      </c>
      <c r="V279" s="1" t="s">
        <v>651</v>
      </c>
      <c r="W279" s="1" t="s">
        <v>384</v>
      </c>
      <c r="X279" s="1">
        <v>3000</v>
      </c>
      <c r="Y279" s="1" t="s">
        <v>42</v>
      </c>
      <c r="Z279" s="1">
        <v>3800</v>
      </c>
      <c r="AA279" s="1">
        <v>3821</v>
      </c>
      <c r="AB279" s="1" t="s">
        <v>66</v>
      </c>
      <c r="AC279" s="177" t="s">
        <v>968</v>
      </c>
      <c r="AD279" s="1" t="s">
        <v>392</v>
      </c>
      <c r="AE279" s="6">
        <v>0</v>
      </c>
      <c r="AF279" s="68">
        <v>0</v>
      </c>
      <c r="AG279" s="193">
        <v>500000</v>
      </c>
      <c r="AH279" s="69"/>
    </row>
    <row r="280" spans="1:34" x14ac:dyDescent="0.25">
      <c r="A280" s="1" t="s">
        <v>985</v>
      </c>
      <c r="B280" s="1" t="s">
        <v>46</v>
      </c>
      <c r="C280" s="1" t="s">
        <v>999</v>
      </c>
      <c r="D280" s="1" t="s">
        <v>520</v>
      </c>
      <c r="E280" s="1">
        <v>3</v>
      </c>
      <c r="F280" s="1" t="s">
        <v>819</v>
      </c>
      <c r="G280" s="1">
        <v>3.7</v>
      </c>
      <c r="H280" s="1" t="s">
        <v>415</v>
      </c>
      <c r="I280" s="1" t="s">
        <v>414</v>
      </c>
      <c r="J280" s="1" t="s">
        <v>415</v>
      </c>
      <c r="K280" s="1" t="s">
        <v>100</v>
      </c>
      <c r="L280" s="1" t="s">
        <v>830</v>
      </c>
      <c r="M280" s="1">
        <v>7</v>
      </c>
      <c r="N280" s="1" t="s">
        <v>376</v>
      </c>
      <c r="O280" s="1" t="s">
        <v>773</v>
      </c>
      <c r="P280" s="1" t="s">
        <v>912</v>
      </c>
      <c r="Q280" s="177" t="s">
        <v>1646</v>
      </c>
      <c r="R280" s="1" t="s">
        <v>797</v>
      </c>
      <c r="S280" s="1" t="s">
        <v>873</v>
      </c>
      <c r="T280" s="1" t="s">
        <v>1755</v>
      </c>
      <c r="U280" s="1" t="s">
        <v>351</v>
      </c>
      <c r="V280" s="1" t="s">
        <v>651</v>
      </c>
      <c r="W280" s="1" t="s">
        <v>384</v>
      </c>
      <c r="X280" s="1">
        <v>3000</v>
      </c>
      <c r="Y280" s="1" t="s">
        <v>42</v>
      </c>
      <c r="Z280" s="1">
        <v>3800</v>
      </c>
      <c r="AA280" s="1">
        <v>3821</v>
      </c>
      <c r="AB280" s="1" t="s">
        <v>66</v>
      </c>
      <c r="AC280" s="177" t="s">
        <v>969</v>
      </c>
      <c r="AD280" s="1" t="s">
        <v>390</v>
      </c>
      <c r="AE280" s="6">
        <v>0</v>
      </c>
      <c r="AF280" s="68">
        <v>0</v>
      </c>
      <c r="AG280" s="193">
        <v>1300000</v>
      </c>
      <c r="AH280" s="69"/>
    </row>
    <row r="281" spans="1:34" x14ac:dyDescent="0.25">
      <c r="A281" s="1" t="s">
        <v>985</v>
      </c>
      <c r="B281" s="1" t="s">
        <v>46</v>
      </c>
      <c r="C281" s="1" t="s">
        <v>999</v>
      </c>
      <c r="D281" s="1" t="s">
        <v>520</v>
      </c>
      <c r="E281" s="1">
        <v>3</v>
      </c>
      <c r="F281" s="1" t="s">
        <v>819</v>
      </c>
      <c r="G281" s="1">
        <v>3.7</v>
      </c>
      <c r="H281" s="1" t="s">
        <v>415</v>
      </c>
      <c r="I281" s="1" t="s">
        <v>414</v>
      </c>
      <c r="J281" s="1" t="s">
        <v>415</v>
      </c>
      <c r="K281" s="1" t="s">
        <v>100</v>
      </c>
      <c r="L281" s="1" t="s">
        <v>830</v>
      </c>
      <c r="M281" s="1">
        <v>7</v>
      </c>
      <c r="N281" s="1" t="s">
        <v>376</v>
      </c>
      <c r="O281" s="1" t="s">
        <v>773</v>
      </c>
      <c r="P281" s="1" t="s">
        <v>912</v>
      </c>
      <c r="Q281" s="177" t="s">
        <v>1646</v>
      </c>
      <c r="R281" s="1" t="s">
        <v>797</v>
      </c>
      <c r="S281" s="1" t="s">
        <v>873</v>
      </c>
      <c r="T281" s="1" t="s">
        <v>1755</v>
      </c>
      <c r="U281" s="1" t="s">
        <v>351</v>
      </c>
      <c r="V281" s="1" t="s">
        <v>651</v>
      </c>
      <c r="W281" s="1" t="s">
        <v>384</v>
      </c>
      <c r="X281" s="1">
        <v>3000</v>
      </c>
      <c r="Y281" s="1" t="s">
        <v>42</v>
      </c>
      <c r="Z281" s="1">
        <v>3800</v>
      </c>
      <c r="AA281" s="1">
        <v>3821</v>
      </c>
      <c r="AB281" s="1" t="s">
        <v>66</v>
      </c>
      <c r="AC281" s="177" t="s">
        <v>970</v>
      </c>
      <c r="AD281" s="1" t="s">
        <v>391</v>
      </c>
      <c r="AE281" s="6">
        <v>0</v>
      </c>
      <c r="AF281" s="68">
        <v>0</v>
      </c>
      <c r="AG281" s="193">
        <v>1500000</v>
      </c>
      <c r="AH281" s="69"/>
    </row>
    <row r="282" spans="1:34" x14ac:dyDescent="0.25">
      <c r="A282" s="1" t="s">
        <v>985</v>
      </c>
      <c r="B282" s="1" t="s">
        <v>46</v>
      </c>
      <c r="C282" s="1" t="s">
        <v>999</v>
      </c>
      <c r="D282" s="1" t="s">
        <v>520</v>
      </c>
      <c r="E282" s="1">
        <v>3</v>
      </c>
      <c r="F282" s="1" t="s">
        <v>819</v>
      </c>
      <c r="G282" s="1">
        <v>3.7</v>
      </c>
      <c r="H282" s="1" t="s">
        <v>415</v>
      </c>
      <c r="I282" s="1" t="s">
        <v>414</v>
      </c>
      <c r="J282" s="1" t="s">
        <v>415</v>
      </c>
      <c r="K282" s="1" t="s">
        <v>100</v>
      </c>
      <c r="L282" s="1" t="s">
        <v>830</v>
      </c>
      <c r="M282" s="1">
        <v>7</v>
      </c>
      <c r="N282" s="1" t="s">
        <v>376</v>
      </c>
      <c r="O282" s="1" t="s">
        <v>773</v>
      </c>
      <c r="P282" s="1" t="s">
        <v>912</v>
      </c>
      <c r="Q282" s="177" t="s">
        <v>1646</v>
      </c>
      <c r="R282" s="1" t="s">
        <v>797</v>
      </c>
      <c r="S282" s="1" t="s">
        <v>873</v>
      </c>
      <c r="T282" s="1" t="s">
        <v>1755</v>
      </c>
      <c r="U282" s="1" t="s">
        <v>351</v>
      </c>
      <c r="V282" s="1" t="s">
        <v>651</v>
      </c>
      <c r="W282" s="1" t="s">
        <v>384</v>
      </c>
      <c r="X282" s="1">
        <v>3000</v>
      </c>
      <c r="Y282" s="1" t="s">
        <v>42</v>
      </c>
      <c r="Z282" s="1">
        <v>3800</v>
      </c>
      <c r="AA282" s="1">
        <v>3821</v>
      </c>
      <c r="AB282" s="1" t="s">
        <v>66</v>
      </c>
      <c r="AC282" s="177" t="s">
        <v>971</v>
      </c>
      <c r="AD282" s="1" t="s">
        <v>393</v>
      </c>
      <c r="AE282" s="6">
        <v>0</v>
      </c>
      <c r="AF282" s="68">
        <v>0</v>
      </c>
      <c r="AG282" s="193">
        <v>200000</v>
      </c>
      <c r="AH282" s="69"/>
    </row>
    <row r="283" spans="1:34" x14ac:dyDescent="0.25">
      <c r="A283" s="1" t="s">
        <v>985</v>
      </c>
      <c r="B283" s="1" t="s">
        <v>46</v>
      </c>
      <c r="C283" s="1" t="s">
        <v>999</v>
      </c>
      <c r="D283" s="1" t="s">
        <v>520</v>
      </c>
      <c r="E283" s="1">
        <v>1</v>
      </c>
      <c r="F283" s="1" t="s">
        <v>817</v>
      </c>
      <c r="G283" s="1">
        <v>1.3</v>
      </c>
      <c r="H283" s="1" t="s">
        <v>820</v>
      </c>
      <c r="I283" s="1" t="s">
        <v>32</v>
      </c>
      <c r="J283" s="1" t="s">
        <v>33</v>
      </c>
      <c r="K283" s="1" t="s">
        <v>100</v>
      </c>
      <c r="L283" s="1" t="s">
        <v>830</v>
      </c>
      <c r="M283" s="1">
        <v>5</v>
      </c>
      <c r="N283" s="1" t="s">
        <v>784</v>
      </c>
      <c r="O283" s="1" t="s">
        <v>766</v>
      </c>
      <c r="P283" s="1" t="s">
        <v>307</v>
      </c>
      <c r="Q283" s="177" t="s">
        <v>891</v>
      </c>
      <c r="R283" s="1" t="s">
        <v>297</v>
      </c>
      <c r="S283" s="1" t="s">
        <v>848</v>
      </c>
      <c r="T283" s="1" t="s">
        <v>299</v>
      </c>
      <c r="U283" s="1" t="s">
        <v>287</v>
      </c>
      <c r="V283" s="1" t="s">
        <v>307</v>
      </c>
      <c r="W283" s="1" t="s">
        <v>302</v>
      </c>
      <c r="X283" s="1">
        <v>3000</v>
      </c>
      <c r="Y283" s="1" t="s">
        <v>42</v>
      </c>
      <c r="Z283" s="1">
        <v>3800</v>
      </c>
      <c r="AA283" s="1">
        <v>3821</v>
      </c>
      <c r="AB283" s="1" t="s">
        <v>66</v>
      </c>
      <c r="AC283" s="177" t="s">
        <v>951</v>
      </c>
      <c r="AD283" s="1" t="s">
        <v>304</v>
      </c>
      <c r="AE283" s="7">
        <v>0</v>
      </c>
      <c r="AF283" s="68">
        <v>0</v>
      </c>
      <c r="AG283" s="193">
        <v>2500000</v>
      </c>
      <c r="AH283" s="69" t="s">
        <v>566</v>
      </c>
    </row>
    <row r="284" spans="1:34" x14ac:dyDescent="0.25">
      <c r="A284" s="1" t="s">
        <v>985</v>
      </c>
      <c r="B284" s="1" t="s">
        <v>46</v>
      </c>
      <c r="C284" s="1" t="s">
        <v>999</v>
      </c>
      <c r="D284" s="1" t="s">
        <v>520</v>
      </c>
      <c r="E284" s="1">
        <v>2</v>
      </c>
      <c r="F284" s="1" t="s">
        <v>818</v>
      </c>
      <c r="G284" s="1">
        <v>2.4</v>
      </c>
      <c r="H284" s="1" t="s">
        <v>825</v>
      </c>
      <c r="I284" s="1" t="s">
        <v>400</v>
      </c>
      <c r="J284" s="1" t="s">
        <v>401</v>
      </c>
      <c r="K284" s="1" t="s">
        <v>282</v>
      </c>
      <c r="L284" s="1" t="s">
        <v>831</v>
      </c>
      <c r="M284" s="1">
        <v>0</v>
      </c>
      <c r="N284" s="1" t="s">
        <v>80</v>
      </c>
      <c r="O284" s="1" t="s">
        <v>771</v>
      </c>
      <c r="P284" s="1" t="s">
        <v>1768</v>
      </c>
      <c r="Q284" s="177" t="s">
        <v>914</v>
      </c>
      <c r="R284" s="1" t="s">
        <v>402</v>
      </c>
      <c r="S284" s="1" t="s">
        <v>865</v>
      </c>
      <c r="T284" s="1" t="s">
        <v>404</v>
      </c>
      <c r="U284" s="1" t="s">
        <v>197</v>
      </c>
      <c r="V284" s="1" t="s">
        <v>659</v>
      </c>
      <c r="W284" s="1" t="s">
        <v>404</v>
      </c>
      <c r="X284" s="1">
        <v>3000</v>
      </c>
      <c r="Y284" s="1" t="s">
        <v>42</v>
      </c>
      <c r="Z284" s="1">
        <v>3800</v>
      </c>
      <c r="AA284" s="1">
        <v>3841</v>
      </c>
      <c r="AB284" t="s">
        <v>511</v>
      </c>
      <c r="AC284" s="177" t="s">
        <v>937</v>
      </c>
      <c r="AD284" s="1" t="s">
        <v>44</v>
      </c>
      <c r="AE284" s="6">
        <v>570000</v>
      </c>
      <c r="AF284" s="68">
        <v>0</v>
      </c>
      <c r="AG284" s="193">
        <v>566000</v>
      </c>
      <c r="AH284" s="69" t="s">
        <v>741</v>
      </c>
    </row>
    <row r="285" spans="1:34" x14ac:dyDescent="0.25">
      <c r="A285" s="1" t="s">
        <v>985</v>
      </c>
      <c r="B285" s="1" t="s">
        <v>46</v>
      </c>
      <c r="C285" s="1" t="s">
        <v>999</v>
      </c>
      <c r="D285" s="1" t="s">
        <v>520</v>
      </c>
      <c r="E285" s="1">
        <v>1</v>
      </c>
      <c r="F285" s="1" t="s">
        <v>817</v>
      </c>
      <c r="G285" s="1">
        <v>1.3</v>
      </c>
      <c r="H285" s="1" t="s">
        <v>820</v>
      </c>
      <c r="I285" s="1" t="s">
        <v>32</v>
      </c>
      <c r="J285" s="1" t="s">
        <v>33</v>
      </c>
      <c r="K285" s="1" t="s">
        <v>100</v>
      </c>
      <c r="L285" s="1" t="s">
        <v>830</v>
      </c>
      <c r="M285" s="1">
        <v>5</v>
      </c>
      <c r="N285" s="1" t="s">
        <v>784</v>
      </c>
      <c r="O285" s="1" t="s">
        <v>765</v>
      </c>
      <c r="P285" s="1" t="s">
        <v>1758</v>
      </c>
      <c r="Q285" s="177" t="s">
        <v>884</v>
      </c>
      <c r="R285" s="1" t="s">
        <v>315</v>
      </c>
      <c r="S285" s="1" t="s">
        <v>844</v>
      </c>
      <c r="T285" s="1" t="s">
        <v>140</v>
      </c>
      <c r="U285" s="1" t="s">
        <v>137</v>
      </c>
      <c r="V285" s="1" t="s">
        <v>656</v>
      </c>
      <c r="W285" s="1" t="s">
        <v>140</v>
      </c>
      <c r="X285" s="1">
        <v>3000</v>
      </c>
      <c r="Y285" s="1" t="s">
        <v>42</v>
      </c>
      <c r="Z285" s="1">
        <v>3900</v>
      </c>
      <c r="AA285" s="1">
        <v>3911</v>
      </c>
      <c r="AB285" s="1" t="s">
        <v>324</v>
      </c>
      <c r="AC285" s="177" t="s">
        <v>937</v>
      </c>
      <c r="AD285" s="1" t="s">
        <v>44</v>
      </c>
      <c r="AE285" s="6">
        <v>528693.30000000005</v>
      </c>
      <c r="AF285" s="68">
        <v>445766.8</v>
      </c>
      <c r="AG285" s="193">
        <v>500000</v>
      </c>
      <c r="AH285" s="69"/>
    </row>
    <row r="286" spans="1:34" x14ac:dyDescent="0.25">
      <c r="A286" s="1" t="s">
        <v>985</v>
      </c>
      <c r="B286" s="1" t="s">
        <v>46</v>
      </c>
      <c r="C286" s="1" t="s">
        <v>999</v>
      </c>
      <c r="D286" s="1" t="s">
        <v>520</v>
      </c>
      <c r="E286" s="1">
        <v>1</v>
      </c>
      <c r="F286" s="1" t="s">
        <v>817</v>
      </c>
      <c r="G286" s="1">
        <v>1.3</v>
      </c>
      <c r="H286" s="1" t="s">
        <v>820</v>
      </c>
      <c r="I286" s="1" t="s">
        <v>32</v>
      </c>
      <c r="J286" s="1" t="s">
        <v>33</v>
      </c>
      <c r="K286" s="1" t="s">
        <v>100</v>
      </c>
      <c r="L286" s="1" t="s">
        <v>830</v>
      </c>
      <c r="M286" s="1">
        <v>5</v>
      </c>
      <c r="N286" s="1" t="s">
        <v>784</v>
      </c>
      <c r="O286" s="1" t="s">
        <v>765</v>
      </c>
      <c r="P286" s="1" t="s">
        <v>1758</v>
      </c>
      <c r="Q286" s="177" t="s">
        <v>884</v>
      </c>
      <c r="R286" s="1" t="s">
        <v>315</v>
      </c>
      <c r="S286" s="1" t="s">
        <v>844</v>
      </c>
      <c r="T286" s="1" t="s">
        <v>140</v>
      </c>
      <c r="U286" s="1" t="s">
        <v>137</v>
      </c>
      <c r="V286" s="1" t="s">
        <v>656</v>
      </c>
      <c r="W286" s="1" t="s">
        <v>140</v>
      </c>
      <c r="X286" s="1">
        <v>3000</v>
      </c>
      <c r="Y286" s="1" t="s">
        <v>42</v>
      </c>
      <c r="Z286" s="1">
        <v>3900</v>
      </c>
      <c r="AA286" s="1">
        <v>3922</v>
      </c>
      <c r="AB286" s="1" t="s">
        <v>122</v>
      </c>
      <c r="AC286" s="177" t="s">
        <v>937</v>
      </c>
      <c r="AD286" s="1" t="s">
        <v>44</v>
      </c>
      <c r="AE286" s="6">
        <v>733050.38</v>
      </c>
      <c r="AF286" s="68">
        <v>545134.93000000005</v>
      </c>
      <c r="AG286" s="193">
        <v>1000000</v>
      </c>
      <c r="AH286" s="69"/>
    </row>
    <row r="287" spans="1:34" x14ac:dyDescent="0.25">
      <c r="A287" s="1" t="s">
        <v>985</v>
      </c>
      <c r="B287" s="1" t="s">
        <v>46</v>
      </c>
      <c r="C287" s="1" t="s">
        <v>999</v>
      </c>
      <c r="D287" s="1" t="s">
        <v>520</v>
      </c>
      <c r="E287" s="1">
        <v>1</v>
      </c>
      <c r="F287" s="1" t="s">
        <v>817</v>
      </c>
      <c r="G287" s="1">
        <v>1.3</v>
      </c>
      <c r="H287" s="1" t="s">
        <v>820</v>
      </c>
      <c r="I287" s="1" t="s">
        <v>32</v>
      </c>
      <c r="J287" s="1" t="s">
        <v>33</v>
      </c>
      <c r="K287" s="1" t="s">
        <v>100</v>
      </c>
      <c r="L287" s="1" t="s">
        <v>830</v>
      </c>
      <c r="M287" s="1">
        <v>5</v>
      </c>
      <c r="N287" s="1" t="s">
        <v>783</v>
      </c>
      <c r="O287" s="1" t="s">
        <v>762</v>
      </c>
      <c r="P287" s="1" t="s">
        <v>79</v>
      </c>
      <c r="Q287" s="177" t="s">
        <v>878</v>
      </c>
      <c r="R287" s="1" t="s">
        <v>355</v>
      </c>
      <c r="S287" s="1" t="s">
        <v>839</v>
      </c>
      <c r="T287" s="1" t="s">
        <v>1756</v>
      </c>
      <c r="U287" s="1" t="s">
        <v>79</v>
      </c>
      <c r="V287" s="1" t="s">
        <v>657</v>
      </c>
      <c r="W287" s="1" t="s">
        <v>249</v>
      </c>
      <c r="X287" s="1">
        <v>3000</v>
      </c>
      <c r="Y287" s="1" t="s">
        <v>42</v>
      </c>
      <c r="Z287" s="1">
        <v>3900</v>
      </c>
      <c r="AA287" s="1">
        <v>3922</v>
      </c>
      <c r="AB287" s="1" t="s">
        <v>122</v>
      </c>
      <c r="AC287" s="177" t="s">
        <v>937</v>
      </c>
      <c r="AD287" s="1" t="s">
        <v>44</v>
      </c>
      <c r="AE287" s="6">
        <v>327084.45</v>
      </c>
      <c r="AF287" s="68">
        <v>660945.14</v>
      </c>
      <c r="AG287" s="193">
        <v>1000000</v>
      </c>
      <c r="AH287" s="69"/>
    </row>
    <row r="288" spans="1:34" x14ac:dyDescent="0.25">
      <c r="A288" s="1" t="s">
        <v>985</v>
      </c>
      <c r="B288" s="1" t="s">
        <v>46</v>
      </c>
      <c r="C288" s="1" t="s">
        <v>999</v>
      </c>
      <c r="D288" s="1" t="s">
        <v>520</v>
      </c>
      <c r="E288" s="1">
        <v>2</v>
      </c>
      <c r="F288" s="1" t="s">
        <v>818</v>
      </c>
      <c r="G288" s="1">
        <v>2.2000000000000002</v>
      </c>
      <c r="H288" s="1" t="s">
        <v>823</v>
      </c>
      <c r="I288" s="1" t="s">
        <v>74</v>
      </c>
      <c r="J288" s="1" t="s">
        <v>75</v>
      </c>
      <c r="K288" s="1" t="s">
        <v>100</v>
      </c>
      <c r="L288" s="1" t="s">
        <v>830</v>
      </c>
      <c r="M288" s="1">
        <v>1</v>
      </c>
      <c r="N288" s="1" t="s">
        <v>104</v>
      </c>
      <c r="O288" s="1" t="s">
        <v>770</v>
      </c>
      <c r="P288" s="1" t="s">
        <v>1605</v>
      </c>
      <c r="Q288" s="177" t="s">
        <v>905</v>
      </c>
      <c r="R288" s="1" t="s">
        <v>105</v>
      </c>
      <c r="S288" s="1" t="s">
        <v>857</v>
      </c>
      <c r="T288" s="1" t="s">
        <v>1754</v>
      </c>
      <c r="U288" s="1" t="s">
        <v>103</v>
      </c>
      <c r="V288" s="1" t="s">
        <v>660</v>
      </c>
      <c r="W288" s="1" t="s">
        <v>107</v>
      </c>
      <c r="X288" s="1">
        <v>3000</v>
      </c>
      <c r="Y288" s="1" t="s">
        <v>42</v>
      </c>
      <c r="Z288" s="1">
        <v>3900</v>
      </c>
      <c r="AA288" s="1">
        <v>3922</v>
      </c>
      <c r="AB288" s="1" t="s">
        <v>122</v>
      </c>
      <c r="AC288" s="177" t="s">
        <v>937</v>
      </c>
      <c r="AD288" s="1" t="s">
        <v>44</v>
      </c>
      <c r="AE288" s="6">
        <v>9328218</v>
      </c>
      <c r="AF288" s="68">
        <v>7668267</v>
      </c>
      <c r="AG288" s="193">
        <v>11000000</v>
      </c>
      <c r="AH288" s="69"/>
    </row>
    <row r="289" spans="1:36" x14ac:dyDescent="0.25">
      <c r="A289" s="1" t="s">
        <v>985</v>
      </c>
      <c r="B289" s="1" t="s">
        <v>46</v>
      </c>
      <c r="C289" s="1" t="s">
        <v>999</v>
      </c>
      <c r="D289" s="1" t="s">
        <v>520</v>
      </c>
      <c r="E289" s="1">
        <v>1</v>
      </c>
      <c r="F289" s="1" t="s">
        <v>817</v>
      </c>
      <c r="G289" s="1">
        <v>1.3</v>
      </c>
      <c r="H289" s="1" t="s">
        <v>820</v>
      </c>
      <c r="I289" s="1" t="s">
        <v>32</v>
      </c>
      <c r="J289" s="1" t="s">
        <v>33</v>
      </c>
      <c r="K289" s="1" t="s">
        <v>34</v>
      </c>
      <c r="L289" s="1" t="s">
        <v>833</v>
      </c>
      <c r="M289" s="1">
        <v>5</v>
      </c>
      <c r="N289" s="1" t="s">
        <v>784</v>
      </c>
      <c r="O289" s="1" t="s">
        <v>764</v>
      </c>
      <c r="P289" s="1" t="s">
        <v>37</v>
      </c>
      <c r="Q289" s="177" t="s">
        <v>880</v>
      </c>
      <c r="R289" s="1" t="s">
        <v>252</v>
      </c>
      <c r="S289" s="1" t="s">
        <v>841</v>
      </c>
      <c r="T289" s="1" t="s">
        <v>636</v>
      </c>
      <c r="U289" s="1" t="s">
        <v>37</v>
      </c>
      <c r="V289" s="1" t="s">
        <v>584</v>
      </c>
      <c r="W289" s="1" t="s">
        <v>41</v>
      </c>
      <c r="X289" s="1">
        <v>3000</v>
      </c>
      <c r="Y289" s="1" t="s">
        <v>42</v>
      </c>
      <c r="Z289" s="1">
        <v>3900</v>
      </c>
      <c r="AA289" s="1">
        <v>3941</v>
      </c>
      <c r="AB289" s="1" t="s">
        <v>228</v>
      </c>
      <c r="AC289" s="177" t="s">
        <v>937</v>
      </c>
      <c r="AD289" s="1" t="s">
        <v>44</v>
      </c>
      <c r="AE289" s="6">
        <v>1661937.89</v>
      </c>
      <c r="AF289" s="68">
        <v>55672</v>
      </c>
      <c r="AG289" s="193">
        <v>1000000</v>
      </c>
      <c r="AH289" s="69"/>
    </row>
    <row r="290" spans="1:36" x14ac:dyDescent="0.25">
      <c r="A290" s="1" t="s">
        <v>985</v>
      </c>
      <c r="B290" s="1" t="s">
        <v>46</v>
      </c>
      <c r="C290" s="1" t="s">
        <v>999</v>
      </c>
      <c r="D290" s="1" t="s">
        <v>520</v>
      </c>
      <c r="E290" s="1">
        <v>1</v>
      </c>
      <c r="F290" s="1" t="s">
        <v>817</v>
      </c>
      <c r="G290" s="1">
        <v>1.3</v>
      </c>
      <c r="H290" s="1" t="s">
        <v>820</v>
      </c>
      <c r="I290" s="1" t="s">
        <v>32</v>
      </c>
      <c r="J290" s="1" t="s">
        <v>33</v>
      </c>
      <c r="K290" s="1" t="s">
        <v>100</v>
      </c>
      <c r="L290" s="1" t="s">
        <v>830</v>
      </c>
      <c r="M290" s="1">
        <v>5</v>
      </c>
      <c r="N290" s="1" t="s">
        <v>784</v>
      </c>
      <c r="O290" s="1" t="s">
        <v>765</v>
      </c>
      <c r="P290" s="1" t="s">
        <v>1758</v>
      </c>
      <c r="Q290" s="177" t="s">
        <v>884</v>
      </c>
      <c r="R290" s="1" t="s">
        <v>315</v>
      </c>
      <c r="S290" s="1" t="s">
        <v>844</v>
      </c>
      <c r="T290" s="1" t="s">
        <v>140</v>
      </c>
      <c r="U290" s="1" t="s">
        <v>137</v>
      </c>
      <c r="V290" s="1" t="s">
        <v>656</v>
      </c>
      <c r="W290" s="1" t="s">
        <v>140</v>
      </c>
      <c r="X290" s="1">
        <v>3000</v>
      </c>
      <c r="Y290" s="1" t="s">
        <v>42</v>
      </c>
      <c r="Z290" s="1">
        <v>3900</v>
      </c>
      <c r="AA290" s="1">
        <v>3941</v>
      </c>
      <c r="AB290" s="1" t="s">
        <v>228</v>
      </c>
      <c r="AC290" s="177" t="s">
        <v>937</v>
      </c>
      <c r="AD290" s="1" t="s">
        <v>44</v>
      </c>
      <c r="AE290" s="6">
        <v>18119512.100000001</v>
      </c>
      <c r="AF290" s="68">
        <v>9572131.9800000004</v>
      </c>
      <c r="AG290" s="193">
        <v>15000000</v>
      </c>
      <c r="AH290" s="69"/>
    </row>
    <row r="291" spans="1:36" x14ac:dyDescent="0.25">
      <c r="A291" s="1" t="s">
        <v>985</v>
      </c>
      <c r="B291" s="1" t="s">
        <v>46</v>
      </c>
      <c r="C291" s="1" t="s">
        <v>999</v>
      </c>
      <c r="D291" s="1" t="s">
        <v>520</v>
      </c>
      <c r="E291" s="1">
        <v>1</v>
      </c>
      <c r="F291" s="1" t="s">
        <v>817</v>
      </c>
      <c r="G291" s="1">
        <v>1.7</v>
      </c>
      <c r="H291" s="1" t="s">
        <v>821</v>
      </c>
      <c r="I291" s="1" t="s">
        <v>219</v>
      </c>
      <c r="J291" s="1" t="s">
        <v>220</v>
      </c>
      <c r="K291" s="1" t="s">
        <v>49</v>
      </c>
      <c r="L291" s="1" t="s">
        <v>834</v>
      </c>
      <c r="M291" s="1">
        <v>6</v>
      </c>
      <c r="N291" s="1" t="s">
        <v>223</v>
      </c>
      <c r="O291" s="1" t="s">
        <v>769</v>
      </c>
      <c r="P291" s="1" t="s">
        <v>1770</v>
      </c>
      <c r="Q291" s="177" t="s">
        <v>894</v>
      </c>
      <c r="R291" s="1" t="s">
        <v>229</v>
      </c>
      <c r="S291" s="1" t="s">
        <v>850</v>
      </c>
      <c r="T291" s="1" t="s">
        <v>599</v>
      </c>
      <c r="U291" s="1" t="s">
        <v>222</v>
      </c>
      <c r="V291" s="1" t="s">
        <v>663</v>
      </c>
      <c r="W291" s="1" t="s">
        <v>599</v>
      </c>
      <c r="X291" s="1">
        <v>3000</v>
      </c>
      <c r="Y291" s="1" t="s">
        <v>42</v>
      </c>
      <c r="Z291" s="1">
        <v>3900</v>
      </c>
      <c r="AA291" s="1">
        <v>3941</v>
      </c>
      <c r="AB291" s="1" t="s">
        <v>228</v>
      </c>
      <c r="AC291" s="177" t="s">
        <v>937</v>
      </c>
      <c r="AD291" s="1" t="s">
        <v>44</v>
      </c>
      <c r="AE291" s="68">
        <v>0</v>
      </c>
      <c r="AF291" s="68">
        <v>0</v>
      </c>
      <c r="AG291" s="193">
        <v>50000</v>
      </c>
      <c r="AH291" s="69"/>
    </row>
    <row r="292" spans="1:36" x14ac:dyDescent="0.25">
      <c r="A292" s="1" t="s">
        <v>985</v>
      </c>
      <c r="B292" s="1" t="s">
        <v>46</v>
      </c>
      <c r="C292" s="1" t="s">
        <v>999</v>
      </c>
      <c r="D292" s="1" t="s">
        <v>520</v>
      </c>
      <c r="E292" s="1">
        <v>1</v>
      </c>
      <c r="F292" s="1" t="s">
        <v>817</v>
      </c>
      <c r="G292" s="1">
        <v>1.3</v>
      </c>
      <c r="H292" s="1" t="s">
        <v>820</v>
      </c>
      <c r="I292" s="1" t="s">
        <v>32</v>
      </c>
      <c r="J292" s="1" t="s">
        <v>33</v>
      </c>
      <c r="K292" s="1" t="s">
        <v>34</v>
      </c>
      <c r="L292" s="1" t="s">
        <v>833</v>
      </c>
      <c r="M292" s="1">
        <v>5</v>
      </c>
      <c r="N292" s="1" t="s">
        <v>784</v>
      </c>
      <c r="O292" s="1" t="s">
        <v>764</v>
      </c>
      <c r="P292" s="1" t="s">
        <v>37</v>
      </c>
      <c r="Q292" s="177" t="s">
        <v>883</v>
      </c>
      <c r="R292" s="1" t="s">
        <v>275</v>
      </c>
      <c r="S292" s="1" t="s">
        <v>843</v>
      </c>
      <c r="T292" s="1" t="s">
        <v>277</v>
      </c>
      <c r="U292" s="1" t="s">
        <v>37</v>
      </c>
      <c r="V292" s="1" t="s">
        <v>584</v>
      </c>
      <c r="W292" s="1" t="s">
        <v>277</v>
      </c>
      <c r="X292" s="1">
        <v>3000</v>
      </c>
      <c r="Y292" s="1" t="s">
        <v>42</v>
      </c>
      <c r="Z292" s="1">
        <v>3900</v>
      </c>
      <c r="AA292" s="1">
        <v>3942</v>
      </c>
      <c r="AB292" s="1" t="s">
        <v>278</v>
      </c>
      <c r="AC292" s="177" t="s">
        <v>937</v>
      </c>
      <c r="AD292" s="1" t="s">
        <v>44</v>
      </c>
      <c r="AE292" s="6">
        <v>679800.39</v>
      </c>
      <c r="AF292" s="68">
        <v>251899.07</v>
      </c>
      <c r="AG292" s="193">
        <v>700000</v>
      </c>
      <c r="AH292" s="69"/>
    </row>
    <row r="293" spans="1:36" x14ac:dyDescent="0.25">
      <c r="A293" s="1" t="s">
        <v>985</v>
      </c>
      <c r="B293" s="1" t="s">
        <v>46</v>
      </c>
      <c r="C293" s="1" t="s">
        <v>999</v>
      </c>
      <c r="D293" s="1" t="s">
        <v>520</v>
      </c>
      <c r="E293" s="1">
        <v>1</v>
      </c>
      <c r="F293" s="1" t="s">
        <v>817</v>
      </c>
      <c r="G293" s="1">
        <v>1.3</v>
      </c>
      <c r="H293" s="1" t="s">
        <v>820</v>
      </c>
      <c r="I293" s="1" t="s">
        <v>32</v>
      </c>
      <c r="J293" s="1" t="s">
        <v>33</v>
      </c>
      <c r="K293" s="1" t="s">
        <v>34</v>
      </c>
      <c r="L293" s="1" t="s">
        <v>833</v>
      </c>
      <c r="M293" s="1">
        <v>5</v>
      </c>
      <c r="N293" s="1" t="s">
        <v>784</v>
      </c>
      <c r="O293" s="1" t="s">
        <v>764</v>
      </c>
      <c r="P293" s="1" t="s">
        <v>37</v>
      </c>
      <c r="Q293" s="177" t="s">
        <v>880</v>
      </c>
      <c r="R293" s="1" t="s">
        <v>252</v>
      </c>
      <c r="S293" s="1" t="s">
        <v>841</v>
      </c>
      <c r="T293" s="1" t="s">
        <v>636</v>
      </c>
      <c r="U293" s="1" t="s">
        <v>37</v>
      </c>
      <c r="V293" s="1" t="s">
        <v>584</v>
      </c>
      <c r="W293" s="1" t="s">
        <v>254</v>
      </c>
      <c r="X293" s="1">
        <v>3000</v>
      </c>
      <c r="Y293" s="1" t="s">
        <v>42</v>
      </c>
      <c r="Z293" s="1">
        <v>3900</v>
      </c>
      <c r="AA293" s="1">
        <v>3961</v>
      </c>
      <c r="AB293" s="1" t="s">
        <v>266</v>
      </c>
      <c r="AC293" s="177" t="s">
        <v>937</v>
      </c>
      <c r="AD293" s="1" t="s">
        <v>44</v>
      </c>
      <c r="AE293" s="6">
        <v>15940</v>
      </c>
      <c r="AF293" s="68">
        <v>69637.899999999994</v>
      </c>
      <c r="AG293" s="193">
        <v>80000</v>
      </c>
      <c r="AH293" s="69"/>
    </row>
    <row r="294" spans="1:36" x14ac:dyDescent="0.25">
      <c r="A294" s="1" t="s">
        <v>985</v>
      </c>
      <c r="B294" s="1" t="s">
        <v>46</v>
      </c>
      <c r="C294" s="1" t="s">
        <v>999</v>
      </c>
      <c r="D294" s="1" t="s">
        <v>520</v>
      </c>
      <c r="E294" s="1">
        <v>1</v>
      </c>
      <c r="F294" s="1" t="s">
        <v>817</v>
      </c>
      <c r="G294" s="1">
        <v>1.7</v>
      </c>
      <c r="H294" s="1" t="s">
        <v>821</v>
      </c>
      <c r="I294" s="1" t="s">
        <v>219</v>
      </c>
      <c r="J294" s="1" t="s">
        <v>220</v>
      </c>
      <c r="K294" s="1" t="s">
        <v>49</v>
      </c>
      <c r="L294" s="1" t="s">
        <v>834</v>
      </c>
      <c r="M294" s="1">
        <v>6</v>
      </c>
      <c r="N294" s="1" t="s">
        <v>223</v>
      </c>
      <c r="O294" s="1" t="s">
        <v>769</v>
      </c>
      <c r="P294" s="1" t="s">
        <v>1770</v>
      </c>
      <c r="Q294" s="177" t="s">
        <v>894</v>
      </c>
      <c r="R294" s="1" t="s">
        <v>229</v>
      </c>
      <c r="S294" s="1" t="s">
        <v>850</v>
      </c>
      <c r="T294" s="1" t="s">
        <v>599</v>
      </c>
      <c r="U294" s="1" t="s">
        <v>222</v>
      </c>
      <c r="V294" s="1" t="s">
        <v>663</v>
      </c>
      <c r="W294" s="1" t="s">
        <v>226</v>
      </c>
      <c r="X294" s="1">
        <v>3000</v>
      </c>
      <c r="Y294" s="1" t="s">
        <v>42</v>
      </c>
      <c r="Z294" s="1">
        <v>3900</v>
      </c>
      <c r="AA294" s="1">
        <v>3962</v>
      </c>
      <c r="AB294" s="1" t="s">
        <v>236</v>
      </c>
      <c r="AC294" s="177" t="s">
        <v>937</v>
      </c>
      <c r="AD294" s="1" t="s">
        <v>44</v>
      </c>
      <c r="AE294" s="68">
        <v>21243</v>
      </c>
      <c r="AF294" s="68">
        <v>48702.36</v>
      </c>
      <c r="AG294" s="193">
        <v>300000</v>
      </c>
      <c r="AH294" s="69" t="s">
        <v>546</v>
      </c>
    </row>
    <row r="295" spans="1:36" x14ac:dyDescent="0.25">
      <c r="A295" s="1" t="s">
        <v>985</v>
      </c>
      <c r="B295" s="1" t="s">
        <v>46</v>
      </c>
      <c r="C295" s="1" t="s">
        <v>999</v>
      </c>
      <c r="D295" s="1" t="s">
        <v>520</v>
      </c>
      <c r="E295" s="1">
        <v>1</v>
      </c>
      <c r="F295" s="1" t="s">
        <v>817</v>
      </c>
      <c r="G295" s="1">
        <v>1.3</v>
      </c>
      <c r="H295" s="1" t="s">
        <v>820</v>
      </c>
      <c r="I295" s="1" t="s">
        <v>32</v>
      </c>
      <c r="J295" s="1" t="s">
        <v>33</v>
      </c>
      <c r="K295" s="1" t="s">
        <v>100</v>
      </c>
      <c r="L295" s="1" t="s">
        <v>830</v>
      </c>
      <c r="M295" s="1">
        <v>5</v>
      </c>
      <c r="N295" s="1" t="s">
        <v>784</v>
      </c>
      <c r="O295" s="1" t="s">
        <v>765</v>
      </c>
      <c r="P295" s="1" t="s">
        <v>1758</v>
      </c>
      <c r="Q295" s="177" t="s">
        <v>884</v>
      </c>
      <c r="R295" s="1" t="s">
        <v>315</v>
      </c>
      <c r="S295" s="1" t="s">
        <v>844</v>
      </c>
      <c r="T295" s="1" t="s">
        <v>140</v>
      </c>
      <c r="U295" s="1" t="s">
        <v>137</v>
      </c>
      <c r="V295" s="1" t="s">
        <v>656</v>
      </c>
      <c r="W295" s="1" t="s">
        <v>140</v>
      </c>
      <c r="X295" s="1">
        <v>3000</v>
      </c>
      <c r="Y295" s="1" t="s">
        <v>42</v>
      </c>
      <c r="Z295" s="1">
        <v>3900</v>
      </c>
      <c r="AA295" s="1">
        <v>3962</v>
      </c>
      <c r="AB295" s="1" t="s">
        <v>236</v>
      </c>
      <c r="AC295" s="177" t="s">
        <v>937</v>
      </c>
      <c r="AD295" s="1" t="s">
        <v>44</v>
      </c>
      <c r="AE295" s="6">
        <v>11697</v>
      </c>
      <c r="AF295" s="68">
        <v>83080.800000000003</v>
      </c>
      <c r="AG295" s="193">
        <v>100000</v>
      </c>
      <c r="AH295" s="69"/>
    </row>
    <row r="296" spans="1:36" x14ac:dyDescent="0.25">
      <c r="A296" s="1" t="s">
        <v>985</v>
      </c>
      <c r="B296" s="1" t="s">
        <v>46</v>
      </c>
      <c r="C296" s="1" t="s">
        <v>999</v>
      </c>
      <c r="D296" s="1" t="s">
        <v>520</v>
      </c>
      <c r="E296" s="1">
        <v>2</v>
      </c>
      <c r="F296" s="1" t="s">
        <v>818</v>
      </c>
      <c r="G296" s="1">
        <v>2.7</v>
      </c>
      <c r="H296" s="1" t="s">
        <v>189</v>
      </c>
      <c r="I296" s="1" t="s">
        <v>188</v>
      </c>
      <c r="J296" s="1" t="s">
        <v>189</v>
      </c>
      <c r="K296" s="1" t="s">
        <v>49</v>
      </c>
      <c r="L296" s="1" t="s">
        <v>834</v>
      </c>
      <c r="M296" s="1">
        <v>4</v>
      </c>
      <c r="N296" s="1" t="s">
        <v>198</v>
      </c>
      <c r="O296" s="1" t="s">
        <v>771</v>
      </c>
      <c r="P296" s="1" t="s">
        <v>1768</v>
      </c>
      <c r="Q296" s="177" t="s">
        <v>909</v>
      </c>
      <c r="R296" s="1" t="s">
        <v>192</v>
      </c>
      <c r="S296" s="1" t="s">
        <v>861</v>
      </c>
      <c r="T296" s="1" t="s">
        <v>191</v>
      </c>
      <c r="U296" s="1" t="s">
        <v>191</v>
      </c>
      <c r="V296" s="1" t="s">
        <v>659</v>
      </c>
      <c r="W296" s="1" t="s">
        <v>194</v>
      </c>
      <c r="X296" s="1">
        <v>4000</v>
      </c>
      <c r="Y296" s="1" t="s">
        <v>85</v>
      </c>
      <c r="Z296" s="1">
        <v>4200</v>
      </c>
      <c r="AA296" s="1">
        <v>4211</v>
      </c>
      <c r="AB296" s="1" t="s">
        <v>195</v>
      </c>
      <c r="AC296" s="177" t="s">
        <v>937</v>
      </c>
      <c r="AD296" s="1" t="s">
        <v>44</v>
      </c>
      <c r="AE296" s="6">
        <v>14625430</v>
      </c>
      <c r="AF296" s="68">
        <v>7111151.6500000004</v>
      </c>
      <c r="AG296" s="193">
        <v>9360000</v>
      </c>
      <c r="AH296" s="69" t="s">
        <v>690</v>
      </c>
    </row>
    <row r="297" spans="1:36" x14ac:dyDescent="0.25">
      <c r="A297" s="1" t="s">
        <v>985</v>
      </c>
      <c r="B297" s="1" t="s">
        <v>46</v>
      </c>
      <c r="C297" s="1" t="s">
        <v>999</v>
      </c>
      <c r="D297" s="1" t="s">
        <v>520</v>
      </c>
      <c r="E297" s="1">
        <v>2</v>
      </c>
      <c r="F297" s="1" t="s">
        <v>818</v>
      </c>
      <c r="G297" s="1">
        <v>2.6</v>
      </c>
      <c r="H297" s="1" t="s">
        <v>826</v>
      </c>
      <c r="I297" s="1" t="s">
        <v>438</v>
      </c>
      <c r="J297" s="1" t="s">
        <v>439</v>
      </c>
      <c r="K297" s="1" t="s">
        <v>49</v>
      </c>
      <c r="L297" s="1" t="s">
        <v>834</v>
      </c>
      <c r="M297" s="1">
        <v>0</v>
      </c>
      <c r="N297" s="1" t="s">
        <v>80</v>
      </c>
      <c r="O297" s="1" t="s">
        <v>771</v>
      </c>
      <c r="P297" s="1" t="s">
        <v>1768</v>
      </c>
      <c r="Q297" s="177" t="s">
        <v>911</v>
      </c>
      <c r="R297" s="1" t="s">
        <v>442</v>
      </c>
      <c r="S297" s="1" t="s">
        <v>863</v>
      </c>
      <c r="T297" s="1" t="s">
        <v>441</v>
      </c>
      <c r="U297" s="1" t="s">
        <v>441</v>
      </c>
      <c r="V297" s="1" t="s">
        <v>659</v>
      </c>
      <c r="W297" s="1" t="s">
        <v>444</v>
      </c>
      <c r="X297" s="1">
        <v>4000</v>
      </c>
      <c r="Y297" s="1" t="s">
        <v>85</v>
      </c>
      <c r="Z297" s="1">
        <v>4200</v>
      </c>
      <c r="AA297" s="1">
        <v>4211</v>
      </c>
      <c r="AB297" s="1" t="s">
        <v>195</v>
      </c>
      <c r="AC297" s="177" t="s">
        <v>937</v>
      </c>
      <c r="AD297" s="1" t="s">
        <v>44</v>
      </c>
      <c r="AE297" s="6">
        <v>66533232.560000002</v>
      </c>
      <c r="AF297" s="68">
        <v>68471532.379999995</v>
      </c>
      <c r="AG297" s="193">
        <f>80000000+15000000</f>
        <v>95000000</v>
      </c>
      <c r="AH297" s="69" t="s">
        <v>583</v>
      </c>
      <c r="AI297" s="31">
        <f>AG297-AF297</f>
        <v>26528467.620000005</v>
      </c>
      <c r="AJ297" s="31">
        <f>AI297-15000000</f>
        <v>11528467.620000005</v>
      </c>
    </row>
    <row r="298" spans="1:36" x14ac:dyDescent="0.25">
      <c r="A298" s="1" t="s">
        <v>985</v>
      </c>
      <c r="B298" s="1" t="s">
        <v>46</v>
      </c>
      <c r="C298" s="1" t="s">
        <v>999</v>
      </c>
      <c r="D298" s="1" t="s">
        <v>520</v>
      </c>
      <c r="E298" s="1">
        <v>2</v>
      </c>
      <c r="F298" s="1" t="s">
        <v>818</v>
      </c>
      <c r="G298" s="1">
        <v>2.6</v>
      </c>
      <c r="H298" s="1" t="s">
        <v>826</v>
      </c>
      <c r="I298" s="1" t="s">
        <v>420</v>
      </c>
      <c r="J298" s="1" t="s">
        <v>421</v>
      </c>
      <c r="K298" s="1" t="s">
        <v>49</v>
      </c>
      <c r="L298" s="1" t="s">
        <v>834</v>
      </c>
      <c r="M298" s="1">
        <v>0</v>
      </c>
      <c r="N298" s="1" t="s">
        <v>80</v>
      </c>
      <c r="O298" s="1" t="s">
        <v>771</v>
      </c>
      <c r="P298" s="1" t="s">
        <v>1768</v>
      </c>
      <c r="Q298" s="177" t="s">
        <v>910</v>
      </c>
      <c r="R298" s="1" t="s">
        <v>424</v>
      </c>
      <c r="S298" s="1" t="s">
        <v>862</v>
      </c>
      <c r="T298" s="1" t="s">
        <v>423</v>
      </c>
      <c r="U298" s="1" t="s">
        <v>423</v>
      </c>
      <c r="V298" s="1" t="s">
        <v>659</v>
      </c>
      <c r="W298" s="1" t="s">
        <v>426</v>
      </c>
      <c r="X298" s="1">
        <v>4000</v>
      </c>
      <c r="Y298" s="1" t="s">
        <v>85</v>
      </c>
      <c r="Z298" s="1">
        <v>4200</v>
      </c>
      <c r="AA298" s="1">
        <v>4211</v>
      </c>
      <c r="AB298" s="1" t="s">
        <v>195</v>
      </c>
      <c r="AC298" s="177" t="s">
        <v>937</v>
      </c>
      <c r="AD298" s="1" t="s">
        <v>44</v>
      </c>
      <c r="AE298" s="6">
        <v>5910000</v>
      </c>
      <c r="AF298" s="68">
        <v>4309295.12</v>
      </c>
      <c r="AG298" s="193">
        <v>6380968.3288000003</v>
      </c>
      <c r="AH298" s="69" t="s">
        <v>583</v>
      </c>
    </row>
    <row r="299" spans="1:36" x14ac:dyDescent="0.25">
      <c r="A299" s="1" t="s">
        <v>985</v>
      </c>
      <c r="B299" s="1" t="s">
        <v>46</v>
      </c>
      <c r="C299" s="1" t="s">
        <v>999</v>
      </c>
      <c r="D299" s="1" t="s">
        <v>520</v>
      </c>
      <c r="E299" s="1">
        <v>2</v>
      </c>
      <c r="F299" s="1" t="s">
        <v>818</v>
      </c>
      <c r="G299" s="1">
        <v>2.6</v>
      </c>
      <c r="H299" s="1" t="s">
        <v>826</v>
      </c>
      <c r="I299" s="1" t="s">
        <v>420</v>
      </c>
      <c r="J299" s="1" t="s">
        <v>421</v>
      </c>
      <c r="K299" s="1" t="s">
        <v>49</v>
      </c>
      <c r="L299" s="1" t="s">
        <v>834</v>
      </c>
      <c r="M299" s="1">
        <v>0</v>
      </c>
      <c r="N299" s="1" t="s">
        <v>80</v>
      </c>
      <c r="O299" s="1" t="s">
        <v>771</v>
      </c>
      <c r="P299" s="1" t="s">
        <v>1768</v>
      </c>
      <c r="Q299" s="177" t="s">
        <v>907</v>
      </c>
      <c r="R299" s="1" t="s">
        <v>429</v>
      </c>
      <c r="S299" s="1" t="s">
        <v>859</v>
      </c>
      <c r="T299" s="1" t="s">
        <v>428</v>
      </c>
      <c r="U299" s="1" t="s">
        <v>428</v>
      </c>
      <c r="V299" s="1" t="s">
        <v>659</v>
      </c>
      <c r="W299" s="1" t="s">
        <v>431</v>
      </c>
      <c r="X299" s="1">
        <v>4000</v>
      </c>
      <c r="Y299" s="1" t="s">
        <v>85</v>
      </c>
      <c r="Z299" s="1">
        <v>4200</v>
      </c>
      <c r="AA299" s="1">
        <v>4211</v>
      </c>
      <c r="AB299" s="1" t="s">
        <v>195</v>
      </c>
      <c r="AC299" s="177" t="s">
        <v>937</v>
      </c>
      <c r="AD299" s="1" t="s">
        <v>44</v>
      </c>
      <c r="AE299" s="6">
        <v>10000000</v>
      </c>
      <c r="AF299" s="68">
        <v>6666666.6399999997</v>
      </c>
      <c r="AG299" s="193">
        <v>14064137.276800001</v>
      </c>
      <c r="AH299" s="69" t="s">
        <v>583</v>
      </c>
    </row>
    <row r="300" spans="1:36" x14ac:dyDescent="0.25">
      <c r="A300" s="1" t="s">
        <v>985</v>
      </c>
      <c r="B300" s="1" t="s">
        <v>46</v>
      </c>
      <c r="C300" s="1" t="s">
        <v>999</v>
      </c>
      <c r="D300" s="1" t="s">
        <v>520</v>
      </c>
      <c r="E300" s="1">
        <v>2</v>
      </c>
      <c r="F300" s="1" t="s">
        <v>818</v>
      </c>
      <c r="G300" s="1">
        <v>2.4</v>
      </c>
      <c r="H300" s="1" t="s">
        <v>825</v>
      </c>
      <c r="I300" s="1" t="s">
        <v>432</v>
      </c>
      <c r="J300" s="1" t="s">
        <v>433</v>
      </c>
      <c r="K300" s="1" t="s">
        <v>49</v>
      </c>
      <c r="L300" s="1" t="s">
        <v>834</v>
      </c>
      <c r="M300" s="1">
        <v>4</v>
      </c>
      <c r="N300" s="1" t="s">
        <v>198</v>
      </c>
      <c r="O300" s="1" t="s">
        <v>771</v>
      </c>
      <c r="P300" s="1" t="s">
        <v>1768</v>
      </c>
      <c r="Q300" s="177" t="s">
        <v>908</v>
      </c>
      <c r="R300" s="1" t="s">
        <v>436</v>
      </c>
      <c r="S300" s="1" t="s">
        <v>860</v>
      </c>
      <c r="T300" s="1" t="s">
        <v>435</v>
      </c>
      <c r="U300" s="1" t="s">
        <v>435</v>
      </c>
      <c r="V300" s="1" t="s">
        <v>659</v>
      </c>
      <c r="W300" s="1" t="s">
        <v>435</v>
      </c>
      <c r="X300" s="1">
        <v>4000</v>
      </c>
      <c r="Y300" s="1" t="s">
        <v>85</v>
      </c>
      <c r="Z300" s="1">
        <v>4200</v>
      </c>
      <c r="AA300" s="1">
        <v>4211</v>
      </c>
      <c r="AB300" s="1" t="s">
        <v>195</v>
      </c>
      <c r="AC300" s="177" t="s">
        <v>937</v>
      </c>
      <c r="AD300" s="1" t="s">
        <v>44</v>
      </c>
      <c r="AE300" s="6">
        <v>16510000</v>
      </c>
      <c r="AF300" s="68">
        <v>14944832.48</v>
      </c>
      <c r="AG300" s="193">
        <v>19813000</v>
      </c>
      <c r="AH300" s="69" t="s">
        <v>690</v>
      </c>
    </row>
    <row r="301" spans="1:36" x14ac:dyDescent="0.25">
      <c r="A301" s="1" t="s">
        <v>985</v>
      </c>
      <c r="B301" s="1" t="s">
        <v>46</v>
      </c>
      <c r="C301" s="1" t="s">
        <v>999</v>
      </c>
      <c r="D301" s="1" t="s">
        <v>520</v>
      </c>
      <c r="E301" s="1">
        <v>2</v>
      </c>
      <c r="F301" s="1" t="s">
        <v>818</v>
      </c>
      <c r="G301" s="1">
        <v>2.7</v>
      </c>
      <c r="H301" s="1" t="s">
        <v>189</v>
      </c>
      <c r="I301" s="1" t="s">
        <v>188</v>
      </c>
      <c r="J301" s="1" t="s">
        <v>189</v>
      </c>
      <c r="K301" s="1" t="s">
        <v>76</v>
      </c>
      <c r="L301" s="1" t="s">
        <v>835</v>
      </c>
      <c r="M301" s="1">
        <v>0</v>
      </c>
      <c r="N301" s="1" t="s">
        <v>80</v>
      </c>
      <c r="O301" s="1" t="s">
        <v>771</v>
      </c>
      <c r="P301" s="1" t="s">
        <v>1768</v>
      </c>
      <c r="Q301" s="177" t="s">
        <v>922</v>
      </c>
      <c r="R301" s="1" t="s">
        <v>1598</v>
      </c>
      <c r="S301" s="1" t="s">
        <v>867</v>
      </c>
      <c r="T301" s="1" t="s">
        <v>206</v>
      </c>
      <c r="U301" s="1" t="s">
        <v>197</v>
      </c>
      <c r="V301" s="1" t="s">
        <v>659</v>
      </c>
      <c r="W301" s="1" t="s">
        <v>206</v>
      </c>
      <c r="X301" s="1">
        <v>4000</v>
      </c>
      <c r="Y301" s="1" t="s">
        <v>85</v>
      </c>
      <c r="Z301" s="1">
        <v>4400</v>
      </c>
      <c r="AA301" s="1">
        <v>4411</v>
      </c>
      <c r="AB301" s="1" t="s">
        <v>86</v>
      </c>
      <c r="AC301" s="177" t="s">
        <v>937</v>
      </c>
      <c r="AD301" s="1" t="s">
        <v>44</v>
      </c>
      <c r="AE301" s="6">
        <v>55046596.689999998</v>
      </c>
      <c r="AF301" s="68">
        <v>52216447.640000001</v>
      </c>
      <c r="AG301" s="196">
        <v>71000000</v>
      </c>
      <c r="AH301" s="69" t="s">
        <v>529</v>
      </c>
    </row>
    <row r="302" spans="1:36" x14ac:dyDescent="0.25">
      <c r="A302" s="1" t="s">
        <v>985</v>
      </c>
      <c r="B302" s="1" t="s">
        <v>46</v>
      </c>
      <c r="C302" s="1" t="s">
        <v>999</v>
      </c>
      <c r="D302" s="1" t="s">
        <v>520</v>
      </c>
      <c r="E302" s="1">
        <v>2</v>
      </c>
      <c r="F302" s="1" t="s">
        <v>818</v>
      </c>
      <c r="G302" s="1">
        <v>2.7</v>
      </c>
      <c r="H302" s="1" t="s">
        <v>189</v>
      </c>
      <c r="I302" s="1" t="s">
        <v>188</v>
      </c>
      <c r="J302" s="1" t="s">
        <v>189</v>
      </c>
      <c r="K302" s="1" t="s">
        <v>76</v>
      </c>
      <c r="L302" s="1" t="s">
        <v>835</v>
      </c>
      <c r="M302" s="1">
        <v>0</v>
      </c>
      <c r="N302" s="1" t="s">
        <v>80</v>
      </c>
      <c r="O302" s="1" t="s">
        <v>771</v>
      </c>
      <c r="P302" s="1" t="s">
        <v>1768</v>
      </c>
      <c r="Q302" s="177" t="s">
        <v>918</v>
      </c>
      <c r="R302" s="1" t="s">
        <v>1600</v>
      </c>
      <c r="S302" s="1" t="s">
        <v>867</v>
      </c>
      <c r="T302" s="1" t="s">
        <v>206</v>
      </c>
      <c r="U302" s="1" t="s">
        <v>197</v>
      </c>
      <c r="V302" s="1" t="s">
        <v>659</v>
      </c>
      <c r="W302" s="1" t="s">
        <v>206</v>
      </c>
      <c r="X302" s="1">
        <v>4000</v>
      </c>
      <c r="Y302" s="1" t="s">
        <v>85</v>
      </c>
      <c r="Z302" s="1">
        <v>4400</v>
      </c>
      <c r="AA302" s="1">
        <v>4411</v>
      </c>
      <c r="AB302" s="1" t="s">
        <v>86</v>
      </c>
      <c r="AC302" s="177" t="s">
        <v>937</v>
      </c>
      <c r="AD302" s="1" t="s">
        <v>44</v>
      </c>
      <c r="AE302" s="6">
        <v>462979.2</v>
      </c>
      <c r="AF302" s="68">
        <v>513115.56</v>
      </c>
      <c r="AG302" s="195">
        <f>70000000-15000000</f>
        <v>55000000</v>
      </c>
      <c r="AH302" s="69" t="s">
        <v>1781</v>
      </c>
    </row>
    <row r="303" spans="1:36" x14ac:dyDescent="0.25">
      <c r="A303" s="1" t="s">
        <v>985</v>
      </c>
      <c r="B303" s="1" t="s">
        <v>46</v>
      </c>
      <c r="C303" s="1" t="s">
        <v>999</v>
      </c>
      <c r="D303" s="1" t="s">
        <v>520</v>
      </c>
      <c r="E303" s="1">
        <v>1</v>
      </c>
      <c r="F303" s="1" t="s">
        <v>817</v>
      </c>
      <c r="G303" s="1">
        <v>1.3</v>
      </c>
      <c r="H303" s="1" t="s">
        <v>820</v>
      </c>
      <c r="I303" s="1" t="s">
        <v>32</v>
      </c>
      <c r="J303" s="1" t="s">
        <v>33</v>
      </c>
      <c r="K303" s="1" t="s">
        <v>34</v>
      </c>
      <c r="L303" s="1" t="s">
        <v>833</v>
      </c>
      <c r="M303" s="1">
        <v>5</v>
      </c>
      <c r="N303" s="1" t="s">
        <v>784</v>
      </c>
      <c r="O303" s="1" t="s">
        <v>764</v>
      </c>
      <c r="P303" s="1" t="s">
        <v>37</v>
      </c>
      <c r="Q303" s="177" t="s">
        <v>882</v>
      </c>
      <c r="R303" s="1" t="s">
        <v>39</v>
      </c>
      <c r="S303" s="1" t="s">
        <v>842</v>
      </c>
      <c r="T303" s="1" t="s">
        <v>41</v>
      </c>
      <c r="U303" s="1" t="s">
        <v>37</v>
      </c>
      <c r="V303" s="1" t="s">
        <v>584</v>
      </c>
      <c r="W303" s="1" t="s">
        <v>41</v>
      </c>
      <c r="X303" s="1">
        <v>4000</v>
      </c>
      <c r="Y303" s="1" t="s">
        <v>85</v>
      </c>
      <c r="Z303" s="1">
        <v>4200</v>
      </c>
      <c r="AA303" s="1">
        <v>4251</v>
      </c>
      <c r="AB303" s="1" t="s">
        <v>272</v>
      </c>
      <c r="AC303" s="177" t="s">
        <v>937</v>
      </c>
      <c r="AD303" s="1" t="s">
        <v>44</v>
      </c>
      <c r="AE303" s="6">
        <v>12473485.050000001</v>
      </c>
      <c r="AF303" s="68">
        <v>2752974.18</v>
      </c>
      <c r="AG303" s="193">
        <v>14000000</v>
      </c>
      <c r="AH303" s="69" t="s">
        <v>526</v>
      </c>
    </row>
    <row r="304" spans="1:36" x14ac:dyDescent="0.25">
      <c r="A304" s="1" t="s">
        <v>985</v>
      </c>
      <c r="B304" s="1" t="s">
        <v>46</v>
      </c>
      <c r="C304" s="1" t="s">
        <v>999</v>
      </c>
      <c r="D304" s="1" t="s">
        <v>520</v>
      </c>
      <c r="E304" s="1">
        <v>2</v>
      </c>
      <c r="F304" s="1" t="s">
        <v>818</v>
      </c>
      <c r="G304" s="1">
        <v>2.7</v>
      </c>
      <c r="H304" s="1" t="s">
        <v>189</v>
      </c>
      <c r="I304" s="1" t="s">
        <v>188</v>
      </c>
      <c r="J304" s="1" t="s">
        <v>189</v>
      </c>
      <c r="K304" s="1" t="s">
        <v>76</v>
      </c>
      <c r="L304" s="1" t="s">
        <v>835</v>
      </c>
      <c r="M304" s="1">
        <v>0</v>
      </c>
      <c r="N304" s="1" t="s">
        <v>80</v>
      </c>
      <c r="O304" s="1" t="s">
        <v>771</v>
      </c>
      <c r="P304" s="1" t="s">
        <v>1768</v>
      </c>
      <c r="Q304" s="177" t="s">
        <v>921</v>
      </c>
      <c r="R304" s="1" t="s">
        <v>1599</v>
      </c>
      <c r="S304" s="1" t="s">
        <v>867</v>
      </c>
      <c r="T304" s="1" t="s">
        <v>206</v>
      </c>
      <c r="U304" s="1" t="s">
        <v>197</v>
      </c>
      <c r="V304" s="1" t="s">
        <v>659</v>
      </c>
      <c r="W304" s="1" t="s">
        <v>206</v>
      </c>
      <c r="X304" s="1">
        <v>4000</v>
      </c>
      <c r="Y304" s="1" t="s">
        <v>85</v>
      </c>
      <c r="Z304" s="1">
        <v>4400</v>
      </c>
      <c r="AA304" s="1">
        <v>4411</v>
      </c>
      <c r="AB304" s="1" t="s">
        <v>86</v>
      </c>
      <c r="AC304" s="177" t="s">
        <v>937</v>
      </c>
      <c r="AD304" s="1" t="s">
        <v>44</v>
      </c>
      <c r="AE304" s="6"/>
      <c r="AF304" s="68"/>
      <c r="AG304" s="193">
        <v>12000000</v>
      </c>
      <c r="AH304" s="69" t="s">
        <v>1783</v>
      </c>
      <c r="AI304" s="31">
        <f>AG304/2000</f>
        <v>6000</v>
      </c>
    </row>
    <row r="305" spans="1:35" x14ac:dyDescent="0.25">
      <c r="A305" s="1" t="s">
        <v>985</v>
      </c>
      <c r="B305" s="1" t="s">
        <v>46</v>
      </c>
      <c r="C305" s="1" t="s">
        <v>999</v>
      </c>
      <c r="D305" s="1" t="s">
        <v>520</v>
      </c>
      <c r="E305" s="1">
        <v>3</v>
      </c>
      <c r="F305" s="1" t="s">
        <v>819</v>
      </c>
      <c r="G305" s="1">
        <v>3.1</v>
      </c>
      <c r="H305" s="1" t="s">
        <v>827</v>
      </c>
      <c r="I305" s="1" t="s">
        <v>374</v>
      </c>
      <c r="J305" s="1" t="s">
        <v>375</v>
      </c>
      <c r="K305" s="1" t="s">
        <v>100</v>
      </c>
      <c r="L305" s="1" t="s">
        <v>830</v>
      </c>
      <c r="M305" s="1">
        <v>7</v>
      </c>
      <c r="N305" s="1" t="s">
        <v>376</v>
      </c>
      <c r="O305" s="1" t="s">
        <v>773</v>
      </c>
      <c r="P305" s="1" t="s">
        <v>912</v>
      </c>
      <c r="Q305" s="177" t="s">
        <v>930</v>
      </c>
      <c r="R305" s="1" t="s">
        <v>786</v>
      </c>
      <c r="S305" s="1" t="s">
        <v>872</v>
      </c>
      <c r="T305" s="1" t="s">
        <v>787</v>
      </c>
      <c r="U305" s="1" t="s">
        <v>351</v>
      </c>
      <c r="V305" s="1" t="s">
        <v>651</v>
      </c>
      <c r="W305" s="1" t="s">
        <v>384</v>
      </c>
      <c r="X305" s="1">
        <v>4000</v>
      </c>
      <c r="Y305" s="1" t="s">
        <v>85</v>
      </c>
      <c r="Z305" s="1">
        <v>4300</v>
      </c>
      <c r="AA305" s="1">
        <v>4351</v>
      </c>
      <c r="AB305" s="1" t="s">
        <v>1774</v>
      </c>
      <c r="AC305" s="177" t="s">
        <v>964</v>
      </c>
      <c r="AD305" s="1" t="s">
        <v>931</v>
      </c>
      <c r="AE305" s="6">
        <v>10164530</v>
      </c>
      <c r="AF305" s="68">
        <v>11964000</v>
      </c>
      <c r="AG305" s="196">
        <v>10000000</v>
      </c>
      <c r="AH305" s="69"/>
    </row>
    <row r="306" spans="1:35" x14ac:dyDescent="0.25">
      <c r="A306" s="1" t="s">
        <v>985</v>
      </c>
      <c r="B306" s="1" t="s">
        <v>46</v>
      </c>
      <c r="C306" s="1" t="s">
        <v>999</v>
      </c>
      <c r="D306" s="1" t="s">
        <v>520</v>
      </c>
      <c r="E306" s="1">
        <v>2</v>
      </c>
      <c r="F306" s="1" t="s">
        <v>818</v>
      </c>
      <c r="G306" s="1">
        <v>2.5</v>
      </c>
      <c r="H306" s="1" t="s">
        <v>1743</v>
      </c>
      <c r="I306" s="1" t="s">
        <v>1744</v>
      </c>
      <c r="J306" s="1" t="s">
        <v>1745</v>
      </c>
      <c r="K306" s="1" t="s">
        <v>76</v>
      </c>
      <c r="L306" s="1" t="s">
        <v>835</v>
      </c>
      <c r="M306" s="1">
        <v>0</v>
      </c>
      <c r="N306" s="1" t="s">
        <v>80</v>
      </c>
      <c r="O306" s="1" t="s">
        <v>771</v>
      </c>
      <c r="P306" s="1" t="s">
        <v>1768</v>
      </c>
      <c r="Q306" s="177" t="s">
        <v>917</v>
      </c>
      <c r="R306" s="1" t="s">
        <v>409</v>
      </c>
      <c r="S306" s="1" t="s">
        <v>867</v>
      </c>
      <c r="T306" s="1" t="s">
        <v>206</v>
      </c>
      <c r="U306" s="1" t="s">
        <v>197</v>
      </c>
      <c r="V306" s="1" t="s">
        <v>659</v>
      </c>
      <c r="W306" s="1" t="s">
        <v>201</v>
      </c>
      <c r="X306" s="1">
        <v>4000</v>
      </c>
      <c r="Y306" s="1" t="s">
        <v>85</v>
      </c>
      <c r="Z306" s="1">
        <v>4400</v>
      </c>
      <c r="AA306" s="1">
        <v>4431</v>
      </c>
      <c r="AB306" s="1" t="s">
        <v>410</v>
      </c>
      <c r="AC306" s="177" t="s">
        <v>937</v>
      </c>
      <c r="AD306" s="1" t="s">
        <v>44</v>
      </c>
      <c r="AE306" s="6">
        <v>3489091</v>
      </c>
      <c r="AF306" s="68">
        <v>2394596</v>
      </c>
      <c r="AG306" s="196">
        <v>3900000</v>
      </c>
      <c r="AH306" s="69" t="s">
        <v>533</v>
      </c>
      <c r="AI306" t="s">
        <v>1784</v>
      </c>
    </row>
    <row r="307" spans="1:35" x14ac:dyDescent="0.25">
      <c r="A307" s="1" t="s">
        <v>985</v>
      </c>
      <c r="B307" s="1" t="s">
        <v>46</v>
      </c>
      <c r="C307" s="1" t="s">
        <v>999</v>
      </c>
      <c r="D307" s="1" t="s">
        <v>520</v>
      </c>
      <c r="E307" s="1">
        <v>3</v>
      </c>
      <c r="F307" s="1" t="s">
        <v>819</v>
      </c>
      <c r="G307" s="1">
        <v>3.2</v>
      </c>
      <c r="H307" s="1" t="s">
        <v>1759</v>
      </c>
      <c r="I307" s="1" t="s">
        <v>1760</v>
      </c>
      <c r="J307" s="1" t="s">
        <v>1761</v>
      </c>
      <c r="K307" s="1" t="s">
        <v>76</v>
      </c>
      <c r="L307" s="1" t="s">
        <v>835</v>
      </c>
      <c r="M307" s="1">
        <v>7</v>
      </c>
      <c r="N307" s="1" t="s">
        <v>376</v>
      </c>
      <c r="O307" s="1" t="s">
        <v>773</v>
      </c>
      <c r="P307" s="1" t="s">
        <v>912</v>
      </c>
      <c r="Q307" s="177" t="s">
        <v>929</v>
      </c>
      <c r="R307" s="1" t="s">
        <v>802</v>
      </c>
      <c r="S307" s="1" t="s">
        <v>871</v>
      </c>
      <c r="T307" s="1" t="s">
        <v>801</v>
      </c>
      <c r="U307" s="1" t="s">
        <v>351</v>
      </c>
      <c r="V307" s="1" t="s">
        <v>651</v>
      </c>
      <c r="W307" s="1" t="s">
        <v>379</v>
      </c>
      <c r="X307" s="1">
        <v>4000</v>
      </c>
      <c r="Y307" s="1" t="s">
        <v>85</v>
      </c>
      <c r="Z307" s="1">
        <v>4300</v>
      </c>
      <c r="AA307" s="1">
        <v>4311</v>
      </c>
      <c r="AB307" s="1" t="s">
        <v>380</v>
      </c>
      <c r="AC307" s="177" t="s">
        <v>943</v>
      </c>
      <c r="AD307" s="1" t="s">
        <v>798</v>
      </c>
      <c r="AE307" s="6">
        <v>429988.8</v>
      </c>
      <c r="AF307" s="68">
        <v>0</v>
      </c>
      <c r="AG307" s="196">
        <v>3500000</v>
      </c>
      <c r="AH307" s="69" t="s">
        <v>693</v>
      </c>
    </row>
    <row r="308" spans="1:35" x14ac:dyDescent="0.25">
      <c r="A308" s="1" t="s">
        <v>985</v>
      </c>
      <c r="B308" s="1" t="s">
        <v>46</v>
      </c>
      <c r="C308" s="1" t="s">
        <v>999</v>
      </c>
      <c r="D308" s="1" t="s">
        <v>520</v>
      </c>
      <c r="E308" s="1">
        <v>2</v>
      </c>
      <c r="F308" s="1" t="s">
        <v>818</v>
      </c>
      <c r="G308" s="1">
        <v>2.7</v>
      </c>
      <c r="H308" s="1" t="s">
        <v>189</v>
      </c>
      <c r="I308" s="1" t="s">
        <v>188</v>
      </c>
      <c r="J308" s="1" t="s">
        <v>189</v>
      </c>
      <c r="K308" s="1" t="s">
        <v>76</v>
      </c>
      <c r="L308" s="1" t="s">
        <v>835</v>
      </c>
      <c r="M308" s="1">
        <v>0</v>
      </c>
      <c r="N308" s="1" t="s">
        <v>80</v>
      </c>
      <c r="O308" s="1" t="s">
        <v>771</v>
      </c>
      <c r="P308" s="1" t="s">
        <v>1768</v>
      </c>
      <c r="Q308" s="177" t="s">
        <v>923</v>
      </c>
      <c r="R308" s="1" t="s">
        <v>87</v>
      </c>
      <c r="S308" s="1" t="s">
        <v>867</v>
      </c>
      <c r="T308" s="1" t="s">
        <v>206</v>
      </c>
      <c r="U308" s="1" t="s">
        <v>197</v>
      </c>
      <c r="V308" s="1" t="s">
        <v>659</v>
      </c>
      <c r="W308" s="1" t="s">
        <v>206</v>
      </c>
      <c r="X308" s="1">
        <v>4000</v>
      </c>
      <c r="Y308" s="1" t="s">
        <v>85</v>
      </c>
      <c r="Z308" s="1">
        <v>4400</v>
      </c>
      <c r="AA308" s="1">
        <v>4411</v>
      </c>
      <c r="AB308" s="1" t="s">
        <v>86</v>
      </c>
      <c r="AC308" s="177" t="s">
        <v>937</v>
      </c>
      <c r="AD308" s="1" t="s">
        <v>44</v>
      </c>
      <c r="AE308" s="6"/>
      <c r="AF308" s="68"/>
      <c r="AG308" s="193">
        <v>3500000</v>
      </c>
      <c r="AH308" s="69"/>
    </row>
    <row r="309" spans="1:35" x14ac:dyDescent="0.25">
      <c r="A309" s="1" t="s">
        <v>985</v>
      </c>
      <c r="B309" s="1" t="s">
        <v>46</v>
      </c>
      <c r="C309" s="1" t="s">
        <v>999</v>
      </c>
      <c r="D309" s="1" t="s">
        <v>520</v>
      </c>
      <c r="E309" s="1">
        <v>3</v>
      </c>
      <c r="F309" s="1" t="s">
        <v>819</v>
      </c>
      <c r="G309" s="1">
        <v>3.2</v>
      </c>
      <c r="H309" s="1" t="s">
        <v>1759</v>
      </c>
      <c r="I309" s="1" t="s">
        <v>1760</v>
      </c>
      <c r="J309" s="1" t="s">
        <v>1761</v>
      </c>
      <c r="K309" s="1" t="s">
        <v>76</v>
      </c>
      <c r="L309" s="1" t="s">
        <v>835</v>
      </c>
      <c r="M309" s="1">
        <v>7</v>
      </c>
      <c r="N309" s="1" t="s">
        <v>376</v>
      </c>
      <c r="O309" s="1" t="s">
        <v>773</v>
      </c>
      <c r="P309" s="1" t="s">
        <v>912</v>
      </c>
      <c r="Q309" s="177" t="s">
        <v>929</v>
      </c>
      <c r="R309" s="1" t="s">
        <v>802</v>
      </c>
      <c r="S309" s="1" t="s">
        <v>871</v>
      </c>
      <c r="T309" s="1" t="s">
        <v>801</v>
      </c>
      <c r="U309" s="1" t="s">
        <v>351</v>
      </c>
      <c r="V309" s="1" t="s">
        <v>651</v>
      </c>
      <c r="W309" s="1" t="s">
        <v>379</v>
      </c>
      <c r="X309" s="1">
        <v>4000</v>
      </c>
      <c r="Y309" s="1" t="s">
        <v>85</v>
      </c>
      <c r="Z309" s="1">
        <v>4300</v>
      </c>
      <c r="AA309" s="1">
        <v>4311</v>
      </c>
      <c r="AB309" s="1" t="s">
        <v>380</v>
      </c>
      <c r="AC309" s="177" t="s">
        <v>960</v>
      </c>
      <c r="AD309" s="1" t="s">
        <v>799</v>
      </c>
      <c r="AE309" s="6">
        <v>1950000</v>
      </c>
      <c r="AF309" s="68">
        <v>2978400</v>
      </c>
      <c r="AG309" s="196">
        <v>3200000</v>
      </c>
      <c r="AH309" s="69" t="s">
        <v>527</v>
      </c>
    </row>
    <row r="310" spans="1:35" x14ac:dyDescent="0.25">
      <c r="A310" s="1" t="s">
        <v>985</v>
      </c>
      <c r="B310" s="1" t="s">
        <v>46</v>
      </c>
      <c r="C310" s="1" t="s">
        <v>999</v>
      </c>
      <c r="D310" s="1" t="s">
        <v>520</v>
      </c>
      <c r="E310" s="1">
        <v>2</v>
      </c>
      <c r="F310" s="1" t="s">
        <v>818</v>
      </c>
      <c r="G310" s="1">
        <v>2.7</v>
      </c>
      <c r="H310" s="1" t="s">
        <v>189</v>
      </c>
      <c r="I310" s="1" t="s">
        <v>188</v>
      </c>
      <c r="J310" s="1" t="s">
        <v>189</v>
      </c>
      <c r="K310" s="1" t="s">
        <v>100</v>
      </c>
      <c r="L310" s="1" t="s">
        <v>830</v>
      </c>
      <c r="M310" s="1">
        <v>4</v>
      </c>
      <c r="N310" s="1" t="s">
        <v>198</v>
      </c>
      <c r="O310" s="1" t="s">
        <v>761</v>
      </c>
      <c r="P310" s="1" t="s">
        <v>287</v>
      </c>
      <c r="Q310" s="177" t="s">
        <v>876</v>
      </c>
      <c r="R310" s="1" t="s">
        <v>288</v>
      </c>
      <c r="S310" s="1" t="s">
        <v>838</v>
      </c>
      <c r="T310" s="1" t="s">
        <v>290</v>
      </c>
      <c r="U310" s="1" t="s">
        <v>287</v>
      </c>
      <c r="V310" s="1" t="s">
        <v>287</v>
      </c>
      <c r="W310" s="1" t="s">
        <v>290</v>
      </c>
      <c r="X310" s="1">
        <v>4000</v>
      </c>
      <c r="Y310" s="1" t="s">
        <v>85</v>
      </c>
      <c r="Z310" s="1">
        <v>4400</v>
      </c>
      <c r="AA310" s="1">
        <v>4411</v>
      </c>
      <c r="AB310" s="1" t="s">
        <v>86</v>
      </c>
      <c r="AC310" s="177" t="s">
        <v>937</v>
      </c>
      <c r="AD310" s="1" t="s">
        <v>44</v>
      </c>
      <c r="AE310" s="6">
        <v>3227209</v>
      </c>
      <c r="AF310" s="68">
        <v>1634091.89</v>
      </c>
      <c r="AG310" s="196">
        <v>3799000</v>
      </c>
      <c r="AH310" s="69" t="s">
        <v>530</v>
      </c>
    </row>
    <row r="311" spans="1:35" x14ac:dyDescent="0.25">
      <c r="A311" s="1" t="s">
        <v>985</v>
      </c>
      <c r="B311" s="1" t="s">
        <v>46</v>
      </c>
      <c r="C311" s="1" t="s">
        <v>999</v>
      </c>
      <c r="D311" s="1" t="s">
        <v>520</v>
      </c>
      <c r="E311" s="1">
        <v>1</v>
      </c>
      <c r="F311" s="1" t="s">
        <v>817</v>
      </c>
      <c r="G311" s="1">
        <v>1.3</v>
      </c>
      <c r="H311" s="1" t="s">
        <v>820</v>
      </c>
      <c r="I311" s="1" t="s">
        <v>32</v>
      </c>
      <c r="J311" s="1" t="s">
        <v>33</v>
      </c>
      <c r="K311" s="1" t="s">
        <v>34</v>
      </c>
      <c r="L311" s="1" t="s">
        <v>833</v>
      </c>
      <c r="M311" s="1">
        <v>5</v>
      </c>
      <c r="N311" s="1" t="s">
        <v>784</v>
      </c>
      <c r="O311" s="1" t="s">
        <v>764</v>
      </c>
      <c r="P311" s="1" t="s">
        <v>37</v>
      </c>
      <c r="Q311" s="177" t="s">
        <v>882</v>
      </c>
      <c r="R311" s="1" t="s">
        <v>39</v>
      </c>
      <c r="S311" s="1" t="s">
        <v>842</v>
      </c>
      <c r="T311" s="1" t="s">
        <v>41</v>
      </c>
      <c r="U311" s="1" t="s">
        <v>37</v>
      </c>
      <c r="V311" s="1" t="s">
        <v>584</v>
      </c>
      <c r="W311" s="1" t="s">
        <v>41</v>
      </c>
      <c r="X311" s="1">
        <v>4000</v>
      </c>
      <c r="Y311" s="1" t="s">
        <v>85</v>
      </c>
      <c r="Z311" s="1">
        <v>4200</v>
      </c>
      <c r="AA311" s="1">
        <v>4211</v>
      </c>
      <c r="AB311" s="1" t="s">
        <v>195</v>
      </c>
      <c r="AC311" s="177" t="s">
        <v>937</v>
      </c>
      <c r="AD311" s="1" t="s">
        <v>44</v>
      </c>
      <c r="AE311" s="6">
        <v>2105566.7599999998</v>
      </c>
      <c r="AF311" s="68">
        <v>2105566.7599999998</v>
      </c>
      <c r="AG311" s="193">
        <v>2500000</v>
      </c>
      <c r="AH311" s="69" t="s">
        <v>1782</v>
      </c>
    </row>
    <row r="312" spans="1:35" x14ac:dyDescent="0.25">
      <c r="A312" s="1" t="s">
        <v>985</v>
      </c>
      <c r="B312" s="1" t="s">
        <v>46</v>
      </c>
      <c r="C312" s="1" t="s">
        <v>999</v>
      </c>
      <c r="D312" s="1" t="s">
        <v>520</v>
      </c>
      <c r="E312" s="1">
        <v>2</v>
      </c>
      <c r="F312" s="1" t="s">
        <v>818</v>
      </c>
      <c r="G312" s="1">
        <v>2.7</v>
      </c>
      <c r="H312" s="1" t="s">
        <v>189</v>
      </c>
      <c r="I312" s="1" t="s">
        <v>188</v>
      </c>
      <c r="J312" s="1" t="s">
        <v>189</v>
      </c>
      <c r="K312" s="1" t="s">
        <v>76</v>
      </c>
      <c r="L312" s="1" t="s">
        <v>835</v>
      </c>
      <c r="M312" s="1">
        <v>0</v>
      </c>
      <c r="N312" s="1" t="s">
        <v>80</v>
      </c>
      <c r="O312" s="1" t="s">
        <v>771</v>
      </c>
      <c r="P312" s="1" t="s">
        <v>1768</v>
      </c>
      <c r="Q312" s="177" t="s">
        <v>919</v>
      </c>
      <c r="R312" s="1" t="s">
        <v>1601</v>
      </c>
      <c r="S312" s="1" t="s">
        <v>867</v>
      </c>
      <c r="T312" s="1" t="s">
        <v>206</v>
      </c>
      <c r="U312" s="1" t="s">
        <v>197</v>
      </c>
      <c r="V312" s="1" t="s">
        <v>659</v>
      </c>
      <c r="W312" s="1" t="s">
        <v>206</v>
      </c>
      <c r="X312" s="1">
        <v>4000</v>
      </c>
      <c r="Y312" s="1" t="s">
        <v>85</v>
      </c>
      <c r="Z312" s="1">
        <v>4400</v>
      </c>
      <c r="AA312" s="1">
        <v>4411</v>
      </c>
      <c r="AB312" s="1" t="s">
        <v>86</v>
      </c>
      <c r="AC312" s="177" t="s">
        <v>937</v>
      </c>
      <c r="AD312" s="1" t="s">
        <v>44</v>
      </c>
      <c r="AE312" s="6"/>
      <c r="AF312" s="68"/>
      <c r="AG312" s="194">
        <v>0</v>
      </c>
      <c r="AH312" s="69" t="s">
        <v>1785</v>
      </c>
    </row>
    <row r="313" spans="1:35" x14ac:dyDescent="0.25">
      <c r="A313" s="1" t="s">
        <v>985</v>
      </c>
      <c r="B313" s="1" t="s">
        <v>46</v>
      </c>
      <c r="C313" s="1" t="s">
        <v>999</v>
      </c>
      <c r="D313" s="1" t="s">
        <v>520</v>
      </c>
      <c r="E313" s="1">
        <v>2</v>
      </c>
      <c r="F313" s="1" t="s">
        <v>818</v>
      </c>
      <c r="G313" s="1">
        <v>2.7</v>
      </c>
      <c r="H313" s="1" t="s">
        <v>189</v>
      </c>
      <c r="I313" s="1" t="s">
        <v>188</v>
      </c>
      <c r="J313" s="1" t="s">
        <v>189</v>
      </c>
      <c r="K313" s="1" t="s">
        <v>100</v>
      </c>
      <c r="L313" s="1" t="s">
        <v>830</v>
      </c>
      <c r="M313" s="1">
        <v>4</v>
      </c>
      <c r="N313" s="1" t="s">
        <v>198</v>
      </c>
      <c r="O313" s="1" t="s">
        <v>761</v>
      </c>
      <c r="P313" s="1" t="s">
        <v>287</v>
      </c>
      <c r="Q313" s="177" t="s">
        <v>876</v>
      </c>
      <c r="R313" s="1" t="s">
        <v>288</v>
      </c>
      <c r="S313" s="1" t="s">
        <v>838</v>
      </c>
      <c r="T313" s="1" t="s">
        <v>290</v>
      </c>
      <c r="U313" s="1" t="s">
        <v>287</v>
      </c>
      <c r="V313" s="1" t="s">
        <v>287</v>
      </c>
      <c r="W313" s="1" t="s">
        <v>290</v>
      </c>
      <c r="X313" s="1">
        <v>4000</v>
      </c>
      <c r="Y313" s="1" t="s">
        <v>85</v>
      </c>
      <c r="Z313" s="1">
        <v>4400</v>
      </c>
      <c r="AA313" s="1">
        <v>4451</v>
      </c>
      <c r="AB313" s="1" t="s">
        <v>202</v>
      </c>
      <c r="AC313" s="177" t="s">
        <v>976</v>
      </c>
      <c r="AD313" s="1" t="s">
        <v>295</v>
      </c>
      <c r="AE313" s="6">
        <v>1000000</v>
      </c>
      <c r="AF313" s="68">
        <v>0</v>
      </c>
      <c r="AG313" s="193">
        <v>1000000</v>
      </c>
      <c r="AH313" s="1" t="s">
        <v>295</v>
      </c>
    </row>
    <row r="314" spans="1:35" x14ac:dyDescent="0.25">
      <c r="A314" s="1" t="s">
        <v>985</v>
      </c>
      <c r="B314" s="1" t="s">
        <v>46</v>
      </c>
      <c r="C314" s="1" t="s">
        <v>999</v>
      </c>
      <c r="D314" s="1" t="s">
        <v>520</v>
      </c>
      <c r="E314" s="1">
        <v>2</v>
      </c>
      <c r="F314" s="1" t="s">
        <v>818</v>
      </c>
      <c r="G314" s="1">
        <v>2.7</v>
      </c>
      <c r="H314" s="1" t="s">
        <v>189</v>
      </c>
      <c r="I314" s="1" t="s">
        <v>188</v>
      </c>
      <c r="J314" s="1" t="s">
        <v>189</v>
      </c>
      <c r="K314" s="1" t="s">
        <v>1762</v>
      </c>
      <c r="L314" s="1" t="s">
        <v>1763</v>
      </c>
      <c r="M314" s="1">
        <v>4</v>
      </c>
      <c r="N314" s="1" t="s">
        <v>198</v>
      </c>
      <c r="O314" s="1" t="s">
        <v>761</v>
      </c>
      <c r="P314" s="1" t="s">
        <v>287</v>
      </c>
      <c r="Q314" s="177" t="s">
        <v>877</v>
      </c>
      <c r="R314" s="1" t="s">
        <v>372</v>
      </c>
      <c r="S314" s="1" t="s">
        <v>838</v>
      </c>
      <c r="T314" s="1" t="s">
        <v>290</v>
      </c>
      <c r="U314" s="1" t="s">
        <v>287</v>
      </c>
      <c r="V314" s="1" t="s">
        <v>287</v>
      </c>
      <c r="W314" s="1" t="s">
        <v>290</v>
      </c>
      <c r="X314" s="1">
        <v>4000</v>
      </c>
      <c r="Y314" s="1" t="s">
        <v>85</v>
      </c>
      <c r="Z314" s="1">
        <v>4400</v>
      </c>
      <c r="AA314" s="1">
        <v>4481</v>
      </c>
      <c r="AB314" s="1" t="s">
        <v>373</v>
      </c>
      <c r="AC314" s="177" t="s">
        <v>937</v>
      </c>
      <c r="AD314" s="1" t="s">
        <v>44</v>
      </c>
      <c r="AE314" s="6">
        <v>1458174.06</v>
      </c>
      <c r="AF314" s="68">
        <v>0</v>
      </c>
      <c r="AG314" s="193">
        <v>1000000</v>
      </c>
      <c r="AH314" s="69" t="s">
        <v>568</v>
      </c>
    </row>
    <row r="315" spans="1:35" x14ac:dyDescent="0.25">
      <c r="A315" s="1" t="s">
        <v>985</v>
      </c>
      <c r="B315" s="1" t="s">
        <v>46</v>
      </c>
      <c r="C315" s="1" t="s">
        <v>999</v>
      </c>
      <c r="D315" s="1" t="s">
        <v>520</v>
      </c>
      <c r="E315" s="1">
        <v>2</v>
      </c>
      <c r="F315" s="1" t="s">
        <v>818</v>
      </c>
      <c r="G315" s="1">
        <v>2.7</v>
      </c>
      <c r="H315" s="1" t="s">
        <v>189</v>
      </c>
      <c r="I315" s="1" t="s">
        <v>188</v>
      </c>
      <c r="J315" s="1" t="s">
        <v>189</v>
      </c>
      <c r="K315" s="1" t="s">
        <v>100</v>
      </c>
      <c r="L315" s="1" t="s">
        <v>830</v>
      </c>
      <c r="M315" s="1">
        <v>4</v>
      </c>
      <c r="N315" s="1" t="s">
        <v>198</v>
      </c>
      <c r="O315" s="1" t="s">
        <v>761</v>
      </c>
      <c r="P315" s="1" t="s">
        <v>287</v>
      </c>
      <c r="Q315" s="177" t="s">
        <v>876</v>
      </c>
      <c r="R315" s="1" t="s">
        <v>288</v>
      </c>
      <c r="S315" s="1" t="s">
        <v>838</v>
      </c>
      <c r="T315" s="1" t="s">
        <v>290</v>
      </c>
      <c r="U315" s="1" t="s">
        <v>287</v>
      </c>
      <c r="V315" s="1" t="s">
        <v>287</v>
      </c>
      <c r="W315" s="1" t="s">
        <v>290</v>
      </c>
      <c r="X315" s="1">
        <v>4000</v>
      </c>
      <c r="Y315" s="1" t="s">
        <v>85</v>
      </c>
      <c r="Z315" s="1">
        <v>4400</v>
      </c>
      <c r="AA315" s="1">
        <v>4451</v>
      </c>
      <c r="AB315" s="1" t="s">
        <v>202</v>
      </c>
      <c r="AC315" s="177" t="s">
        <v>937</v>
      </c>
      <c r="AD315" s="1" t="s">
        <v>44</v>
      </c>
      <c r="AE315" s="6">
        <v>235000</v>
      </c>
      <c r="AF315" s="68">
        <v>270000</v>
      </c>
      <c r="AG315" s="193">
        <v>910000</v>
      </c>
      <c r="AH315" s="69" t="s">
        <v>532</v>
      </c>
    </row>
    <row r="316" spans="1:35" x14ac:dyDescent="0.25">
      <c r="A316" s="1" t="s">
        <v>985</v>
      </c>
      <c r="B316" s="1" t="s">
        <v>46</v>
      </c>
      <c r="C316" s="1" t="s">
        <v>999</v>
      </c>
      <c r="D316" s="1" t="s">
        <v>520</v>
      </c>
      <c r="E316" s="1">
        <v>3</v>
      </c>
      <c r="F316" s="1" t="s">
        <v>819</v>
      </c>
      <c r="G316" s="1">
        <v>3.1</v>
      </c>
      <c r="H316" s="1" t="s">
        <v>827</v>
      </c>
      <c r="I316" s="1" t="s">
        <v>374</v>
      </c>
      <c r="J316" s="1" t="s">
        <v>375</v>
      </c>
      <c r="K316" s="1" t="s">
        <v>100</v>
      </c>
      <c r="L316" s="1" t="s">
        <v>830</v>
      </c>
      <c r="M316" s="1">
        <v>7</v>
      </c>
      <c r="N316" s="1" t="s">
        <v>376</v>
      </c>
      <c r="O316" s="1" t="s">
        <v>773</v>
      </c>
      <c r="P316" s="1" t="s">
        <v>912</v>
      </c>
      <c r="Q316" s="177" t="s">
        <v>930</v>
      </c>
      <c r="R316" s="1" t="s">
        <v>786</v>
      </c>
      <c r="S316" s="1" t="s">
        <v>872</v>
      </c>
      <c r="T316" s="1" t="s">
        <v>787</v>
      </c>
      <c r="U316" s="1" t="s">
        <v>351</v>
      </c>
      <c r="V316" s="1" t="s">
        <v>651</v>
      </c>
      <c r="W316" s="1" t="s">
        <v>384</v>
      </c>
      <c r="X316" s="1">
        <v>4000</v>
      </c>
      <c r="Y316" s="1" t="s">
        <v>85</v>
      </c>
      <c r="Z316" s="1">
        <v>4300</v>
      </c>
      <c r="AA316" s="1">
        <v>4391</v>
      </c>
      <c r="AB316" s="1" t="s">
        <v>1778</v>
      </c>
      <c r="AC316" s="177" t="s">
        <v>963</v>
      </c>
      <c r="AD316" s="1" t="s">
        <v>1773</v>
      </c>
      <c r="AE316" s="6"/>
      <c r="AF316" s="68"/>
      <c r="AG316" s="194">
        <v>500000</v>
      </c>
      <c r="AH316" s="69" t="s">
        <v>1786</v>
      </c>
    </row>
    <row r="317" spans="1:35" x14ac:dyDescent="0.25">
      <c r="A317" s="1" t="s">
        <v>985</v>
      </c>
      <c r="B317" s="1" t="s">
        <v>46</v>
      </c>
      <c r="C317" s="1" t="s">
        <v>999</v>
      </c>
      <c r="D317" s="1" t="s">
        <v>520</v>
      </c>
      <c r="E317" s="1">
        <v>1</v>
      </c>
      <c r="F317" s="1" t="s">
        <v>817</v>
      </c>
      <c r="G317" s="1">
        <v>1.3</v>
      </c>
      <c r="H317" s="1" t="s">
        <v>820</v>
      </c>
      <c r="I317" s="1" t="s">
        <v>32</v>
      </c>
      <c r="J317" s="1" t="s">
        <v>33</v>
      </c>
      <c r="K317" s="1" t="s">
        <v>100</v>
      </c>
      <c r="L317" s="1" t="s">
        <v>830</v>
      </c>
      <c r="M317" s="1">
        <v>5</v>
      </c>
      <c r="N317" s="1" t="s">
        <v>784</v>
      </c>
      <c r="O317" s="1" t="s">
        <v>766</v>
      </c>
      <c r="P317" s="1" t="s">
        <v>307</v>
      </c>
      <c r="Q317" s="177" t="s">
        <v>889</v>
      </c>
      <c r="R317" s="1" t="s">
        <v>785</v>
      </c>
      <c r="S317" s="1" t="s">
        <v>846</v>
      </c>
      <c r="T317" s="1" t="s">
        <v>305</v>
      </c>
      <c r="U317" s="1" t="s">
        <v>79</v>
      </c>
      <c r="V317" s="1" t="s">
        <v>307</v>
      </c>
      <c r="W317" s="1" t="s">
        <v>307</v>
      </c>
      <c r="X317" s="1">
        <v>4000</v>
      </c>
      <c r="Y317" s="1" t="s">
        <v>85</v>
      </c>
      <c r="Z317" s="1">
        <v>4400</v>
      </c>
      <c r="AA317" s="1">
        <v>4451</v>
      </c>
      <c r="AB317" s="1" t="s">
        <v>202</v>
      </c>
      <c r="AC317" s="177" t="s">
        <v>973</v>
      </c>
      <c r="AD317" s="1" t="s">
        <v>250</v>
      </c>
      <c r="AE317" s="6">
        <v>500000</v>
      </c>
      <c r="AF317" s="68">
        <v>0</v>
      </c>
      <c r="AG317" s="193">
        <v>500000</v>
      </c>
      <c r="AH317" s="69" t="s">
        <v>643</v>
      </c>
    </row>
    <row r="318" spans="1:35" x14ac:dyDescent="0.25">
      <c r="A318" s="1" t="s">
        <v>985</v>
      </c>
      <c r="B318" s="1" t="s">
        <v>46</v>
      </c>
      <c r="C318" s="1" t="s">
        <v>999</v>
      </c>
      <c r="D318" s="1" t="s">
        <v>520</v>
      </c>
      <c r="E318" s="1">
        <v>3</v>
      </c>
      <c r="F318" s="1" t="s">
        <v>819</v>
      </c>
      <c r="G318" s="1">
        <v>3.2</v>
      </c>
      <c r="H318" s="1" t="s">
        <v>1759</v>
      </c>
      <c r="I318" s="1" t="s">
        <v>1760</v>
      </c>
      <c r="J318" s="1" t="s">
        <v>1761</v>
      </c>
      <c r="K318" s="1" t="s">
        <v>76</v>
      </c>
      <c r="L318" s="1" t="s">
        <v>835</v>
      </c>
      <c r="M318" s="1">
        <v>7</v>
      </c>
      <c r="N318" s="1" t="s">
        <v>376</v>
      </c>
      <c r="O318" s="1" t="s">
        <v>773</v>
      </c>
      <c r="P318" s="1" t="s">
        <v>912</v>
      </c>
      <c r="Q318" s="177" t="s">
        <v>929</v>
      </c>
      <c r="R318" s="1" t="s">
        <v>802</v>
      </c>
      <c r="S318" s="1" t="s">
        <v>871</v>
      </c>
      <c r="T318" s="1" t="s">
        <v>801</v>
      </c>
      <c r="U318" s="1" t="s">
        <v>351</v>
      </c>
      <c r="V318" s="1" t="s">
        <v>651</v>
      </c>
      <c r="W318" s="1" t="s">
        <v>379</v>
      </c>
      <c r="X318" s="1">
        <v>4000</v>
      </c>
      <c r="Y318" s="1" t="s">
        <v>85</v>
      </c>
      <c r="Z318" s="1">
        <v>4300</v>
      </c>
      <c r="AA318" s="1">
        <v>4311</v>
      </c>
      <c r="AB318" s="1" t="s">
        <v>380</v>
      </c>
      <c r="AC318" s="177" t="s">
        <v>961</v>
      </c>
      <c r="AD318" s="1" t="s">
        <v>800</v>
      </c>
      <c r="AE318" s="6">
        <v>295000</v>
      </c>
      <c r="AF318" s="68">
        <v>345000</v>
      </c>
      <c r="AG318" s="196">
        <v>350000</v>
      </c>
      <c r="AH318" s="69" t="s">
        <v>561</v>
      </c>
    </row>
    <row r="319" spans="1:35" x14ac:dyDescent="0.25">
      <c r="A319" s="1" t="s">
        <v>985</v>
      </c>
      <c r="B319" s="1" t="s">
        <v>46</v>
      </c>
      <c r="C319" s="1" t="s">
        <v>999</v>
      </c>
      <c r="D319" s="1" t="s">
        <v>520</v>
      </c>
      <c r="E319" s="1">
        <v>2</v>
      </c>
      <c r="F319" s="1" t="s">
        <v>818</v>
      </c>
      <c r="G319" s="1">
        <v>2.7</v>
      </c>
      <c r="H319" s="1" t="s">
        <v>189</v>
      </c>
      <c r="I319" s="1" t="s">
        <v>188</v>
      </c>
      <c r="J319" s="1" t="s">
        <v>189</v>
      </c>
      <c r="K319" s="1" t="s">
        <v>100</v>
      </c>
      <c r="L319" s="1" t="s">
        <v>830</v>
      </c>
      <c r="M319" s="1">
        <v>3</v>
      </c>
      <c r="N319" s="1" t="s">
        <v>53</v>
      </c>
      <c r="O319" s="1" t="s">
        <v>772</v>
      </c>
      <c r="P319" s="1" t="s">
        <v>1769</v>
      </c>
      <c r="Q319" s="177" t="s">
        <v>924</v>
      </c>
      <c r="R319" s="1" t="s">
        <v>836</v>
      </c>
      <c r="S319" s="1" t="s">
        <v>868</v>
      </c>
      <c r="T319" s="1" t="s">
        <v>615</v>
      </c>
      <c r="U319" s="1" t="s">
        <v>211</v>
      </c>
      <c r="V319" s="1" t="s">
        <v>661</v>
      </c>
      <c r="W319" s="1" t="s">
        <v>214</v>
      </c>
      <c r="X319" s="1">
        <v>4000</v>
      </c>
      <c r="Y319" s="1" t="s">
        <v>85</v>
      </c>
      <c r="Z319" s="1">
        <v>4400</v>
      </c>
      <c r="AA319" s="1">
        <v>4411</v>
      </c>
      <c r="AB319" s="1" t="s">
        <v>86</v>
      </c>
      <c r="AC319" s="177" t="s">
        <v>903</v>
      </c>
      <c r="AD319" s="1" t="s">
        <v>217</v>
      </c>
      <c r="AE319" s="6">
        <v>166298.76</v>
      </c>
      <c r="AF319" s="68">
        <v>287797.15999999997</v>
      </c>
      <c r="AG319" s="196">
        <v>300000</v>
      </c>
      <c r="AH319" s="69" t="s">
        <v>563</v>
      </c>
    </row>
    <row r="320" spans="1:35" x14ac:dyDescent="0.25">
      <c r="A320" s="1" t="s">
        <v>985</v>
      </c>
      <c r="B320" s="1" t="s">
        <v>46</v>
      </c>
      <c r="C320" s="1" t="s">
        <v>999</v>
      </c>
      <c r="D320" s="1" t="s">
        <v>520</v>
      </c>
      <c r="E320" s="1">
        <v>2</v>
      </c>
      <c r="F320" s="1" t="s">
        <v>818</v>
      </c>
      <c r="G320" s="1">
        <v>2.7</v>
      </c>
      <c r="H320" s="1" t="s">
        <v>189</v>
      </c>
      <c r="I320" s="1" t="s">
        <v>188</v>
      </c>
      <c r="J320" s="1" t="s">
        <v>189</v>
      </c>
      <c r="K320" s="1" t="s">
        <v>100</v>
      </c>
      <c r="L320" s="1" t="s">
        <v>830</v>
      </c>
      <c r="M320" s="1">
        <v>4</v>
      </c>
      <c r="N320" s="1" t="s">
        <v>198</v>
      </c>
      <c r="O320" s="1" t="s">
        <v>761</v>
      </c>
      <c r="P320" s="1" t="s">
        <v>287</v>
      </c>
      <c r="Q320" s="177" t="s">
        <v>876</v>
      </c>
      <c r="R320" s="1" t="s">
        <v>288</v>
      </c>
      <c r="S320" s="1" t="s">
        <v>838</v>
      </c>
      <c r="T320" s="1" t="s">
        <v>290</v>
      </c>
      <c r="U320" s="1" t="s">
        <v>287</v>
      </c>
      <c r="V320" s="1" t="s">
        <v>287</v>
      </c>
      <c r="W320" s="1" t="s">
        <v>290</v>
      </c>
      <c r="X320" s="1">
        <v>4000</v>
      </c>
      <c r="Y320" s="1" t="s">
        <v>85</v>
      </c>
      <c r="Z320" s="1">
        <v>4400</v>
      </c>
      <c r="AA320" s="1">
        <v>4451</v>
      </c>
      <c r="AB320" s="1" t="s">
        <v>202</v>
      </c>
      <c r="AC320" s="177" t="s">
        <v>975</v>
      </c>
      <c r="AD320" s="1" t="s">
        <v>294</v>
      </c>
      <c r="AE320" s="7">
        <v>0</v>
      </c>
      <c r="AF320" s="68">
        <v>0</v>
      </c>
      <c r="AG320" s="193">
        <v>300000</v>
      </c>
      <c r="AH320" s="1" t="s">
        <v>294</v>
      </c>
    </row>
    <row r="321" spans="1:35" x14ac:dyDescent="0.25">
      <c r="A321" s="1" t="s">
        <v>985</v>
      </c>
      <c r="B321" s="1" t="s">
        <v>46</v>
      </c>
      <c r="C321" s="1" t="s">
        <v>999</v>
      </c>
      <c r="D321" s="1" t="s">
        <v>520</v>
      </c>
      <c r="E321" s="1">
        <v>2</v>
      </c>
      <c r="F321" s="1" t="s">
        <v>818</v>
      </c>
      <c r="G321" s="1">
        <v>2.7</v>
      </c>
      <c r="H321" s="1" t="s">
        <v>189</v>
      </c>
      <c r="I321" s="1" t="s">
        <v>188</v>
      </c>
      <c r="J321" s="1" t="s">
        <v>189</v>
      </c>
      <c r="K321" s="1" t="s">
        <v>100</v>
      </c>
      <c r="L321" s="1" t="s">
        <v>830</v>
      </c>
      <c r="M321" s="1">
        <v>3</v>
      </c>
      <c r="N321" s="1" t="s">
        <v>53</v>
      </c>
      <c r="O321" s="1" t="s">
        <v>772</v>
      </c>
      <c r="P321" s="1" t="s">
        <v>1769</v>
      </c>
      <c r="Q321" s="177" t="s">
        <v>924</v>
      </c>
      <c r="R321" s="1" t="s">
        <v>836</v>
      </c>
      <c r="S321" s="1" t="s">
        <v>868</v>
      </c>
      <c r="T321" s="1" t="s">
        <v>615</v>
      </c>
      <c r="U321" s="1" t="s">
        <v>211</v>
      </c>
      <c r="V321" s="1" t="s">
        <v>661</v>
      </c>
      <c r="W321" s="1" t="s">
        <v>214</v>
      </c>
      <c r="X321" s="1">
        <v>4000</v>
      </c>
      <c r="Y321" s="1" t="s">
        <v>85</v>
      </c>
      <c r="Z321" s="1">
        <v>4200</v>
      </c>
      <c r="AA321" s="1">
        <v>4211</v>
      </c>
      <c r="AB321" s="1" t="s">
        <v>195</v>
      </c>
      <c r="AC321" s="177" t="s">
        <v>937</v>
      </c>
      <c r="AD321" s="1" t="s">
        <v>44</v>
      </c>
      <c r="AE321" s="6">
        <v>398400</v>
      </c>
      <c r="AF321" s="68">
        <v>0</v>
      </c>
      <c r="AG321" s="194">
        <v>200000</v>
      </c>
      <c r="AH321" s="69" t="s">
        <v>564</v>
      </c>
      <c r="AI321" t="s">
        <v>1785</v>
      </c>
    </row>
    <row r="322" spans="1:35" x14ac:dyDescent="0.25">
      <c r="A322" s="1" t="s">
        <v>985</v>
      </c>
      <c r="B322" s="1" t="s">
        <v>46</v>
      </c>
      <c r="C322" s="1" t="s">
        <v>999</v>
      </c>
      <c r="D322" s="1" t="s">
        <v>520</v>
      </c>
      <c r="E322" s="1">
        <v>3</v>
      </c>
      <c r="F322" s="1" t="s">
        <v>819</v>
      </c>
      <c r="G322" s="1">
        <v>3.2</v>
      </c>
      <c r="H322" s="1" t="s">
        <v>1759</v>
      </c>
      <c r="I322" s="1" t="s">
        <v>1760</v>
      </c>
      <c r="J322" s="1" t="s">
        <v>1761</v>
      </c>
      <c r="K322" s="1" t="s">
        <v>76</v>
      </c>
      <c r="L322" s="1" t="s">
        <v>835</v>
      </c>
      <c r="M322" s="1">
        <v>7</v>
      </c>
      <c r="N322" s="1" t="s">
        <v>376</v>
      </c>
      <c r="O322" s="1" t="s">
        <v>773</v>
      </c>
      <c r="P322" s="1" t="s">
        <v>912</v>
      </c>
      <c r="Q322" s="177" t="s">
        <v>929</v>
      </c>
      <c r="R322" s="1" t="s">
        <v>802</v>
      </c>
      <c r="S322" s="1" t="s">
        <v>871</v>
      </c>
      <c r="T322" s="1" t="s">
        <v>801</v>
      </c>
      <c r="U322" s="1" t="s">
        <v>351</v>
      </c>
      <c r="V322" s="1" t="s">
        <v>651</v>
      </c>
      <c r="W322" s="1" t="s">
        <v>384</v>
      </c>
      <c r="X322" s="1">
        <v>4000</v>
      </c>
      <c r="Y322" s="1" t="s">
        <v>85</v>
      </c>
      <c r="Z322" s="1">
        <v>4300</v>
      </c>
      <c r="AA322" s="1">
        <v>4311</v>
      </c>
      <c r="AB322" s="1" t="s">
        <v>380</v>
      </c>
      <c r="AC322" s="177" t="s">
        <v>962</v>
      </c>
      <c r="AD322" s="1" t="s">
        <v>715</v>
      </c>
      <c r="AE322" s="6">
        <v>106000</v>
      </c>
      <c r="AF322" s="68">
        <v>0</v>
      </c>
      <c r="AG322" s="196">
        <v>200000</v>
      </c>
      <c r="AH322" s="69" t="s">
        <v>715</v>
      </c>
    </row>
    <row r="323" spans="1:35" x14ac:dyDescent="0.25">
      <c r="A323" s="1" t="s">
        <v>985</v>
      </c>
      <c r="B323" s="1" t="s">
        <v>46</v>
      </c>
      <c r="C323" s="1" t="s">
        <v>999</v>
      </c>
      <c r="D323" s="1" t="s">
        <v>520</v>
      </c>
      <c r="E323" s="1">
        <v>2</v>
      </c>
      <c r="F323" s="1" t="s">
        <v>818</v>
      </c>
      <c r="G323" s="1">
        <v>2.7</v>
      </c>
      <c r="H323" s="1" t="s">
        <v>189</v>
      </c>
      <c r="I323" s="1" t="s">
        <v>188</v>
      </c>
      <c r="J323" s="1" t="s">
        <v>189</v>
      </c>
      <c r="K323" s="1" t="s">
        <v>76</v>
      </c>
      <c r="L323" s="1" t="s">
        <v>835</v>
      </c>
      <c r="M323" s="1">
        <v>0</v>
      </c>
      <c r="N323" s="1" t="s">
        <v>80</v>
      </c>
      <c r="O323" s="1" t="s">
        <v>771</v>
      </c>
      <c r="P323" s="1" t="s">
        <v>1768</v>
      </c>
      <c r="Q323" s="177" t="s">
        <v>920</v>
      </c>
      <c r="R323" s="1" t="s">
        <v>412</v>
      </c>
      <c r="S323" s="1" t="s">
        <v>867</v>
      </c>
      <c r="T323" s="1" t="s">
        <v>206</v>
      </c>
      <c r="U323" s="1" t="s">
        <v>197</v>
      </c>
      <c r="V323" s="1" t="s">
        <v>659</v>
      </c>
      <c r="W323" s="1" t="s">
        <v>201</v>
      </c>
      <c r="X323" s="1">
        <v>4000</v>
      </c>
      <c r="Y323" s="1" t="s">
        <v>85</v>
      </c>
      <c r="Z323" s="1">
        <v>4400</v>
      </c>
      <c r="AA323" s="1">
        <v>4421</v>
      </c>
      <c r="AB323" s="1" t="s">
        <v>413</v>
      </c>
      <c r="AC323" s="177" t="s">
        <v>937</v>
      </c>
      <c r="AD323" s="1" t="s">
        <v>44</v>
      </c>
      <c r="AE323" s="6">
        <v>200000</v>
      </c>
      <c r="AF323" s="68">
        <v>124000</v>
      </c>
      <c r="AG323" s="196">
        <v>200000</v>
      </c>
      <c r="AH323" s="69" t="s">
        <v>549</v>
      </c>
    </row>
    <row r="324" spans="1:35" x14ac:dyDescent="0.25">
      <c r="A324" s="1" t="s">
        <v>985</v>
      </c>
      <c r="B324" s="1" t="s">
        <v>46</v>
      </c>
      <c r="C324" s="1" t="s">
        <v>999</v>
      </c>
      <c r="D324" s="1" t="s">
        <v>520</v>
      </c>
      <c r="E324" s="1">
        <v>2</v>
      </c>
      <c r="F324" s="1" t="s">
        <v>818</v>
      </c>
      <c r="G324" s="1">
        <v>2.7</v>
      </c>
      <c r="H324" s="1" t="s">
        <v>189</v>
      </c>
      <c r="I324" s="1" t="s">
        <v>188</v>
      </c>
      <c r="J324" s="1" t="s">
        <v>189</v>
      </c>
      <c r="K324" s="1" t="s">
        <v>100</v>
      </c>
      <c r="L324" s="1" t="s">
        <v>830</v>
      </c>
      <c r="M324" s="1">
        <v>4</v>
      </c>
      <c r="N324" s="1" t="s">
        <v>198</v>
      </c>
      <c r="O324" s="1" t="s">
        <v>761</v>
      </c>
      <c r="P324" s="1" t="s">
        <v>287</v>
      </c>
      <c r="Q324" s="177" t="s">
        <v>876</v>
      </c>
      <c r="R324" s="1" t="s">
        <v>288</v>
      </c>
      <c r="S324" s="1" t="s">
        <v>838</v>
      </c>
      <c r="T324" s="1" t="s">
        <v>290</v>
      </c>
      <c r="U324" s="1" t="s">
        <v>287</v>
      </c>
      <c r="V324" s="1" t="s">
        <v>287</v>
      </c>
      <c r="W324" s="1" t="s">
        <v>290</v>
      </c>
      <c r="X324" s="1">
        <v>4000</v>
      </c>
      <c r="Y324" s="1" t="s">
        <v>85</v>
      </c>
      <c r="Z324" s="1">
        <v>4400</v>
      </c>
      <c r="AA324" s="1">
        <v>4451</v>
      </c>
      <c r="AB324" s="1" t="s">
        <v>202</v>
      </c>
      <c r="AC324" s="177" t="s">
        <v>974</v>
      </c>
      <c r="AD324" s="1" t="s">
        <v>293</v>
      </c>
      <c r="AE324" s="6">
        <v>165000</v>
      </c>
      <c r="AF324" s="68">
        <v>135000</v>
      </c>
      <c r="AG324" s="193">
        <v>180000</v>
      </c>
      <c r="AH324" s="1" t="s">
        <v>293</v>
      </c>
    </row>
    <row r="325" spans="1:35" x14ac:dyDescent="0.25">
      <c r="A325" s="1" t="s">
        <v>985</v>
      </c>
      <c r="B325" s="1" t="s">
        <v>46</v>
      </c>
      <c r="C325" s="1" t="s">
        <v>999</v>
      </c>
      <c r="D325" s="1" t="s">
        <v>520</v>
      </c>
      <c r="E325" s="1">
        <v>3</v>
      </c>
      <c r="F325" s="1" t="s">
        <v>819</v>
      </c>
      <c r="G325" s="1">
        <v>3.7</v>
      </c>
      <c r="H325" s="1" t="s">
        <v>415</v>
      </c>
      <c r="I325" s="1" t="s">
        <v>414</v>
      </c>
      <c r="J325" s="1" t="s">
        <v>415</v>
      </c>
      <c r="K325" s="1" t="s">
        <v>100</v>
      </c>
      <c r="L325" s="1" t="s">
        <v>830</v>
      </c>
      <c r="M325" s="1">
        <v>7</v>
      </c>
      <c r="N325" s="1" t="s">
        <v>376</v>
      </c>
      <c r="O325" s="1" t="s">
        <v>773</v>
      </c>
      <c r="P325" s="1" t="s">
        <v>912</v>
      </c>
      <c r="Q325" s="177" t="s">
        <v>1646</v>
      </c>
      <c r="R325" s="1" t="s">
        <v>797</v>
      </c>
      <c r="S325" s="1" t="s">
        <v>873</v>
      </c>
      <c r="T325" s="1" t="s">
        <v>1755</v>
      </c>
      <c r="U325" s="1" t="s">
        <v>351</v>
      </c>
      <c r="V325" s="1" t="s">
        <v>651</v>
      </c>
      <c r="W325" s="1" t="s">
        <v>418</v>
      </c>
      <c r="X325" s="1">
        <v>4000</v>
      </c>
      <c r="Y325" s="1" t="s">
        <v>85</v>
      </c>
      <c r="Z325" s="1">
        <v>4400</v>
      </c>
      <c r="AA325" s="1">
        <v>4411</v>
      </c>
      <c r="AB325" s="1" t="s">
        <v>86</v>
      </c>
      <c r="AC325" s="177" t="s">
        <v>972</v>
      </c>
      <c r="AD325" s="1" t="s">
        <v>716</v>
      </c>
      <c r="AE325" s="6">
        <v>50000</v>
      </c>
      <c r="AF325" s="68">
        <v>100000</v>
      </c>
      <c r="AG325" s="196">
        <v>100000</v>
      </c>
      <c r="AH325" s="69" t="s">
        <v>560</v>
      </c>
    </row>
    <row r="326" spans="1:35" x14ac:dyDescent="0.25">
      <c r="A326" s="1" t="s">
        <v>985</v>
      </c>
      <c r="B326" s="1" t="s">
        <v>46</v>
      </c>
      <c r="C326" s="1" t="s">
        <v>1000</v>
      </c>
      <c r="D326" s="1" t="s">
        <v>520</v>
      </c>
      <c r="E326" s="1">
        <v>1</v>
      </c>
      <c r="F326" s="1" t="s">
        <v>817</v>
      </c>
      <c r="G326" s="1">
        <v>1.3</v>
      </c>
      <c r="H326" s="1" t="s">
        <v>820</v>
      </c>
      <c r="I326" s="1" t="s">
        <v>32</v>
      </c>
      <c r="J326" s="1" t="s">
        <v>33</v>
      </c>
      <c r="K326" s="1" t="s">
        <v>100</v>
      </c>
      <c r="L326" s="1" t="s">
        <v>830</v>
      </c>
      <c r="M326" s="1">
        <v>5</v>
      </c>
      <c r="N326" s="1" t="s">
        <v>784</v>
      </c>
      <c r="O326" s="1" t="s">
        <v>765</v>
      </c>
      <c r="P326" s="1" t="s">
        <v>1758</v>
      </c>
      <c r="Q326" s="177" t="s">
        <v>884</v>
      </c>
      <c r="R326" s="1" t="s">
        <v>315</v>
      </c>
      <c r="S326" s="1" t="s">
        <v>844</v>
      </c>
      <c r="T326" s="1" t="s">
        <v>140</v>
      </c>
      <c r="U326" s="1" t="s">
        <v>137</v>
      </c>
      <c r="V326" s="1" t="s">
        <v>656</v>
      </c>
      <c r="W326" s="1" t="s">
        <v>140</v>
      </c>
      <c r="X326" s="1">
        <v>5000</v>
      </c>
      <c r="Y326" s="1" t="s">
        <v>67</v>
      </c>
      <c r="Z326" s="1">
        <v>5100</v>
      </c>
      <c r="AA326" s="1">
        <v>5111</v>
      </c>
      <c r="AB326" s="1" t="s">
        <v>267</v>
      </c>
      <c r="AC326" s="177" t="s">
        <v>937</v>
      </c>
      <c r="AD326" s="1" t="s">
        <v>44</v>
      </c>
      <c r="AE326" s="6">
        <v>621837.72</v>
      </c>
      <c r="AF326" s="68">
        <v>83901.2</v>
      </c>
      <c r="AG326" s="193">
        <v>1500000</v>
      </c>
      <c r="AH326" s="69"/>
    </row>
    <row r="327" spans="1:35" x14ac:dyDescent="0.25">
      <c r="A327" s="1" t="s">
        <v>985</v>
      </c>
      <c r="B327" s="1" t="s">
        <v>46</v>
      </c>
      <c r="C327" s="1" t="s">
        <v>1000</v>
      </c>
      <c r="D327" s="1" t="s">
        <v>520</v>
      </c>
      <c r="E327" s="1">
        <v>2</v>
      </c>
      <c r="F327" s="1" t="s">
        <v>818</v>
      </c>
      <c r="G327" s="1">
        <v>2.2999999999999998</v>
      </c>
      <c r="H327" s="1" t="s">
        <v>824</v>
      </c>
      <c r="I327" s="1" t="s">
        <v>177</v>
      </c>
      <c r="J327" s="1" t="s">
        <v>178</v>
      </c>
      <c r="K327" s="1" t="s">
        <v>100</v>
      </c>
      <c r="L327" s="1" t="s">
        <v>830</v>
      </c>
      <c r="M327" s="1">
        <v>2</v>
      </c>
      <c r="N327" s="1" t="s">
        <v>125</v>
      </c>
      <c r="O327" s="1" t="s">
        <v>769</v>
      </c>
      <c r="P327" s="1" t="s">
        <v>1770</v>
      </c>
      <c r="Q327" s="177" t="s">
        <v>984</v>
      </c>
      <c r="R327" s="1" t="s">
        <v>179</v>
      </c>
      <c r="S327" s="1" t="s">
        <v>852</v>
      </c>
      <c r="T327" s="1" t="s">
        <v>181</v>
      </c>
      <c r="U327" s="1" t="s">
        <v>103</v>
      </c>
      <c r="V327" s="1" t="s">
        <v>663</v>
      </c>
      <c r="W327" s="1" t="s">
        <v>181</v>
      </c>
      <c r="X327" s="1">
        <v>5000</v>
      </c>
      <c r="Y327" s="1" t="s">
        <v>67</v>
      </c>
      <c r="Z327" s="1">
        <v>5100</v>
      </c>
      <c r="AA327" s="1">
        <v>5111</v>
      </c>
      <c r="AB327" s="1" t="s">
        <v>267</v>
      </c>
      <c r="AC327" s="177" t="s">
        <v>937</v>
      </c>
      <c r="AD327" s="1" t="s">
        <v>44</v>
      </c>
      <c r="AE327" s="6">
        <v>162539.20000000001</v>
      </c>
      <c r="AF327" s="68">
        <v>0</v>
      </c>
      <c r="AG327" s="193">
        <v>500000</v>
      </c>
      <c r="AH327" s="69">
        <v>1000000</v>
      </c>
    </row>
    <row r="328" spans="1:35" x14ac:dyDescent="0.25">
      <c r="A328" s="1" t="s">
        <v>985</v>
      </c>
      <c r="B328" s="1" t="s">
        <v>46</v>
      </c>
      <c r="C328" s="1" t="s">
        <v>1000</v>
      </c>
      <c r="D328" s="1" t="s">
        <v>520</v>
      </c>
      <c r="E328" s="1">
        <v>1</v>
      </c>
      <c r="F328" s="1" t="s">
        <v>817</v>
      </c>
      <c r="G328" s="1">
        <v>1.3</v>
      </c>
      <c r="H328" s="1" t="s">
        <v>820</v>
      </c>
      <c r="I328" s="1" t="s">
        <v>32</v>
      </c>
      <c r="J328" s="1" t="s">
        <v>33</v>
      </c>
      <c r="K328" s="1" t="s">
        <v>100</v>
      </c>
      <c r="L328" s="1" t="s">
        <v>830</v>
      </c>
      <c r="M328" s="1">
        <v>5</v>
      </c>
      <c r="N328" s="1" t="s">
        <v>783</v>
      </c>
      <c r="O328" s="1" t="s">
        <v>762</v>
      </c>
      <c r="P328" s="1" t="s">
        <v>79</v>
      </c>
      <c r="Q328" s="177" t="s">
        <v>878</v>
      </c>
      <c r="R328" s="1" t="s">
        <v>355</v>
      </c>
      <c r="S328" s="1" t="s">
        <v>839</v>
      </c>
      <c r="T328" s="1" t="s">
        <v>1756</v>
      </c>
      <c r="U328" s="1" t="s">
        <v>79</v>
      </c>
      <c r="V328" s="1" t="s">
        <v>657</v>
      </c>
      <c r="W328" s="1" t="s">
        <v>249</v>
      </c>
      <c r="X328" s="1">
        <v>5000</v>
      </c>
      <c r="Y328" s="1" t="s">
        <v>67</v>
      </c>
      <c r="Z328" s="1">
        <v>5100</v>
      </c>
      <c r="AA328" s="1">
        <v>5111</v>
      </c>
      <c r="AB328" s="1" t="s">
        <v>267</v>
      </c>
      <c r="AC328" s="177" t="s">
        <v>977</v>
      </c>
      <c r="AD328" s="1" t="s">
        <v>936</v>
      </c>
      <c r="AE328" s="6"/>
      <c r="AF328" s="68"/>
      <c r="AG328" s="193">
        <v>4000000</v>
      </c>
      <c r="AH328" s="69"/>
    </row>
    <row r="329" spans="1:35" x14ac:dyDescent="0.25">
      <c r="A329" s="1" t="s">
        <v>985</v>
      </c>
      <c r="B329" s="1" t="s">
        <v>46</v>
      </c>
      <c r="C329" s="1" t="s">
        <v>1000</v>
      </c>
      <c r="D329" s="1" t="s">
        <v>520</v>
      </c>
      <c r="E329" s="1">
        <v>1</v>
      </c>
      <c r="F329" s="1" t="s">
        <v>817</v>
      </c>
      <c r="G329" s="1">
        <v>1.3</v>
      </c>
      <c r="H329" s="1" t="s">
        <v>820</v>
      </c>
      <c r="I329" s="1" t="s">
        <v>32</v>
      </c>
      <c r="J329" s="1" t="s">
        <v>33</v>
      </c>
      <c r="K329" s="1" t="s">
        <v>100</v>
      </c>
      <c r="L329" s="1" t="s">
        <v>830</v>
      </c>
      <c r="M329" s="1">
        <v>5</v>
      </c>
      <c r="N329" s="1" t="s">
        <v>784</v>
      </c>
      <c r="O329" s="1" t="s">
        <v>766</v>
      </c>
      <c r="P329" s="1" t="s">
        <v>307</v>
      </c>
      <c r="Q329" s="177" t="s">
        <v>891</v>
      </c>
      <c r="R329" s="1" t="s">
        <v>297</v>
      </c>
      <c r="S329" s="1" t="s">
        <v>848</v>
      </c>
      <c r="T329" s="1" t="s">
        <v>299</v>
      </c>
      <c r="U329" s="1" t="s">
        <v>287</v>
      </c>
      <c r="V329" s="1" t="s">
        <v>307</v>
      </c>
      <c r="W329" s="1" t="s">
        <v>299</v>
      </c>
      <c r="X329" s="1">
        <v>5000</v>
      </c>
      <c r="Y329" s="1" t="s">
        <v>67</v>
      </c>
      <c r="Z329" s="1">
        <v>5100</v>
      </c>
      <c r="AA329" s="1">
        <v>5121</v>
      </c>
      <c r="AB329" s="1" t="s">
        <v>325</v>
      </c>
      <c r="AC329" s="177" t="s">
        <v>937</v>
      </c>
      <c r="AD329" s="1" t="s">
        <v>44</v>
      </c>
      <c r="AE329" s="6">
        <v>0</v>
      </c>
      <c r="AF329" s="68">
        <v>0</v>
      </c>
      <c r="AG329" s="193">
        <v>500000</v>
      </c>
      <c r="AH329" s="69"/>
    </row>
    <row r="330" spans="1:35" x14ac:dyDescent="0.25">
      <c r="A330" s="1" t="s">
        <v>985</v>
      </c>
      <c r="B330" s="1" t="s">
        <v>46</v>
      </c>
      <c r="C330" s="1" t="s">
        <v>1000</v>
      </c>
      <c r="D330" s="1" t="s">
        <v>520</v>
      </c>
      <c r="E330" s="1">
        <v>1</v>
      </c>
      <c r="F330" s="1" t="s">
        <v>817</v>
      </c>
      <c r="G330" s="1">
        <v>1.3</v>
      </c>
      <c r="H330" s="1" t="s">
        <v>820</v>
      </c>
      <c r="I330" s="1" t="s">
        <v>32</v>
      </c>
      <c r="J330" s="1" t="s">
        <v>33</v>
      </c>
      <c r="K330" s="1" t="s">
        <v>100</v>
      </c>
      <c r="L330" s="1" t="s">
        <v>830</v>
      </c>
      <c r="M330" s="1">
        <v>5</v>
      </c>
      <c r="N330" s="1" t="s">
        <v>784</v>
      </c>
      <c r="O330" s="1" t="s">
        <v>765</v>
      </c>
      <c r="P330" s="1" t="s">
        <v>1758</v>
      </c>
      <c r="Q330" s="177" t="s">
        <v>884</v>
      </c>
      <c r="R330" s="1" t="s">
        <v>315</v>
      </c>
      <c r="S330" s="1" t="s">
        <v>844</v>
      </c>
      <c r="T330" s="1" t="s">
        <v>140</v>
      </c>
      <c r="U330" s="1" t="s">
        <v>137</v>
      </c>
      <c r="V330" s="1" t="s">
        <v>656</v>
      </c>
      <c r="W330" s="1" t="s">
        <v>140</v>
      </c>
      <c r="X330" s="1">
        <v>5000</v>
      </c>
      <c r="Y330" s="1" t="s">
        <v>67</v>
      </c>
      <c r="Z330" s="1">
        <v>5100</v>
      </c>
      <c r="AA330" s="1">
        <v>5121</v>
      </c>
      <c r="AB330" s="1" t="s">
        <v>325</v>
      </c>
      <c r="AC330" s="177" t="s">
        <v>937</v>
      </c>
      <c r="AD330" s="1" t="s">
        <v>44</v>
      </c>
      <c r="AE330" s="7">
        <v>0</v>
      </c>
      <c r="AF330" s="68">
        <v>122022.72</v>
      </c>
      <c r="AG330" s="193">
        <v>200000</v>
      </c>
      <c r="AH330" s="69"/>
    </row>
    <row r="331" spans="1:35" x14ac:dyDescent="0.25">
      <c r="A331" s="1" t="s">
        <v>985</v>
      </c>
      <c r="B331" s="1" t="s">
        <v>46</v>
      </c>
      <c r="C331" s="1" t="s">
        <v>1000</v>
      </c>
      <c r="D331" s="1" t="s">
        <v>520</v>
      </c>
      <c r="E331" s="1">
        <v>1</v>
      </c>
      <c r="F331" s="1" t="s">
        <v>817</v>
      </c>
      <c r="G331" s="1">
        <v>1.3</v>
      </c>
      <c r="H331" s="1" t="s">
        <v>820</v>
      </c>
      <c r="I331" s="1" t="s">
        <v>32</v>
      </c>
      <c r="J331" s="1" t="s">
        <v>33</v>
      </c>
      <c r="K331" s="1" t="s">
        <v>34</v>
      </c>
      <c r="L331" s="1" t="s">
        <v>833</v>
      </c>
      <c r="M331" s="1">
        <v>5</v>
      </c>
      <c r="N331" s="1" t="s">
        <v>784</v>
      </c>
      <c r="O331" s="1" t="s">
        <v>764</v>
      </c>
      <c r="P331" s="1" t="s">
        <v>37</v>
      </c>
      <c r="Q331" s="177" t="s">
        <v>880</v>
      </c>
      <c r="R331" s="1" t="s">
        <v>252</v>
      </c>
      <c r="S331" s="1" t="s">
        <v>841</v>
      </c>
      <c r="T331" s="1" t="s">
        <v>636</v>
      </c>
      <c r="U331" s="1" t="s">
        <v>37</v>
      </c>
      <c r="V331" s="1" t="s">
        <v>584</v>
      </c>
      <c r="W331" s="1" t="s">
        <v>254</v>
      </c>
      <c r="X331" s="1">
        <v>5000</v>
      </c>
      <c r="Y331" s="1" t="s">
        <v>67</v>
      </c>
      <c r="Z331" s="1">
        <v>5100</v>
      </c>
      <c r="AA331" s="1">
        <v>5151</v>
      </c>
      <c r="AB331" s="1" t="s">
        <v>162</v>
      </c>
      <c r="AC331" s="177" t="s">
        <v>937</v>
      </c>
      <c r="AD331" s="1" t="s">
        <v>44</v>
      </c>
      <c r="AE331" s="6">
        <v>3852.81</v>
      </c>
      <c r="AF331" s="68">
        <v>0</v>
      </c>
      <c r="AG331" s="193">
        <v>1000000</v>
      </c>
      <c r="AH331" s="69"/>
    </row>
    <row r="332" spans="1:35" x14ac:dyDescent="0.25">
      <c r="A332" s="1" t="s">
        <v>985</v>
      </c>
      <c r="B332" s="1" t="s">
        <v>46</v>
      </c>
      <c r="C332" s="1" t="s">
        <v>1000</v>
      </c>
      <c r="D332" s="1" t="s">
        <v>520</v>
      </c>
      <c r="E332" s="1">
        <v>1</v>
      </c>
      <c r="F332" s="1" t="s">
        <v>817</v>
      </c>
      <c r="G332" s="1">
        <v>1.3</v>
      </c>
      <c r="H332" s="1" t="s">
        <v>820</v>
      </c>
      <c r="I332" s="1" t="s">
        <v>32</v>
      </c>
      <c r="J332" s="1" t="s">
        <v>33</v>
      </c>
      <c r="K332" s="1" t="s">
        <v>100</v>
      </c>
      <c r="L332" s="1" t="s">
        <v>830</v>
      </c>
      <c r="M332" s="1">
        <v>5</v>
      </c>
      <c r="N332" s="1" t="s">
        <v>784</v>
      </c>
      <c r="O332" s="1" t="s">
        <v>765</v>
      </c>
      <c r="P332" s="1" t="s">
        <v>1758</v>
      </c>
      <c r="Q332" s="177" t="s">
        <v>884</v>
      </c>
      <c r="R332" s="1" t="s">
        <v>315</v>
      </c>
      <c r="S332" s="1" t="s">
        <v>844</v>
      </c>
      <c r="T332" s="1" t="s">
        <v>140</v>
      </c>
      <c r="U332" s="1" t="s">
        <v>137</v>
      </c>
      <c r="V332" s="1" t="s">
        <v>656</v>
      </c>
      <c r="W332" s="1" t="s">
        <v>140</v>
      </c>
      <c r="X332" s="1">
        <v>5000</v>
      </c>
      <c r="Y332" s="1" t="s">
        <v>67</v>
      </c>
      <c r="Z332" s="1">
        <v>5100</v>
      </c>
      <c r="AA332" s="1">
        <v>5191</v>
      </c>
      <c r="AB332" s="1" t="s">
        <v>68</v>
      </c>
      <c r="AC332" s="177" t="s">
        <v>937</v>
      </c>
      <c r="AD332" s="1" t="s">
        <v>44</v>
      </c>
      <c r="AE332" s="7">
        <v>0</v>
      </c>
      <c r="AF332" s="68">
        <v>35517.79</v>
      </c>
      <c r="AG332" s="193">
        <v>50000</v>
      </c>
      <c r="AH332" s="69"/>
    </row>
    <row r="333" spans="1:35" x14ac:dyDescent="0.25">
      <c r="A333" s="1" t="s">
        <v>985</v>
      </c>
      <c r="B333" s="1" t="s">
        <v>46</v>
      </c>
      <c r="C333" s="1" t="s">
        <v>1000</v>
      </c>
      <c r="D333" s="1" t="s">
        <v>520</v>
      </c>
      <c r="E333" s="1">
        <v>2</v>
      </c>
      <c r="F333" s="1" t="s">
        <v>818</v>
      </c>
      <c r="G333" s="1">
        <v>2.1</v>
      </c>
      <c r="H333" s="1" t="s">
        <v>822</v>
      </c>
      <c r="I333" s="1" t="s">
        <v>47</v>
      </c>
      <c r="J333" s="1" t="s">
        <v>48</v>
      </c>
      <c r="K333" s="1" t="s">
        <v>49</v>
      </c>
      <c r="L333" s="1" t="s">
        <v>834</v>
      </c>
      <c r="M333" s="1">
        <v>3</v>
      </c>
      <c r="N333" s="1" t="s">
        <v>53</v>
      </c>
      <c r="O333" s="1" t="s">
        <v>770</v>
      </c>
      <c r="P333" s="1" t="s">
        <v>1605</v>
      </c>
      <c r="Q333" s="177" t="s">
        <v>906</v>
      </c>
      <c r="R333" s="1" t="s">
        <v>54</v>
      </c>
      <c r="S333" s="1" t="s">
        <v>858</v>
      </c>
      <c r="T333" s="1" t="s">
        <v>600</v>
      </c>
      <c r="U333" s="1" t="s">
        <v>52</v>
      </c>
      <c r="V333" s="1" t="s">
        <v>660</v>
      </c>
      <c r="W333" s="1" t="s">
        <v>56</v>
      </c>
      <c r="X333" s="1">
        <v>5000</v>
      </c>
      <c r="Y333" s="1" t="s">
        <v>67</v>
      </c>
      <c r="Z333" s="1">
        <v>5100</v>
      </c>
      <c r="AA333" s="1">
        <v>5191</v>
      </c>
      <c r="AB333" s="1" t="s">
        <v>68</v>
      </c>
      <c r="AC333" s="177" t="s">
        <v>937</v>
      </c>
      <c r="AD333" s="1" t="s">
        <v>44</v>
      </c>
      <c r="AE333" s="7">
        <v>0</v>
      </c>
      <c r="AF333" s="68">
        <v>29889.72</v>
      </c>
      <c r="AG333" s="193">
        <v>30000</v>
      </c>
      <c r="AH333" s="69"/>
    </row>
    <row r="334" spans="1:35" x14ac:dyDescent="0.25">
      <c r="A334" s="1" t="s">
        <v>985</v>
      </c>
      <c r="B334" s="1" t="s">
        <v>46</v>
      </c>
      <c r="C334" s="1" t="s">
        <v>1000</v>
      </c>
      <c r="D334" s="1" t="s">
        <v>520</v>
      </c>
      <c r="E334" s="1">
        <v>3</v>
      </c>
      <c r="F334" s="1" t="s">
        <v>819</v>
      </c>
      <c r="G334" s="1">
        <v>3.8</v>
      </c>
      <c r="H334" s="1" t="s">
        <v>828</v>
      </c>
      <c r="I334" s="1" t="s">
        <v>142</v>
      </c>
      <c r="J334" s="1" t="s">
        <v>143</v>
      </c>
      <c r="K334" s="1" t="s">
        <v>100</v>
      </c>
      <c r="L334" s="1" t="s">
        <v>830</v>
      </c>
      <c r="M334" s="1">
        <v>5</v>
      </c>
      <c r="N334" s="1" t="s">
        <v>784</v>
      </c>
      <c r="O334" s="1" t="s">
        <v>775</v>
      </c>
      <c r="P334" s="1" t="s">
        <v>1767</v>
      </c>
      <c r="Q334" s="177" t="s">
        <v>1648</v>
      </c>
      <c r="R334" s="1" t="s">
        <v>146</v>
      </c>
      <c r="S334" s="1" t="s">
        <v>875</v>
      </c>
      <c r="T334" s="1" t="s">
        <v>618</v>
      </c>
      <c r="U334" s="1" t="s">
        <v>145</v>
      </c>
      <c r="V334" s="1" t="s">
        <v>662</v>
      </c>
      <c r="W334" s="1" t="s">
        <v>148</v>
      </c>
      <c r="X334" s="1">
        <v>5000</v>
      </c>
      <c r="Y334" s="1" t="s">
        <v>67</v>
      </c>
      <c r="Z334" s="1">
        <v>5100</v>
      </c>
      <c r="AA334" s="1">
        <v>5191</v>
      </c>
      <c r="AB334" s="1" t="s">
        <v>68</v>
      </c>
      <c r="AC334" s="177" t="s">
        <v>937</v>
      </c>
      <c r="AD334" s="1" t="s">
        <v>44</v>
      </c>
      <c r="AE334" s="6">
        <v>0</v>
      </c>
      <c r="AF334" s="68">
        <v>0</v>
      </c>
      <c r="AG334" s="192">
        <v>450000</v>
      </c>
      <c r="AH334" s="69"/>
    </row>
    <row r="335" spans="1:35" x14ac:dyDescent="0.25">
      <c r="A335" s="1" t="s">
        <v>985</v>
      </c>
      <c r="B335" s="1" t="s">
        <v>46</v>
      </c>
      <c r="C335" s="1" t="s">
        <v>1000</v>
      </c>
      <c r="D335" s="1" t="s">
        <v>520</v>
      </c>
      <c r="E335" s="1">
        <v>1</v>
      </c>
      <c r="F335" s="1" t="s">
        <v>817</v>
      </c>
      <c r="G335" s="1">
        <v>1.3</v>
      </c>
      <c r="H335" s="1" t="s">
        <v>820</v>
      </c>
      <c r="I335" s="1" t="s">
        <v>32</v>
      </c>
      <c r="J335" s="1" t="s">
        <v>33</v>
      </c>
      <c r="K335" s="1" t="s">
        <v>100</v>
      </c>
      <c r="L335" s="1" t="s">
        <v>830</v>
      </c>
      <c r="M335" s="1">
        <v>5</v>
      </c>
      <c r="N335" s="1" t="s">
        <v>784</v>
      </c>
      <c r="O335" s="1" t="s">
        <v>774</v>
      </c>
      <c r="P335" s="1" t="s">
        <v>1766</v>
      </c>
      <c r="Q335" s="177" t="s">
        <v>1647</v>
      </c>
      <c r="R335" s="1" t="s">
        <v>809</v>
      </c>
      <c r="S335" s="1" t="s">
        <v>874</v>
      </c>
      <c r="T335" t="s">
        <v>732</v>
      </c>
      <c r="U335" s="1" t="s">
        <v>145</v>
      </c>
      <c r="V335" s="1" t="s">
        <v>734</v>
      </c>
      <c r="W335" s="1" t="s">
        <v>148</v>
      </c>
      <c r="X335" s="1">
        <v>5000</v>
      </c>
      <c r="Y335" s="1" t="s">
        <v>67</v>
      </c>
      <c r="Z335" s="1">
        <v>5100</v>
      </c>
      <c r="AA335" s="1">
        <v>5191</v>
      </c>
      <c r="AB335" s="1" t="s">
        <v>68</v>
      </c>
      <c r="AC335" s="177" t="s">
        <v>978</v>
      </c>
      <c r="AD335" s="1" t="s">
        <v>163</v>
      </c>
      <c r="AE335" s="7">
        <v>0</v>
      </c>
      <c r="AF335" s="68">
        <v>173420</v>
      </c>
      <c r="AG335" s="193">
        <v>4000000</v>
      </c>
      <c r="AH335" s="69"/>
    </row>
    <row r="336" spans="1:35" x14ac:dyDescent="0.25">
      <c r="A336" s="1" t="s">
        <v>985</v>
      </c>
      <c r="B336" s="1" t="s">
        <v>46</v>
      </c>
      <c r="C336" s="1" t="s">
        <v>1000</v>
      </c>
      <c r="D336" s="1" t="s">
        <v>520</v>
      </c>
      <c r="E336" s="1">
        <v>3</v>
      </c>
      <c r="F336" s="1" t="s">
        <v>819</v>
      </c>
      <c r="G336" s="1">
        <v>3.8</v>
      </c>
      <c r="H336" s="1" t="s">
        <v>828</v>
      </c>
      <c r="I336" s="1" t="s">
        <v>142</v>
      </c>
      <c r="J336" s="1" t="s">
        <v>143</v>
      </c>
      <c r="K336" s="1" t="s">
        <v>100</v>
      </c>
      <c r="L336" s="1" t="s">
        <v>830</v>
      </c>
      <c r="M336" s="1">
        <v>5</v>
      </c>
      <c r="N336" s="1" t="s">
        <v>784</v>
      </c>
      <c r="O336" s="1" t="s">
        <v>775</v>
      </c>
      <c r="P336" s="1" t="s">
        <v>1767</v>
      </c>
      <c r="Q336" s="177" t="s">
        <v>1648</v>
      </c>
      <c r="R336" s="1" t="s">
        <v>146</v>
      </c>
      <c r="S336" s="1" t="s">
        <v>875</v>
      </c>
      <c r="T336" s="1" t="s">
        <v>618</v>
      </c>
      <c r="U336" s="1" t="s">
        <v>145</v>
      </c>
      <c r="V336" s="1" t="s">
        <v>662</v>
      </c>
      <c r="W336" s="1" t="s">
        <v>148</v>
      </c>
      <c r="X336" s="1">
        <v>5000</v>
      </c>
      <c r="Y336" s="1" t="s">
        <v>67</v>
      </c>
      <c r="Z336" s="1">
        <v>5200</v>
      </c>
      <c r="AA336" s="1">
        <v>5211</v>
      </c>
      <c r="AB336" s="1" t="s">
        <v>164</v>
      </c>
      <c r="AC336" s="177" t="s">
        <v>937</v>
      </c>
      <c r="AD336" s="1" t="s">
        <v>44</v>
      </c>
      <c r="AE336" s="6">
        <v>0</v>
      </c>
      <c r="AF336" s="68">
        <v>0</v>
      </c>
      <c r="AG336" s="192">
        <v>1000000</v>
      </c>
      <c r="AH336" s="69"/>
    </row>
    <row r="337" spans="1:34" x14ac:dyDescent="0.25">
      <c r="A337" s="1" t="s">
        <v>985</v>
      </c>
      <c r="B337" s="1" t="s">
        <v>46</v>
      </c>
      <c r="C337" s="1" t="s">
        <v>1000</v>
      </c>
      <c r="D337" s="1" t="s">
        <v>520</v>
      </c>
      <c r="E337" s="1">
        <v>3</v>
      </c>
      <c r="F337" s="1" t="s">
        <v>819</v>
      </c>
      <c r="G337" s="1">
        <v>3.7</v>
      </c>
      <c r="H337" s="1" t="s">
        <v>415</v>
      </c>
      <c r="I337" s="1" t="s">
        <v>414</v>
      </c>
      <c r="J337" s="1" t="s">
        <v>415</v>
      </c>
      <c r="K337" s="1" t="s">
        <v>100</v>
      </c>
      <c r="L337" s="1" t="s">
        <v>830</v>
      </c>
      <c r="M337" s="1">
        <v>7</v>
      </c>
      <c r="N337" s="1" t="s">
        <v>376</v>
      </c>
      <c r="O337" s="1" t="s">
        <v>773</v>
      </c>
      <c r="P337" s="1" t="s">
        <v>912</v>
      </c>
      <c r="Q337" s="177" t="s">
        <v>1646</v>
      </c>
      <c r="R337" s="1" t="s">
        <v>797</v>
      </c>
      <c r="S337" s="1" t="s">
        <v>873</v>
      </c>
      <c r="T337" s="1" t="s">
        <v>1755</v>
      </c>
      <c r="U337" s="1" t="s">
        <v>351</v>
      </c>
      <c r="V337" s="1" t="s">
        <v>651</v>
      </c>
      <c r="W337" s="1" t="s">
        <v>384</v>
      </c>
      <c r="X337" s="1">
        <v>5000</v>
      </c>
      <c r="Y337" s="1" t="s">
        <v>67</v>
      </c>
      <c r="Z337" s="1">
        <v>5200</v>
      </c>
      <c r="AA337" s="1">
        <v>5231</v>
      </c>
      <c r="AB337" s="1" t="s">
        <v>165</v>
      </c>
      <c r="AC337" s="177" t="s">
        <v>937</v>
      </c>
      <c r="AD337" s="1" t="s">
        <v>44</v>
      </c>
      <c r="AE337" s="6">
        <v>0</v>
      </c>
      <c r="AF337" s="68">
        <v>0</v>
      </c>
      <c r="AG337" s="193">
        <v>50000</v>
      </c>
      <c r="AH337" s="69"/>
    </row>
    <row r="338" spans="1:34" x14ac:dyDescent="0.25">
      <c r="A338" s="1" t="s">
        <v>985</v>
      </c>
      <c r="B338" s="1" t="s">
        <v>46</v>
      </c>
      <c r="C338" s="1" t="s">
        <v>1000</v>
      </c>
      <c r="D338" s="1" t="s">
        <v>520</v>
      </c>
      <c r="E338" s="1">
        <v>3</v>
      </c>
      <c r="F338" s="1" t="s">
        <v>819</v>
      </c>
      <c r="G338" s="1">
        <v>3.8</v>
      </c>
      <c r="H338" s="1" t="s">
        <v>828</v>
      </c>
      <c r="I338" s="1" t="s">
        <v>142</v>
      </c>
      <c r="J338" s="1" t="s">
        <v>143</v>
      </c>
      <c r="K338" s="1" t="s">
        <v>100</v>
      </c>
      <c r="L338" s="1" t="s">
        <v>830</v>
      </c>
      <c r="M338" s="1">
        <v>5</v>
      </c>
      <c r="N338" s="1" t="s">
        <v>784</v>
      </c>
      <c r="O338" s="1" t="s">
        <v>775</v>
      </c>
      <c r="P338" s="1" t="s">
        <v>1767</v>
      </c>
      <c r="Q338" s="177" t="s">
        <v>1648</v>
      </c>
      <c r="R338" s="1" t="s">
        <v>146</v>
      </c>
      <c r="S338" s="1" t="s">
        <v>875</v>
      </c>
      <c r="T338" s="1" t="s">
        <v>618</v>
      </c>
      <c r="U338" s="1" t="s">
        <v>145</v>
      </c>
      <c r="V338" s="1" t="s">
        <v>662</v>
      </c>
      <c r="W338" s="1" t="s">
        <v>148</v>
      </c>
      <c r="X338" s="1">
        <v>5000</v>
      </c>
      <c r="Y338" s="1" t="s">
        <v>67</v>
      </c>
      <c r="Z338" s="1">
        <v>5200</v>
      </c>
      <c r="AA338" s="1">
        <v>5231</v>
      </c>
      <c r="AB338" s="1" t="s">
        <v>165</v>
      </c>
      <c r="AC338" s="177" t="s">
        <v>937</v>
      </c>
      <c r="AD338" s="1" t="s">
        <v>44</v>
      </c>
      <c r="AE338" s="6">
        <v>0</v>
      </c>
      <c r="AF338" s="68">
        <v>0</v>
      </c>
      <c r="AG338" s="192">
        <v>200000</v>
      </c>
      <c r="AH338" s="69"/>
    </row>
    <row r="339" spans="1:34" x14ac:dyDescent="0.25">
      <c r="A339" s="1" t="s">
        <v>985</v>
      </c>
      <c r="B339" s="1" t="s">
        <v>46</v>
      </c>
      <c r="C339" s="1" t="s">
        <v>1000</v>
      </c>
      <c r="D339" s="1" t="s">
        <v>520</v>
      </c>
      <c r="E339" s="1">
        <v>2</v>
      </c>
      <c r="F339" s="1" t="s">
        <v>818</v>
      </c>
      <c r="G339" s="1">
        <v>2.1</v>
      </c>
      <c r="H339" s="1" t="s">
        <v>822</v>
      </c>
      <c r="I339" s="1" t="s">
        <v>47</v>
      </c>
      <c r="J339" s="1" t="s">
        <v>48</v>
      </c>
      <c r="K339" s="1" t="s">
        <v>49</v>
      </c>
      <c r="L339" s="1" t="s">
        <v>834</v>
      </c>
      <c r="M339" s="1">
        <v>3</v>
      </c>
      <c r="N339" s="1" t="s">
        <v>53</v>
      </c>
      <c r="O339" s="1" t="s">
        <v>770</v>
      </c>
      <c r="P339" s="1" t="s">
        <v>1605</v>
      </c>
      <c r="Q339" s="177" t="s">
        <v>906</v>
      </c>
      <c r="R339" s="1" t="s">
        <v>54</v>
      </c>
      <c r="S339" s="1" t="s">
        <v>858</v>
      </c>
      <c r="T339" s="1" t="s">
        <v>600</v>
      </c>
      <c r="U339" s="1" t="s">
        <v>52</v>
      </c>
      <c r="V339" s="1" t="s">
        <v>660</v>
      </c>
      <c r="W339" s="1" t="s">
        <v>56</v>
      </c>
      <c r="X339" s="1">
        <v>5000</v>
      </c>
      <c r="Y339" s="1" t="s">
        <v>67</v>
      </c>
      <c r="Z339" s="1">
        <v>5300</v>
      </c>
      <c r="AA339" s="1">
        <v>5311</v>
      </c>
      <c r="AB339" s="1" t="s">
        <v>69</v>
      </c>
      <c r="AC339" s="177" t="s">
        <v>937</v>
      </c>
      <c r="AD339" s="1" t="s">
        <v>44</v>
      </c>
      <c r="AE339" s="6">
        <v>73486</v>
      </c>
      <c r="AF339" s="68">
        <v>224576</v>
      </c>
      <c r="AG339" s="193">
        <v>500000</v>
      </c>
      <c r="AH339" s="69"/>
    </row>
    <row r="340" spans="1:34" x14ac:dyDescent="0.25">
      <c r="A340" s="1" t="s">
        <v>985</v>
      </c>
      <c r="B340" s="1" t="s">
        <v>46</v>
      </c>
      <c r="C340" s="1" t="s">
        <v>1000</v>
      </c>
      <c r="D340" s="1" t="s">
        <v>520</v>
      </c>
      <c r="E340" s="1">
        <v>2</v>
      </c>
      <c r="F340" s="1" t="s">
        <v>818</v>
      </c>
      <c r="G340" s="1">
        <v>2.2999999999999998</v>
      </c>
      <c r="H340" s="1" t="s">
        <v>824</v>
      </c>
      <c r="I340" s="1" t="s">
        <v>177</v>
      </c>
      <c r="J340" s="1" t="s">
        <v>178</v>
      </c>
      <c r="K340" s="1" t="s">
        <v>100</v>
      </c>
      <c r="L340" s="1" t="s">
        <v>830</v>
      </c>
      <c r="M340" s="1">
        <v>2</v>
      </c>
      <c r="N340" s="1" t="s">
        <v>125</v>
      </c>
      <c r="O340" s="1" t="s">
        <v>769</v>
      </c>
      <c r="P340" s="1" t="s">
        <v>1770</v>
      </c>
      <c r="Q340" s="177" t="s">
        <v>984</v>
      </c>
      <c r="R340" s="1" t="s">
        <v>179</v>
      </c>
      <c r="S340" s="1" t="s">
        <v>852</v>
      </c>
      <c r="T340" s="1" t="s">
        <v>181</v>
      </c>
      <c r="U340" s="1" t="s">
        <v>103</v>
      </c>
      <c r="V340" s="1" t="s">
        <v>663</v>
      </c>
      <c r="W340" s="1" t="s">
        <v>181</v>
      </c>
      <c r="X340" s="1">
        <v>5000</v>
      </c>
      <c r="Y340" s="1" t="s">
        <v>67</v>
      </c>
      <c r="Z340" s="1">
        <v>5300</v>
      </c>
      <c r="AA340" s="1">
        <v>5311</v>
      </c>
      <c r="AB340" s="1" t="s">
        <v>69</v>
      </c>
      <c r="AC340" s="177" t="s">
        <v>937</v>
      </c>
      <c r="AD340" s="1" t="s">
        <v>44</v>
      </c>
      <c r="AE340" s="6">
        <v>3746086.21</v>
      </c>
      <c r="AF340" s="68">
        <v>1869164.84</v>
      </c>
      <c r="AG340" s="193">
        <v>4000000</v>
      </c>
      <c r="AH340" s="69"/>
    </row>
    <row r="341" spans="1:34" x14ac:dyDescent="0.25">
      <c r="A341" s="1" t="s">
        <v>985</v>
      </c>
      <c r="B341" s="1" t="s">
        <v>46</v>
      </c>
      <c r="C341" s="1" t="s">
        <v>1000</v>
      </c>
      <c r="D341" s="1" t="s">
        <v>520</v>
      </c>
      <c r="E341" s="1">
        <v>3</v>
      </c>
      <c r="F341" s="1" t="s">
        <v>819</v>
      </c>
      <c r="G341" s="1">
        <v>3.2</v>
      </c>
      <c r="H341" s="1" t="s">
        <v>1759</v>
      </c>
      <c r="I341" s="1" t="s">
        <v>1760</v>
      </c>
      <c r="J341" s="1" t="s">
        <v>1761</v>
      </c>
      <c r="K341" s="1" t="s">
        <v>76</v>
      </c>
      <c r="L341" s="1" t="s">
        <v>835</v>
      </c>
      <c r="M341" s="1">
        <v>7</v>
      </c>
      <c r="N341" s="1" t="s">
        <v>376</v>
      </c>
      <c r="O341" s="1" t="s">
        <v>773</v>
      </c>
      <c r="P341" s="1" t="s">
        <v>912</v>
      </c>
      <c r="Q341" s="177" t="s">
        <v>929</v>
      </c>
      <c r="R341" s="1" t="s">
        <v>802</v>
      </c>
      <c r="S341" s="1" t="s">
        <v>871</v>
      </c>
      <c r="T341" s="1" t="s">
        <v>801</v>
      </c>
      <c r="U341" s="1" t="s">
        <v>351</v>
      </c>
      <c r="V341" s="1" t="s">
        <v>651</v>
      </c>
      <c r="W341" s="1" t="s">
        <v>384</v>
      </c>
      <c r="X341" s="1">
        <v>5000</v>
      </c>
      <c r="Y341" s="1" t="s">
        <v>67</v>
      </c>
      <c r="Z341" s="1">
        <v>5300</v>
      </c>
      <c r="AA341" s="1">
        <v>5311</v>
      </c>
      <c r="AB341" s="1" t="s">
        <v>69</v>
      </c>
      <c r="AC341" s="177" t="s">
        <v>937</v>
      </c>
      <c r="AD341" s="1" t="s">
        <v>44</v>
      </c>
      <c r="AE341" s="6">
        <v>187410.41</v>
      </c>
      <c r="AF341" s="68">
        <v>143414.79999999999</v>
      </c>
      <c r="AG341" s="193">
        <v>150000</v>
      </c>
      <c r="AH341" s="69" t="s">
        <v>555</v>
      </c>
    </row>
    <row r="342" spans="1:34" x14ac:dyDescent="0.25">
      <c r="A342" s="1" t="s">
        <v>985</v>
      </c>
      <c r="B342" s="1" t="s">
        <v>46</v>
      </c>
      <c r="C342" s="1" t="s">
        <v>1000</v>
      </c>
      <c r="D342" s="1" t="s">
        <v>520</v>
      </c>
      <c r="E342" s="1">
        <v>2</v>
      </c>
      <c r="F342" s="1" t="s">
        <v>818</v>
      </c>
      <c r="G342" s="1">
        <v>2.1</v>
      </c>
      <c r="H342" s="1" t="s">
        <v>822</v>
      </c>
      <c r="I342" s="1" t="s">
        <v>47</v>
      </c>
      <c r="J342" s="1" t="s">
        <v>48</v>
      </c>
      <c r="K342" s="1" t="s">
        <v>49</v>
      </c>
      <c r="L342" s="1" t="s">
        <v>834</v>
      </c>
      <c r="M342" s="1">
        <v>3</v>
      </c>
      <c r="N342" s="1" t="s">
        <v>53</v>
      </c>
      <c r="O342" s="1" t="s">
        <v>770</v>
      </c>
      <c r="P342" s="1" t="s">
        <v>1605</v>
      </c>
      <c r="Q342" s="177" t="s">
        <v>906</v>
      </c>
      <c r="R342" s="1" t="s">
        <v>54</v>
      </c>
      <c r="S342" s="1" t="s">
        <v>858</v>
      </c>
      <c r="T342" s="1" t="s">
        <v>600</v>
      </c>
      <c r="U342" s="1" t="s">
        <v>52</v>
      </c>
      <c r="V342" s="1" t="s">
        <v>660</v>
      </c>
      <c r="W342" s="1" t="s">
        <v>56</v>
      </c>
      <c r="X342" s="1">
        <v>5000</v>
      </c>
      <c r="Y342" s="1" t="s">
        <v>67</v>
      </c>
      <c r="Z342" s="1">
        <v>5300</v>
      </c>
      <c r="AA342" s="1">
        <v>5321</v>
      </c>
      <c r="AB342" s="1" t="s">
        <v>70</v>
      </c>
      <c r="AC342" s="177" t="s">
        <v>937</v>
      </c>
      <c r="AD342" s="1" t="s">
        <v>44</v>
      </c>
      <c r="AE342" s="6">
        <v>3677.2</v>
      </c>
      <c r="AF342" s="68">
        <v>7492.01</v>
      </c>
      <c r="AG342" s="193">
        <v>100000</v>
      </c>
      <c r="AH342" s="69"/>
    </row>
    <row r="343" spans="1:34" x14ac:dyDescent="0.25">
      <c r="A343" s="1" t="s">
        <v>985</v>
      </c>
      <c r="B343" s="1" t="s">
        <v>46</v>
      </c>
      <c r="C343" s="1" t="s">
        <v>1000</v>
      </c>
      <c r="D343" s="1" t="s">
        <v>520</v>
      </c>
      <c r="E343" s="1">
        <v>2</v>
      </c>
      <c r="F343" s="1" t="s">
        <v>818</v>
      </c>
      <c r="G343" s="1">
        <v>2.2999999999999998</v>
      </c>
      <c r="H343" s="1" t="s">
        <v>824</v>
      </c>
      <c r="I343" s="1" t="s">
        <v>177</v>
      </c>
      <c r="J343" s="1" t="s">
        <v>178</v>
      </c>
      <c r="K343" s="1" t="s">
        <v>100</v>
      </c>
      <c r="L343" s="1" t="s">
        <v>830</v>
      </c>
      <c r="M343" s="1">
        <v>2</v>
      </c>
      <c r="N343" s="1" t="s">
        <v>125</v>
      </c>
      <c r="O343" s="1" t="s">
        <v>769</v>
      </c>
      <c r="P343" s="1" t="s">
        <v>1770</v>
      </c>
      <c r="Q343" s="177" t="s">
        <v>984</v>
      </c>
      <c r="R343" s="1" t="s">
        <v>179</v>
      </c>
      <c r="S343" s="1" t="s">
        <v>852</v>
      </c>
      <c r="T343" s="1" t="s">
        <v>181</v>
      </c>
      <c r="U343" s="1" t="s">
        <v>103</v>
      </c>
      <c r="V343" s="1" t="s">
        <v>663</v>
      </c>
      <c r="W343" s="1" t="s">
        <v>181</v>
      </c>
      <c r="X343" s="1">
        <v>5000</v>
      </c>
      <c r="Y343" s="1" t="s">
        <v>67</v>
      </c>
      <c r="Z343" s="1">
        <v>5300</v>
      </c>
      <c r="AA343" s="1">
        <v>5321</v>
      </c>
      <c r="AB343" s="1" t="s">
        <v>70</v>
      </c>
      <c r="AC343" s="177" t="s">
        <v>937</v>
      </c>
      <c r="AD343" s="1" t="s">
        <v>44</v>
      </c>
      <c r="AE343" s="6">
        <v>656038.77</v>
      </c>
      <c r="AF343" s="68">
        <v>384304.52</v>
      </c>
      <c r="AG343" s="193">
        <v>1000000</v>
      </c>
      <c r="AH343" s="69"/>
    </row>
    <row r="344" spans="1:34" x14ac:dyDescent="0.25">
      <c r="A344" s="1" t="s">
        <v>985</v>
      </c>
      <c r="B344" s="1" t="s">
        <v>46</v>
      </c>
      <c r="C344" s="1" t="s">
        <v>1000</v>
      </c>
      <c r="D344" s="1" t="s">
        <v>520</v>
      </c>
      <c r="E344" s="1">
        <v>1</v>
      </c>
      <c r="F344" s="1" t="s">
        <v>817</v>
      </c>
      <c r="G344" s="1">
        <v>1.3</v>
      </c>
      <c r="H344" s="1" t="s">
        <v>820</v>
      </c>
      <c r="I344" s="1" t="s">
        <v>32</v>
      </c>
      <c r="J344" s="1" t="s">
        <v>33</v>
      </c>
      <c r="K344" s="1" t="s">
        <v>100</v>
      </c>
      <c r="L344" s="1" t="s">
        <v>830</v>
      </c>
      <c r="M344" s="1">
        <v>2</v>
      </c>
      <c r="N344" s="1" t="s">
        <v>125</v>
      </c>
      <c r="O344" s="1" t="s">
        <v>770</v>
      </c>
      <c r="P344" s="1" t="s">
        <v>1605</v>
      </c>
      <c r="Q344" s="177" t="s">
        <v>900</v>
      </c>
      <c r="R344" s="1" t="s">
        <v>346</v>
      </c>
      <c r="S344" s="1" t="s">
        <v>853</v>
      </c>
      <c r="T344" s="1" t="s">
        <v>619</v>
      </c>
      <c r="U344" s="1" t="s">
        <v>103</v>
      </c>
      <c r="V344" s="1" t="s">
        <v>660</v>
      </c>
      <c r="W344" s="1" t="s">
        <v>348</v>
      </c>
      <c r="X344" s="1">
        <v>5000</v>
      </c>
      <c r="Y344" s="1" t="s">
        <v>67</v>
      </c>
      <c r="Z344" s="1">
        <v>5600</v>
      </c>
      <c r="AA344" s="1">
        <v>5611</v>
      </c>
      <c r="AB344" s="1" t="s">
        <v>71</v>
      </c>
      <c r="AC344" s="177" t="s">
        <v>937</v>
      </c>
      <c r="AD344" s="1" t="s">
        <v>44</v>
      </c>
      <c r="AE344" s="6">
        <v>102605.1</v>
      </c>
      <c r="AF344" s="68">
        <v>34442.42</v>
      </c>
      <c r="AG344" s="193">
        <v>196000</v>
      </c>
      <c r="AH344" s="69"/>
    </row>
    <row r="345" spans="1:34" x14ac:dyDescent="0.25">
      <c r="A345" s="1" t="s">
        <v>985</v>
      </c>
      <c r="B345" s="1" t="s">
        <v>46</v>
      </c>
      <c r="C345" s="1" t="s">
        <v>1000</v>
      </c>
      <c r="D345" s="1" t="s">
        <v>520</v>
      </c>
      <c r="E345" s="1">
        <v>1</v>
      </c>
      <c r="F345" s="1" t="s">
        <v>817</v>
      </c>
      <c r="G345" s="1">
        <v>1.3</v>
      </c>
      <c r="H345" s="1" t="s">
        <v>820</v>
      </c>
      <c r="I345" s="1" t="s">
        <v>32</v>
      </c>
      <c r="J345" s="1" t="s">
        <v>33</v>
      </c>
      <c r="K345" s="1" t="s">
        <v>100</v>
      </c>
      <c r="L345" s="1" t="s">
        <v>830</v>
      </c>
      <c r="M345" s="1">
        <v>2</v>
      </c>
      <c r="N345" s="1" t="s">
        <v>125</v>
      </c>
      <c r="O345" s="1" t="s">
        <v>770</v>
      </c>
      <c r="P345" s="1" t="s">
        <v>1605</v>
      </c>
      <c r="Q345" s="177" t="s">
        <v>904</v>
      </c>
      <c r="R345" s="1" t="s">
        <v>352</v>
      </c>
      <c r="S345" s="1" t="s">
        <v>856</v>
      </c>
      <c r="T345" s="1" t="s">
        <v>610</v>
      </c>
      <c r="U345" s="1" t="s">
        <v>351</v>
      </c>
      <c r="V345" s="1" t="s">
        <v>660</v>
      </c>
      <c r="W345" s="1" t="s">
        <v>354</v>
      </c>
      <c r="X345" s="1">
        <v>5000</v>
      </c>
      <c r="Y345" s="1" t="s">
        <v>67</v>
      </c>
      <c r="Z345" s="1">
        <v>5600</v>
      </c>
      <c r="AA345" s="1">
        <v>5621</v>
      </c>
      <c r="AB345" s="1" t="s">
        <v>72</v>
      </c>
      <c r="AC345" s="177" t="s">
        <v>937</v>
      </c>
      <c r="AD345" s="1" t="s">
        <v>44</v>
      </c>
      <c r="AE345" s="6">
        <v>0</v>
      </c>
      <c r="AF345" s="68">
        <v>0</v>
      </c>
      <c r="AG345" s="193">
        <v>200000</v>
      </c>
      <c r="AH345" s="69"/>
    </row>
    <row r="346" spans="1:34" x14ac:dyDescent="0.25">
      <c r="A346" s="1" t="s">
        <v>985</v>
      </c>
      <c r="B346" s="1" t="s">
        <v>46</v>
      </c>
      <c r="C346" s="1" t="s">
        <v>1000</v>
      </c>
      <c r="D346" s="1" t="s">
        <v>520</v>
      </c>
      <c r="E346" s="1">
        <v>2</v>
      </c>
      <c r="F346" s="1" t="s">
        <v>818</v>
      </c>
      <c r="G346" s="1">
        <v>2.2999999999999998</v>
      </c>
      <c r="H346" s="1" t="s">
        <v>824</v>
      </c>
      <c r="I346" s="1" t="s">
        <v>177</v>
      </c>
      <c r="J346" s="1" t="s">
        <v>178</v>
      </c>
      <c r="K346" s="1" t="s">
        <v>100</v>
      </c>
      <c r="L346" s="1" t="s">
        <v>830</v>
      </c>
      <c r="M346" s="1">
        <v>2</v>
      </c>
      <c r="N346" s="1" t="s">
        <v>125</v>
      </c>
      <c r="O346" s="1" t="s">
        <v>769</v>
      </c>
      <c r="P346" s="1" t="s">
        <v>1770</v>
      </c>
      <c r="Q346" s="177" t="s">
        <v>984</v>
      </c>
      <c r="R346" s="1" t="s">
        <v>179</v>
      </c>
      <c r="S346" s="1" t="s">
        <v>852</v>
      </c>
      <c r="T346" s="1" t="s">
        <v>181</v>
      </c>
      <c r="U346" s="1" t="s">
        <v>103</v>
      </c>
      <c r="V346" s="1" t="s">
        <v>663</v>
      </c>
      <c r="W346" s="1" t="s">
        <v>181</v>
      </c>
      <c r="X346" s="1">
        <v>5000</v>
      </c>
      <c r="Y346" s="1" t="s">
        <v>67</v>
      </c>
      <c r="Z346" s="1">
        <v>5600</v>
      </c>
      <c r="AA346" s="1">
        <v>5641</v>
      </c>
      <c r="AB346" s="1" t="s">
        <v>186</v>
      </c>
      <c r="AC346" s="177" t="s">
        <v>937</v>
      </c>
      <c r="AD346" s="1" t="s">
        <v>44</v>
      </c>
      <c r="AE346" s="6">
        <v>176842</v>
      </c>
      <c r="AF346" s="68">
        <v>26448</v>
      </c>
      <c r="AG346" s="193">
        <v>100000</v>
      </c>
      <c r="AH346" s="69"/>
    </row>
    <row r="347" spans="1:34" x14ac:dyDescent="0.25">
      <c r="A347" s="1" t="s">
        <v>985</v>
      </c>
      <c r="B347" s="1" t="s">
        <v>46</v>
      </c>
      <c r="C347" s="1" t="s">
        <v>1000</v>
      </c>
      <c r="D347" s="1" t="s">
        <v>520</v>
      </c>
      <c r="E347" s="1">
        <v>1</v>
      </c>
      <c r="F347" s="1" t="s">
        <v>817</v>
      </c>
      <c r="G347" s="1">
        <v>1.3</v>
      </c>
      <c r="H347" s="1" t="s">
        <v>820</v>
      </c>
      <c r="I347" s="1" t="s">
        <v>32</v>
      </c>
      <c r="J347" s="1" t="s">
        <v>33</v>
      </c>
      <c r="K347" s="1" t="s">
        <v>100</v>
      </c>
      <c r="L347" s="1" t="s">
        <v>830</v>
      </c>
      <c r="M347" s="1">
        <v>5</v>
      </c>
      <c r="N347" s="1" t="s">
        <v>784</v>
      </c>
      <c r="O347" s="1" t="s">
        <v>765</v>
      </c>
      <c r="P347" s="1" t="s">
        <v>1758</v>
      </c>
      <c r="Q347" s="177" t="s">
        <v>884</v>
      </c>
      <c r="R347" s="1" t="s">
        <v>315</v>
      </c>
      <c r="S347" s="1" t="s">
        <v>844</v>
      </c>
      <c r="T347" s="1" t="s">
        <v>140</v>
      </c>
      <c r="U347" s="1" t="s">
        <v>137</v>
      </c>
      <c r="V347" s="1" t="s">
        <v>656</v>
      </c>
      <c r="W347" s="1" t="s">
        <v>140</v>
      </c>
      <c r="X347" s="1">
        <v>5000</v>
      </c>
      <c r="Y347" s="1" t="s">
        <v>67</v>
      </c>
      <c r="Z347" s="1">
        <v>5600</v>
      </c>
      <c r="AA347" s="1">
        <v>5641</v>
      </c>
      <c r="AB347" s="1" t="s">
        <v>186</v>
      </c>
      <c r="AC347" s="177" t="s">
        <v>937</v>
      </c>
      <c r="AD347" s="1" t="s">
        <v>44</v>
      </c>
      <c r="AE347" s="6">
        <v>78913.64</v>
      </c>
      <c r="AF347" s="68">
        <v>123839.98</v>
      </c>
      <c r="AG347" s="193">
        <v>150000</v>
      </c>
      <c r="AH347" s="69"/>
    </row>
    <row r="348" spans="1:34" x14ac:dyDescent="0.25">
      <c r="A348" s="1" t="s">
        <v>985</v>
      </c>
      <c r="B348" s="1" t="s">
        <v>46</v>
      </c>
      <c r="C348" s="1" t="s">
        <v>1000</v>
      </c>
      <c r="D348" s="1" t="s">
        <v>520</v>
      </c>
      <c r="E348" s="1">
        <v>3</v>
      </c>
      <c r="F348" s="1" t="s">
        <v>819</v>
      </c>
      <c r="G348" s="1">
        <v>3.8</v>
      </c>
      <c r="H348" s="1" t="s">
        <v>828</v>
      </c>
      <c r="I348" s="1" t="s">
        <v>142</v>
      </c>
      <c r="J348" s="1" t="s">
        <v>143</v>
      </c>
      <c r="K348" s="1" t="s">
        <v>100</v>
      </c>
      <c r="L348" s="1" t="s">
        <v>830</v>
      </c>
      <c r="M348" s="1">
        <v>5</v>
      </c>
      <c r="N348" s="1" t="s">
        <v>784</v>
      </c>
      <c r="O348" s="1" t="s">
        <v>775</v>
      </c>
      <c r="P348" s="1" t="s">
        <v>1767</v>
      </c>
      <c r="Q348" s="177" t="s">
        <v>1649</v>
      </c>
      <c r="R348" s="1" t="s">
        <v>166</v>
      </c>
      <c r="S348" s="1" t="s">
        <v>875</v>
      </c>
      <c r="T348" s="1" t="s">
        <v>618</v>
      </c>
      <c r="U348" s="1" t="s">
        <v>145</v>
      </c>
      <c r="V348" s="1" t="s">
        <v>662</v>
      </c>
      <c r="W348" s="1" t="s">
        <v>148</v>
      </c>
      <c r="X348" s="1">
        <v>5000</v>
      </c>
      <c r="Y348" s="1" t="s">
        <v>67</v>
      </c>
      <c r="Z348" s="1">
        <v>5600</v>
      </c>
      <c r="AA348" s="1">
        <v>5651</v>
      </c>
      <c r="AB348" s="1" t="s">
        <v>97</v>
      </c>
      <c r="AC348" s="177" t="s">
        <v>937</v>
      </c>
      <c r="AD348" s="1" t="s">
        <v>44</v>
      </c>
      <c r="AE348" s="7">
        <v>0</v>
      </c>
      <c r="AF348" s="68">
        <v>2994482.07</v>
      </c>
      <c r="AG348" s="192">
        <v>112250.88</v>
      </c>
      <c r="AH348" s="69" t="s">
        <v>749</v>
      </c>
    </row>
    <row r="349" spans="1:34" x14ac:dyDescent="0.25">
      <c r="A349" s="1" t="s">
        <v>985</v>
      </c>
      <c r="B349" s="1" t="s">
        <v>46</v>
      </c>
      <c r="C349" s="1" t="s">
        <v>1000</v>
      </c>
      <c r="D349" s="1" t="s">
        <v>520</v>
      </c>
      <c r="E349" s="1">
        <v>2</v>
      </c>
      <c r="F349" s="1" t="s">
        <v>818</v>
      </c>
      <c r="G349" s="1">
        <v>2.2999999999999998</v>
      </c>
      <c r="H349" s="1" t="s">
        <v>824</v>
      </c>
      <c r="I349" s="1" t="s">
        <v>177</v>
      </c>
      <c r="J349" s="1" t="s">
        <v>178</v>
      </c>
      <c r="K349" s="1" t="s">
        <v>100</v>
      </c>
      <c r="L349" s="1" t="s">
        <v>830</v>
      </c>
      <c r="M349" s="1">
        <v>2</v>
      </c>
      <c r="N349" s="1" t="s">
        <v>125</v>
      </c>
      <c r="O349" s="1" t="s">
        <v>769</v>
      </c>
      <c r="P349" s="1" t="s">
        <v>1770</v>
      </c>
      <c r="Q349" s="177" t="s">
        <v>984</v>
      </c>
      <c r="R349" s="1" t="s">
        <v>179</v>
      </c>
      <c r="S349" s="1" t="s">
        <v>852</v>
      </c>
      <c r="T349" s="1" t="s">
        <v>181</v>
      </c>
      <c r="U349" s="1" t="s">
        <v>103</v>
      </c>
      <c r="V349" s="1" t="s">
        <v>663</v>
      </c>
      <c r="W349" s="1" t="s">
        <v>181</v>
      </c>
      <c r="X349" s="1">
        <v>5000</v>
      </c>
      <c r="Y349" s="1" t="s">
        <v>67</v>
      </c>
      <c r="Z349" s="1">
        <v>5600</v>
      </c>
      <c r="AA349" s="1">
        <v>5661</v>
      </c>
      <c r="AB349" s="1" t="s">
        <v>187</v>
      </c>
      <c r="AC349" s="177" t="s">
        <v>937</v>
      </c>
      <c r="AD349" s="1" t="s">
        <v>44</v>
      </c>
      <c r="AE349" s="6">
        <v>27747.200000000001</v>
      </c>
      <c r="AF349" s="68">
        <v>0</v>
      </c>
      <c r="AG349" s="193">
        <v>500000</v>
      </c>
      <c r="AH349" s="69" t="s">
        <v>731</v>
      </c>
    </row>
    <row r="350" spans="1:34" x14ac:dyDescent="0.25">
      <c r="A350" s="1" t="s">
        <v>985</v>
      </c>
      <c r="B350" s="1" t="s">
        <v>46</v>
      </c>
      <c r="C350" s="1" t="s">
        <v>1000</v>
      </c>
      <c r="D350" s="1" t="s">
        <v>520</v>
      </c>
      <c r="E350" s="1">
        <v>1</v>
      </c>
      <c r="F350" s="1" t="s">
        <v>817</v>
      </c>
      <c r="G350" s="1">
        <v>1.3</v>
      </c>
      <c r="H350" s="1" t="s">
        <v>820</v>
      </c>
      <c r="I350" s="1" t="s">
        <v>32</v>
      </c>
      <c r="J350" s="1" t="s">
        <v>33</v>
      </c>
      <c r="K350" s="1" t="s">
        <v>100</v>
      </c>
      <c r="L350" s="1" t="s">
        <v>830</v>
      </c>
      <c r="M350" s="1">
        <v>2</v>
      </c>
      <c r="N350" s="1" t="s">
        <v>125</v>
      </c>
      <c r="O350" s="1" t="s">
        <v>770</v>
      </c>
      <c r="P350" s="1" t="s">
        <v>1605</v>
      </c>
      <c r="Q350" s="177" t="s">
        <v>900</v>
      </c>
      <c r="R350" s="1" t="s">
        <v>346</v>
      </c>
      <c r="S350" s="1" t="s">
        <v>853</v>
      </c>
      <c r="T350" s="1" t="s">
        <v>619</v>
      </c>
      <c r="U350" s="1" t="s">
        <v>103</v>
      </c>
      <c r="V350" s="1" t="s">
        <v>660</v>
      </c>
      <c r="W350" s="1" t="s">
        <v>348</v>
      </c>
      <c r="X350" s="1">
        <v>5000</v>
      </c>
      <c r="Y350" s="1" t="s">
        <v>67</v>
      </c>
      <c r="Z350" s="1">
        <v>5600</v>
      </c>
      <c r="AA350" s="1">
        <v>5671</v>
      </c>
      <c r="AB350" s="1" t="s">
        <v>98</v>
      </c>
      <c r="AC350" s="177" t="s">
        <v>937</v>
      </c>
      <c r="AD350" s="1" t="s">
        <v>44</v>
      </c>
      <c r="AE350" s="6">
        <v>1890309.48</v>
      </c>
      <c r="AF350" s="68">
        <v>883586.88</v>
      </c>
      <c r="AG350" s="193">
        <v>2300000</v>
      </c>
      <c r="AH350" s="69"/>
    </row>
    <row r="351" spans="1:34" x14ac:dyDescent="0.25">
      <c r="A351" s="1" t="s">
        <v>985</v>
      </c>
      <c r="B351" s="1" t="s">
        <v>46</v>
      </c>
      <c r="C351" s="1" t="s">
        <v>1000</v>
      </c>
      <c r="D351" s="1" t="s">
        <v>520</v>
      </c>
      <c r="E351" s="1">
        <v>2</v>
      </c>
      <c r="F351" s="1" t="s">
        <v>818</v>
      </c>
      <c r="G351" s="1">
        <v>2.7</v>
      </c>
      <c r="H351" s="1" t="s">
        <v>189</v>
      </c>
      <c r="I351" s="1" t="s">
        <v>188</v>
      </c>
      <c r="J351" s="1" t="s">
        <v>189</v>
      </c>
      <c r="K351" s="1" t="s">
        <v>282</v>
      </c>
      <c r="L351" s="1" t="s">
        <v>831</v>
      </c>
      <c r="M351" s="1">
        <v>0</v>
      </c>
      <c r="N351" s="1" t="s">
        <v>80</v>
      </c>
      <c r="O351" s="1" t="s">
        <v>771</v>
      </c>
      <c r="P351" s="1" t="s">
        <v>1768</v>
      </c>
      <c r="Q351" s="177" t="s">
        <v>913</v>
      </c>
      <c r="R351" s="1" t="s">
        <v>810</v>
      </c>
      <c r="S351" s="1" t="s">
        <v>864</v>
      </c>
      <c r="T351" s="1" t="s">
        <v>602</v>
      </c>
      <c r="U351" s="1" t="s">
        <v>79</v>
      </c>
      <c r="V351" s="1" t="s">
        <v>659</v>
      </c>
      <c r="W351" s="1" t="s">
        <v>91</v>
      </c>
      <c r="X351" s="1">
        <v>5000</v>
      </c>
      <c r="Y351" s="1" t="s">
        <v>67</v>
      </c>
      <c r="Z351" s="1">
        <v>5600</v>
      </c>
      <c r="AA351" s="1">
        <v>5671</v>
      </c>
      <c r="AB351" s="1" t="s">
        <v>98</v>
      </c>
      <c r="AC351" s="177" t="s">
        <v>937</v>
      </c>
      <c r="AD351" s="1" t="s">
        <v>44</v>
      </c>
      <c r="AE351" s="7">
        <v>0</v>
      </c>
      <c r="AF351" s="68">
        <v>63892.800000000003</v>
      </c>
      <c r="AG351" s="193">
        <v>50000</v>
      </c>
      <c r="AH351" s="69" t="s">
        <v>555</v>
      </c>
    </row>
    <row r="352" spans="1:34" x14ac:dyDescent="0.25">
      <c r="A352" s="1" t="s">
        <v>985</v>
      </c>
      <c r="B352" s="1" t="s">
        <v>46</v>
      </c>
      <c r="C352" s="1" t="s">
        <v>1000</v>
      </c>
      <c r="D352" s="1" t="s">
        <v>520</v>
      </c>
      <c r="E352" s="1">
        <v>3</v>
      </c>
      <c r="F352" s="1" t="s">
        <v>819</v>
      </c>
      <c r="G352" s="1">
        <v>3.1</v>
      </c>
      <c r="H352" s="1" t="s">
        <v>827</v>
      </c>
      <c r="I352" s="1" t="s">
        <v>374</v>
      </c>
      <c r="J352" s="1" t="s">
        <v>375</v>
      </c>
      <c r="K352" s="1" t="s">
        <v>100</v>
      </c>
      <c r="L352" s="1" t="s">
        <v>830</v>
      </c>
      <c r="M352" s="1">
        <v>7</v>
      </c>
      <c r="N352" s="1" t="s">
        <v>376</v>
      </c>
      <c r="O352" s="1" t="s">
        <v>773</v>
      </c>
      <c r="P352" s="1" t="s">
        <v>912</v>
      </c>
      <c r="Q352" s="177" t="s">
        <v>928</v>
      </c>
      <c r="R352" s="1" t="s">
        <v>1765</v>
      </c>
      <c r="S352" s="1" t="s">
        <v>870</v>
      </c>
      <c r="T352" s="1" t="s">
        <v>613</v>
      </c>
      <c r="U352" s="1" t="s">
        <v>351</v>
      </c>
      <c r="V352" s="1" t="s">
        <v>651</v>
      </c>
      <c r="W352" s="1" t="s">
        <v>384</v>
      </c>
      <c r="X352" s="1">
        <v>5000</v>
      </c>
      <c r="Y352" s="1" t="s">
        <v>67</v>
      </c>
      <c r="Z352" s="1">
        <v>5600</v>
      </c>
      <c r="AA352" s="1">
        <v>5671</v>
      </c>
      <c r="AB352" s="1" t="s">
        <v>98</v>
      </c>
      <c r="AC352" s="177" t="s">
        <v>937</v>
      </c>
      <c r="AD352" s="1" t="s">
        <v>44</v>
      </c>
      <c r="AE352" s="6">
        <v>148480</v>
      </c>
      <c r="AF352" s="68">
        <v>167040</v>
      </c>
      <c r="AG352" s="193">
        <v>170000</v>
      </c>
      <c r="AH352" s="69" t="s">
        <v>555</v>
      </c>
    </row>
    <row r="353" spans="1:34" x14ac:dyDescent="0.25">
      <c r="A353" s="1" t="s">
        <v>985</v>
      </c>
      <c r="B353" s="1" t="s">
        <v>46</v>
      </c>
      <c r="C353" s="1" t="s">
        <v>1000</v>
      </c>
      <c r="D353" s="1" t="s">
        <v>520</v>
      </c>
      <c r="E353" s="1">
        <v>2</v>
      </c>
      <c r="F353" s="1" t="s">
        <v>818</v>
      </c>
      <c r="G353" s="1">
        <v>2.5</v>
      </c>
      <c r="H353" s="1" t="s">
        <v>1743</v>
      </c>
      <c r="I353" s="1" t="s">
        <v>1744</v>
      </c>
      <c r="J353" s="1" t="s">
        <v>1745</v>
      </c>
      <c r="K353" s="1" t="s">
        <v>76</v>
      </c>
      <c r="L353" s="1" t="s">
        <v>835</v>
      </c>
      <c r="M353" s="1">
        <v>0</v>
      </c>
      <c r="N353" s="1" t="s">
        <v>80</v>
      </c>
      <c r="O353" s="1" t="s">
        <v>771</v>
      </c>
      <c r="P353" s="1" t="s">
        <v>1768</v>
      </c>
      <c r="Q353" s="177" t="s">
        <v>917</v>
      </c>
      <c r="R353" s="1" t="s">
        <v>409</v>
      </c>
      <c r="S353" s="1" t="s">
        <v>867</v>
      </c>
      <c r="T353" s="1" t="s">
        <v>206</v>
      </c>
      <c r="U353" s="1" t="s">
        <v>197</v>
      </c>
      <c r="V353" s="1" t="s">
        <v>659</v>
      </c>
      <c r="W353" s="1" t="s">
        <v>201</v>
      </c>
      <c r="X353" s="1">
        <v>5000</v>
      </c>
      <c r="Y353" s="1" t="s">
        <v>67</v>
      </c>
      <c r="Z353" s="1">
        <v>5600</v>
      </c>
      <c r="AA353" s="1">
        <v>5671</v>
      </c>
      <c r="AB353" s="1" t="s">
        <v>98</v>
      </c>
      <c r="AC353" s="177" t="s">
        <v>937</v>
      </c>
      <c r="AD353" s="1" t="s">
        <v>44</v>
      </c>
      <c r="AE353" s="6">
        <v>186600</v>
      </c>
      <c r="AF353" s="68">
        <v>58777.55</v>
      </c>
      <c r="AG353" s="193">
        <v>500000</v>
      </c>
      <c r="AH353" s="69" t="s">
        <v>550</v>
      </c>
    </row>
    <row r="354" spans="1:34" x14ac:dyDescent="0.25">
      <c r="A354" s="1" t="s">
        <v>985</v>
      </c>
      <c r="B354" s="1" t="s">
        <v>46</v>
      </c>
      <c r="C354" s="1" t="s">
        <v>1000</v>
      </c>
      <c r="D354" s="1" t="s">
        <v>520</v>
      </c>
      <c r="E354" s="1">
        <v>1</v>
      </c>
      <c r="F354" s="1" t="s">
        <v>817</v>
      </c>
      <c r="G354" s="1">
        <v>1.7</v>
      </c>
      <c r="H354" s="1" t="s">
        <v>821</v>
      </c>
      <c r="I354" s="1" t="s">
        <v>123</v>
      </c>
      <c r="J354" s="1" t="s">
        <v>124</v>
      </c>
      <c r="K354" s="1" t="s">
        <v>100</v>
      </c>
      <c r="L354" s="1" t="s">
        <v>830</v>
      </c>
      <c r="M354" s="1">
        <v>6</v>
      </c>
      <c r="N354" s="1" t="s">
        <v>223</v>
      </c>
      <c r="O354" s="1" t="s">
        <v>769</v>
      </c>
      <c r="P354" s="1" t="s">
        <v>1770</v>
      </c>
      <c r="Q354" s="177" t="s">
        <v>897</v>
      </c>
      <c r="R354" s="1" t="s">
        <v>135</v>
      </c>
      <c r="S354" s="1" t="s">
        <v>898</v>
      </c>
      <c r="T354" s="1" t="s">
        <v>1753</v>
      </c>
      <c r="U354" s="1" t="s">
        <v>79</v>
      </c>
      <c r="V354" s="1" t="s">
        <v>663</v>
      </c>
      <c r="W354" s="1" t="s">
        <v>128</v>
      </c>
      <c r="X354" s="1">
        <v>5000</v>
      </c>
      <c r="Y354" s="1" t="s">
        <v>67</v>
      </c>
      <c r="Z354" s="1">
        <v>5600</v>
      </c>
      <c r="AA354" s="1">
        <v>5691</v>
      </c>
      <c r="AB354" s="1" t="s">
        <v>73</v>
      </c>
      <c r="AC354" s="177" t="s">
        <v>937</v>
      </c>
      <c r="AD354" s="1" t="s">
        <v>44</v>
      </c>
      <c r="AE354" s="6">
        <v>1581950</v>
      </c>
      <c r="AF354" s="68">
        <v>739807.05</v>
      </c>
      <c r="AG354" s="193">
        <v>2000000</v>
      </c>
      <c r="AH354" s="69"/>
    </row>
    <row r="355" spans="1:34" x14ac:dyDescent="0.25">
      <c r="A355" s="1" t="s">
        <v>985</v>
      </c>
      <c r="B355" s="1" t="s">
        <v>46</v>
      </c>
      <c r="C355" s="1" t="s">
        <v>1000</v>
      </c>
      <c r="D355" s="1" t="s">
        <v>520</v>
      </c>
      <c r="E355" s="1">
        <v>2</v>
      </c>
      <c r="F355" s="1" t="s">
        <v>818</v>
      </c>
      <c r="G355" s="1">
        <v>2.2999999999999998</v>
      </c>
      <c r="H355" s="1" t="s">
        <v>824</v>
      </c>
      <c r="I355" s="1" t="s">
        <v>177</v>
      </c>
      <c r="J355" s="1" t="s">
        <v>178</v>
      </c>
      <c r="K355" s="1" t="s">
        <v>100</v>
      </c>
      <c r="L355" s="1" t="s">
        <v>830</v>
      </c>
      <c r="M355" s="1">
        <v>2</v>
      </c>
      <c r="N355" s="1" t="s">
        <v>125</v>
      </c>
      <c r="O355" s="1" t="s">
        <v>769</v>
      </c>
      <c r="P355" s="1" t="s">
        <v>1770</v>
      </c>
      <c r="Q355" s="177" t="s">
        <v>984</v>
      </c>
      <c r="R355" s="1" t="s">
        <v>179</v>
      </c>
      <c r="S355" s="1" t="s">
        <v>852</v>
      </c>
      <c r="T355" s="1" t="s">
        <v>181</v>
      </c>
      <c r="U355" s="1" t="s">
        <v>103</v>
      </c>
      <c r="V355" s="1" t="s">
        <v>663</v>
      </c>
      <c r="W355" s="1" t="s">
        <v>181</v>
      </c>
      <c r="X355" s="1">
        <v>5000</v>
      </c>
      <c r="Y355" s="1" t="s">
        <v>67</v>
      </c>
      <c r="Z355" s="1">
        <v>5600</v>
      </c>
      <c r="AA355" s="1">
        <v>5691</v>
      </c>
      <c r="AB355" s="1" t="s">
        <v>73</v>
      </c>
      <c r="AC355" s="177" t="s">
        <v>937</v>
      </c>
      <c r="AD355" s="1" t="s">
        <v>44</v>
      </c>
      <c r="AE355" s="6">
        <v>66575.839999999997</v>
      </c>
      <c r="AF355" s="68">
        <v>31320</v>
      </c>
      <c r="AG355" s="193">
        <v>50000</v>
      </c>
      <c r="AH355" s="69"/>
    </row>
    <row r="356" spans="1:34" x14ac:dyDescent="0.25">
      <c r="A356" s="1" t="s">
        <v>985</v>
      </c>
      <c r="B356" s="1" t="s">
        <v>46</v>
      </c>
      <c r="C356" s="1" t="s">
        <v>1000</v>
      </c>
      <c r="D356" s="1" t="s">
        <v>520</v>
      </c>
      <c r="E356" s="1">
        <v>2</v>
      </c>
      <c r="F356" s="1" t="s">
        <v>818</v>
      </c>
      <c r="G356" s="1">
        <v>2.1</v>
      </c>
      <c r="H356" s="1" t="s">
        <v>822</v>
      </c>
      <c r="I356" s="1" t="s">
        <v>47</v>
      </c>
      <c r="J356" s="1" t="s">
        <v>48</v>
      </c>
      <c r="K356" s="1" t="s">
        <v>49</v>
      </c>
      <c r="L356" s="1" t="s">
        <v>834</v>
      </c>
      <c r="M356" s="1">
        <v>3</v>
      </c>
      <c r="N356" s="1" t="s">
        <v>53</v>
      </c>
      <c r="O356" s="1" t="s">
        <v>770</v>
      </c>
      <c r="P356" s="1" t="s">
        <v>1605</v>
      </c>
      <c r="Q356" s="177" t="s">
        <v>906</v>
      </c>
      <c r="R356" s="1" t="s">
        <v>54</v>
      </c>
      <c r="S356" s="1" t="s">
        <v>858</v>
      </c>
      <c r="T356" s="1" t="s">
        <v>600</v>
      </c>
      <c r="U356" s="1" t="s">
        <v>52</v>
      </c>
      <c r="V356" s="1" t="s">
        <v>660</v>
      </c>
      <c r="W356" s="1" t="s">
        <v>56</v>
      </c>
      <c r="X356" s="1">
        <v>5000</v>
      </c>
      <c r="Y356" s="1" t="s">
        <v>67</v>
      </c>
      <c r="Z356" s="1">
        <v>5600</v>
      </c>
      <c r="AA356" s="1">
        <v>5691</v>
      </c>
      <c r="AB356" s="1" t="s">
        <v>73</v>
      </c>
      <c r="AC356" s="177" t="s">
        <v>937</v>
      </c>
      <c r="AD356" s="1" t="s">
        <v>44</v>
      </c>
      <c r="AE356" s="7">
        <v>0</v>
      </c>
      <c r="AF356" s="68">
        <v>0</v>
      </c>
      <c r="AG356" s="193">
        <v>200000</v>
      </c>
      <c r="AH356" s="69"/>
    </row>
    <row r="357" spans="1:34" x14ac:dyDescent="0.25">
      <c r="A357" s="1" t="s">
        <v>985</v>
      </c>
      <c r="B357" s="1" t="s">
        <v>46</v>
      </c>
      <c r="C357" s="1" t="s">
        <v>1000</v>
      </c>
      <c r="D357" s="1" t="s">
        <v>520</v>
      </c>
      <c r="E357" s="1">
        <v>3</v>
      </c>
      <c r="F357" s="1" t="s">
        <v>819</v>
      </c>
      <c r="G357" s="1">
        <v>3.8</v>
      </c>
      <c r="H357" s="1" t="s">
        <v>828</v>
      </c>
      <c r="I357" s="1" t="s">
        <v>142</v>
      </c>
      <c r="J357" s="1" t="s">
        <v>143</v>
      </c>
      <c r="K357" s="1" t="s">
        <v>100</v>
      </c>
      <c r="L357" s="1" t="s">
        <v>830</v>
      </c>
      <c r="M357" s="1">
        <v>5</v>
      </c>
      <c r="N357" s="1" t="s">
        <v>784</v>
      </c>
      <c r="O357" s="1" t="s">
        <v>775</v>
      </c>
      <c r="P357" s="1" t="s">
        <v>1767</v>
      </c>
      <c r="Q357" s="177" t="s">
        <v>1649</v>
      </c>
      <c r="R357" s="1" t="s">
        <v>166</v>
      </c>
      <c r="S357" s="1" t="s">
        <v>875</v>
      </c>
      <c r="T357" s="1" t="s">
        <v>618</v>
      </c>
      <c r="U357" s="1" t="s">
        <v>145</v>
      </c>
      <c r="V357" s="1" t="s">
        <v>662</v>
      </c>
      <c r="W357" s="1" t="s">
        <v>148</v>
      </c>
      <c r="X357" s="1">
        <v>5000</v>
      </c>
      <c r="Y357" s="1" t="s">
        <v>67</v>
      </c>
      <c r="Z357" s="1">
        <v>5600</v>
      </c>
      <c r="AA357" s="1">
        <v>5691</v>
      </c>
      <c r="AB357" s="1" t="s">
        <v>73</v>
      </c>
      <c r="AC357" s="177" t="s">
        <v>937</v>
      </c>
      <c r="AD357" s="1" t="s">
        <v>44</v>
      </c>
      <c r="AE357" s="7">
        <v>0</v>
      </c>
      <c r="AF357" s="68">
        <v>0</v>
      </c>
      <c r="AG357" s="192">
        <v>250000</v>
      </c>
      <c r="AH357" s="2"/>
    </row>
    <row r="358" spans="1:34" x14ac:dyDescent="0.25">
      <c r="A358" s="1" t="s">
        <v>985</v>
      </c>
      <c r="B358" s="1" t="s">
        <v>46</v>
      </c>
      <c r="C358" s="1" t="s">
        <v>1000</v>
      </c>
      <c r="D358" s="1" t="s">
        <v>520</v>
      </c>
      <c r="E358" s="1">
        <v>2</v>
      </c>
      <c r="F358" s="1" t="s">
        <v>818</v>
      </c>
      <c r="G358" s="1">
        <v>2.7</v>
      </c>
      <c r="H358" s="1" t="s">
        <v>189</v>
      </c>
      <c r="I358" s="1" t="s">
        <v>188</v>
      </c>
      <c r="J358" s="1" t="s">
        <v>189</v>
      </c>
      <c r="K358" s="1" t="s">
        <v>100</v>
      </c>
      <c r="L358" s="1" t="s">
        <v>830</v>
      </c>
      <c r="M358" s="1">
        <v>3</v>
      </c>
      <c r="N358" s="1" t="s">
        <v>53</v>
      </c>
      <c r="O358" s="1" t="s">
        <v>772</v>
      </c>
      <c r="P358" s="1" t="s">
        <v>1769</v>
      </c>
      <c r="Q358" s="177" t="s">
        <v>924</v>
      </c>
      <c r="R358" s="1" t="s">
        <v>836</v>
      </c>
      <c r="S358" s="1" t="s">
        <v>868</v>
      </c>
      <c r="T358" s="1" t="s">
        <v>615</v>
      </c>
      <c r="U358" s="1" t="s">
        <v>211</v>
      </c>
      <c r="V358" s="1" t="s">
        <v>661</v>
      </c>
      <c r="W358" s="1" t="s">
        <v>214</v>
      </c>
      <c r="X358" s="1">
        <v>5000</v>
      </c>
      <c r="Y358" s="1" t="s">
        <v>67</v>
      </c>
      <c r="Z358" s="1">
        <v>5700</v>
      </c>
      <c r="AA358" s="1">
        <v>5781</v>
      </c>
      <c r="AB358" s="1" t="s">
        <v>218</v>
      </c>
      <c r="AC358" s="177" t="s">
        <v>937</v>
      </c>
      <c r="AD358" s="1" t="s">
        <v>44</v>
      </c>
      <c r="AE358" s="7">
        <v>0</v>
      </c>
      <c r="AF358" s="68">
        <v>0</v>
      </c>
      <c r="AG358" s="193">
        <v>200000</v>
      </c>
      <c r="AH358" s="69" t="s">
        <v>595</v>
      </c>
    </row>
    <row r="359" spans="1:34" x14ac:dyDescent="0.25">
      <c r="A359" s="1" t="s">
        <v>985</v>
      </c>
      <c r="B359" s="1" t="s">
        <v>46</v>
      </c>
      <c r="C359" s="1" t="s">
        <v>1000</v>
      </c>
      <c r="D359" s="1" t="s">
        <v>520</v>
      </c>
      <c r="E359" s="1">
        <v>1</v>
      </c>
      <c r="F359" s="1" t="s">
        <v>817</v>
      </c>
      <c r="G359" s="1">
        <v>1.3</v>
      </c>
      <c r="H359" s="1" t="s">
        <v>820</v>
      </c>
      <c r="I359" s="1" t="s">
        <v>32</v>
      </c>
      <c r="J359" s="1" t="s">
        <v>33</v>
      </c>
      <c r="K359" s="1" t="s">
        <v>100</v>
      </c>
      <c r="L359" s="1" t="s">
        <v>830</v>
      </c>
      <c r="M359" s="1">
        <v>5</v>
      </c>
      <c r="N359" s="1" t="s">
        <v>783</v>
      </c>
      <c r="O359" s="1" t="s">
        <v>762</v>
      </c>
      <c r="P359" s="1" t="s">
        <v>79</v>
      </c>
      <c r="Q359" s="177" t="s">
        <v>878</v>
      </c>
      <c r="R359" s="1" t="s">
        <v>355</v>
      </c>
      <c r="S359" s="1" t="s">
        <v>839</v>
      </c>
      <c r="T359" s="1" t="s">
        <v>1756</v>
      </c>
      <c r="U359" s="1" t="s">
        <v>79</v>
      </c>
      <c r="V359" s="1" t="s">
        <v>657</v>
      </c>
      <c r="W359" s="1" t="s">
        <v>249</v>
      </c>
      <c r="X359" s="1">
        <v>5000</v>
      </c>
      <c r="Y359" s="1" t="s">
        <v>67</v>
      </c>
      <c r="Z359" s="1">
        <v>5800</v>
      </c>
      <c r="AA359" s="1">
        <v>5811</v>
      </c>
      <c r="AB359" s="1" t="s">
        <v>273</v>
      </c>
      <c r="AC359" s="177" t="s">
        <v>937</v>
      </c>
      <c r="AD359" s="1" t="s">
        <v>44</v>
      </c>
      <c r="AE359" s="6">
        <v>30202068.09</v>
      </c>
      <c r="AF359" s="68">
        <v>0</v>
      </c>
      <c r="AG359" s="193">
        <v>10000000</v>
      </c>
      <c r="AH359" s="69"/>
    </row>
    <row r="360" spans="1:34" x14ac:dyDescent="0.25">
      <c r="A360" s="1" t="s">
        <v>985</v>
      </c>
      <c r="B360" s="1" t="s">
        <v>46</v>
      </c>
      <c r="C360" s="1" t="s">
        <v>1000</v>
      </c>
      <c r="D360" s="1" t="s">
        <v>520</v>
      </c>
      <c r="E360" s="1">
        <v>1</v>
      </c>
      <c r="F360" s="1" t="s">
        <v>817</v>
      </c>
      <c r="G360" s="1">
        <v>1.3</v>
      </c>
      <c r="H360" s="1" t="s">
        <v>820</v>
      </c>
      <c r="I360" s="1" t="s">
        <v>32</v>
      </c>
      <c r="J360" s="1" t="s">
        <v>33</v>
      </c>
      <c r="K360" s="1" t="s">
        <v>34</v>
      </c>
      <c r="L360" s="1" t="s">
        <v>833</v>
      </c>
      <c r="M360" s="1">
        <v>5</v>
      </c>
      <c r="N360" s="1" t="s">
        <v>784</v>
      </c>
      <c r="O360" s="1" t="s">
        <v>764</v>
      </c>
      <c r="P360" s="1" t="s">
        <v>37</v>
      </c>
      <c r="Q360" s="177" t="s">
        <v>880</v>
      </c>
      <c r="R360" s="1" t="s">
        <v>252</v>
      </c>
      <c r="S360" s="1" t="s">
        <v>841</v>
      </c>
      <c r="T360" s="1" t="s">
        <v>636</v>
      </c>
      <c r="U360" s="1" t="s">
        <v>37</v>
      </c>
      <c r="V360" s="1" t="s">
        <v>584</v>
      </c>
      <c r="W360" s="1" t="s">
        <v>254</v>
      </c>
      <c r="X360" s="1">
        <v>5000</v>
      </c>
      <c r="Y360" s="1" t="s">
        <v>67</v>
      </c>
      <c r="Z360" s="1">
        <v>5900</v>
      </c>
      <c r="AA360" s="1">
        <v>5911</v>
      </c>
      <c r="AB360" t="s">
        <v>170</v>
      </c>
      <c r="AC360" s="177" t="s">
        <v>937</v>
      </c>
      <c r="AD360" s="1" t="s">
        <v>44</v>
      </c>
      <c r="AE360" s="6">
        <v>7540</v>
      </c>
      <c r="AF360" s="68">
        <v>0</v>
      </c>
      <c r="AG360" s="193">
        <v>2008000</v>
      </c>
      <c r="AH360" s="69" t="s">
        <v>1777</v>
      </c>
    </row>
    <row r="361" spans="1:34" x14ac:dyDescent="0.25">
      <c r="A361" s="1" t="s">
        <v>985</v>
      </c>
      <c r="B361" s="1" t="s">
        <v>46</v>
      </c>
      <c r="C361" s="1" t="s">
        <v>1000</v>
      </c>
      <c r="D361" s="1" t="s">
        <v>520</v>
      </c>
      <c r="E361" s="1">
        <v>3</v>
      </c>
      <c r="F361" s="1" t="s">
        <v>819</v>
      </c>
      <c r="G361" s="1">
        <v>3.8</v>
      </c>
      <c r="H361" s="1" t="s">
        <v>828</v>
      </c>
      <c r="I361" s="1" t="s">
        <v>142</v>
      </c>
      <c r="J361" s="1" t="s">
        <v>143</v>
      </c>
      <c r="K361" s="1" t="s">
        <v>100</v>
      </c>
      <c r="L361" s="1" t="s">
        <v>830</v>
      </c>
      <c r="M361" s="1">
        <v>5</v>
      </c>
      <c r="N361" s="1" t="s">
        <v>784</v>
      </c>
      <c r="O361" s="1" t="s">
        <v>775</v>
      </c>
      <c r="P361" s="1" t="s">
        <v>1767</v>
      </c>
      <c r="Q361" s="177" t="s">
        <v>1648</v>
      </c>
      <c r="R361" s="1" t="s">
        <v>146</v>
      </c>
      <c r="S361" s="1" t="s">
        <v>875</v>
      </c>
      <c r="T361" s="1" t="s">
        <v>618</v>
      </c>
      <c r="U361" s="1" t="s">
        <v>145</v>
      </c>
      <c r="V361" s="1" t="s">
        <v>662</v>
      </c>
      <c r="W361" s="1" t="s">
        <v>148</v>
      </c>
      <c r="X361" s="1">
        <v>5000</v>
      </c>
      <c r="Y361" s="1" t="s">
        <v>67</v>
      </c>
      <c r="Z361" s="1">
        <v>5900</v>
      </c>
      <c r="AA361" s="1">
        <v>5911</v>
      </c>
      <c r="AB361" s="1" t="s">
        <v>170</v>
      </c>
      <c r="AC361" s="177" t="s">
        <v>937</v>
      </c>
      <c r="AD361" s="1" t="s">
        <v>44</v>
      </c>
      <c r="AE361" s="6">
        <v>3239497.2</v>
      </c>
      <c r="AF361" s="68">
        <v>0</v>
      </c>
      <c r="AG361" s="193">
        <v>32724441.25</v>
      </c>
      <c r="AH361" s="69" t="s">
        <v>933</v>
      </c>
    </row>
    <row r="362" spans="1:34" x14ac:dyDescent="0.25">
      <c r="A362" s="1" t="s">
        <v>985</v>
      </c>
      <c r="B362" s="1" t="s">
        <v>46</v>
      </c>
      <c r="C362" s="1" t="s">
        <v>1000</v>
      </c>
      <c r="D362" s="1" t="s">
        <v>520</v>
      </c>
      <c r="E362" s="1">
        <v>3</v>
      </c>
      <c r="F362" s="1" t="s">
        <v>819</v>
      </c>
      <c r="G362" s="1">
        <v>3.8</v>
      </c>
      <c r="H362" s="1" t="s">
        <v>828</v>
      </c>
      <c r="I362" s="1" t="s">
        <v>142</v>
      </c>
      <c r="J362" s="1" t="s">
        <v>143</v>
      </c>
      <c r="K362" s="1" t="s">
        <v>100</v>
      </c>
      <c r="L362" s="1" t="s">
        <v>830</v>
      </c>
      <c r="M362" s="1">
        <v>5</v>
      </c>
      <c r="N362" s="1" t="s">
        <v>784</v>
      </c>
      <c r="O362" s="1" t="s">
        <v>775</v>
      </c>
      <c r="P362" s="1" t="s">
        <v>1767</v>
      </c>
      <c r="Q362" s="177" t="s">
        <v>1649</v>
      </c>
      <c r="R362" s="1" t="s">
        <v>166</v>
      </c>
      <c r="S362" s="1" t="s">
        <v>875</v>
      </c>
      <c r="T362" s="1" t="s">
        <v>618</v>
      </c>
      <c r="U362" s="1" t="s">
        <v>145</v>
      </c>
      <c r="V362" s="1" t="s">
        <v>662</v>
      </c>
      <c r="W362" s="1" t="s">
        <v>148</v>
      </c>
      <c r="X362" s="1">
        <v>5000</v>
      </c>
      <c r="Y362" s="1" t="s">
        <v>67</v>
      </c>
      <c r="Z362" s="1">
        <v>5900</v>
      </c>
      <c r="AA362" s="1">
        <v>5971</v>
      </c>
      <c r="AB362" s="1" t="s">
        <v>171</v>
      </c>
      <c r="AC362" s="177" t="s">
        <v>937</v>
      </c>
      <c r="AD362" s="1" t="s">
        <v>44</v>
      </c>
      <c r="AE362" s="6">
        <v>8047461.0199999996</v>
      </c>
      <c r="AF362" s="68">
        <v>12949426.93</v>
      </c>
      <c r="AG362" s="192">
        <v>4217741.4000000004</v>
      </c>
      <c r="AH362" s="15" t="s">
        <v>592</v>
      </c>
    </row>
    <row r="363" spans="1:34" x14ac:dyDescent="0.25">
      <c r="A363" s="1" t="s">
        <v>985</v>
      </c>
      <c r="B363" s="1" t="s">
        <v>46</v>
      </c>
      <c r="C363" s="1" t="s">
        <v>1000</v>
      </c>
      <c r="D363" s="1" t="s">
        <v>520</v>
      </c>
      <c r="E363" s="1">
        <v>1</v>
      </c>
      <c r="F363" s="1" t="s">
        <v>817</v>
      </c>
      <c r="G363" s="1">
        <v>1.3</v>
      </c>
      <c r="H363" s="1" t="s">
        <v>820</v>
      </c>
      <c r="I363" s="1" t="s">
        <v>32</v>
      </c>
      <c r="J363" s="1" t="s">
        <v>33</v>
      </c>
      <c r="K363" s="1" t="s">
        <v>361</v>
      </c>
      <c r="L363" s="1" t="s">
        <v>832</v>
      </c>
      <c r="M363" s="1">
        <v>2</v>
      </c>
      <c r="N363" s="1" t="s">
        <v>125</v>
      </c>
      <c r="O363" s="1" t="s">
        <v>772</v>
      </c>
      <c r="P363" s="1" t="s">
        <v>1769</v>
      </c>
      <c r="Q363" s="177" t="s">
        <v>927</v>
      </c>
      <c r="R363" s="1" t="s">
        <v>363</v>
      </c>
      <c r="S363" s="1" t="s">
        <v>869</v>
      </c>
      <c r="T363" s="1" t="s">
        <v>365</v>
      </c>
      <c r="U363" s="1" t="s">
        <v>103</v>
      </c>
      <c r="V363" s="1" t="s">
        <v>661</v>
      </c>
      <c r="W363" s="1" t="s">
        <v>365</v>
      </c>
      <c r="X363" s="1">
        <v>6000</v>
      </c>
      <c r="Y363" s="1" t="s">
        <v>268</v>
      </c>
      <c r="Z363" s="1">
        <v>6100</v>
      </c>
      <c r="AA363" s="1">
        <v>6121</v>
      </c>
      <c r="AB363" s="91" t="s">
        <v>366</v>
      </c>
      <c r="AC363" s="177" t="s">
        <v>937</v>
      </c>
      <c r="AD363" s="1" t="s">
        <v>44</v>
      </c>
      <c r="AE363" s="6"/>
      <c r="AF363" s="68"/>
      <c r="AG363" s="193">
        <v>131280727.16</v>
      </c>
      <c r="AH363" s="69"/>
    </row>
    <row r="364" spans="1:34" x14ac:dyDescent="0.25">
      <c r="A364" s="1" t="s">
        <v>985</v>
      </c>
      <c r="B364" s="1" t="s">
        <v>46</v>
      </c>
      <c r="C364" s="1" t="s">
        <v>1000</v>
      </c>
      <c r="D364" s="1" t="s">
        <v>520</v>
      </c>
      <c r="E364" s="1">
        <v>1</v>
      </c>
      <c r="F364" s="1" t="s">
        <v>817</v>
      </c>
      <c r="G364" s="1">
        <v>1.3</v>
      </c>
      <c r="H364" s="1" t="s">
        <v>820</v>
      </c>
      <c r="I364" s="1" t="s">
        <v>32</v>
      </c>
      <c r="J364" s="1" t="s">
        <v>33</v>
      </c>
      <c r="K364" s="1" t="s">
        <v>361</v>
      </c>
      <c r="L364" s="1" t="s">
        <v>832</v>
      </c>
      <c r="M364" s="1">
        <v>2</v>
      </c>
      <c r="N364" s="1" t="s">
        <v>125</v>
      </c>
      <c r="O364" s="1" t="s">
        <v>772</v>
      </c>
      <c r="P364" s="1" t="s">
        <v>1769</v>
      </c>
      <c r="Q364" s="177" t="s">
        <v>925</v>
      </c>
      <c r="R364" s="1" t="s">
        <v>456</v>
      </c>
      <c r="S364" s="1" t="s">
        <v>869</v>
      </c>
      <c r="T364" s="1" t="s">
        <v>365</v>
      </c>
      <c r="U364" s="1" t="s">
        <v>103</v>
      </c>
      <c r="V364" s="1" t="s">
        <v>661</v>
      </c>
      <c r="W364" s="1" t="s">
        <v>365</v>
      </c>
      <c r="X364" s="1">
        <v>6000</v>
      </c>
      <c r="Y364" s="1" t="s">
        <v>268</v>
      </c>
      <c r="Z364" s="1">
        <v>6100</v>
      </c>
      <c r="AA364" s="1">
        <v>6121</v>
      </c>
      <c r="AB364" s="91" t="s">
        <v>366</v>
      </c>
      <c r="AC364" s="177" t="s">
        <v>937</v>
      </c>
      <c r="AD364" s="1" t="s">
        <v>44</v>
      </c>
      <c r="AE364" s="6"/>
      <c r="AF364" s="68"/>
      <c r="AG364" s="193">
        <v>140000000</v>
      </c>
      <c r="AH364" s="69"/>
    </row>
    <row r="365" spans="1:34" x14ac:dyDescent="0.25">
      <c r="A365" s="1" t="s">
        <v>985</v>
      </c>
      <c r="B365" s="1" t="s">
        <v>46</v>
      </c>
      <c r="C365" s="1" t="s">
        <v>1000</v>
      </c>
      <c r="D365" s="1" t="s">
        <v>520</v>
      </c>
      <c r="E365" s="1">
        <v>1</v>
      </c>
      <c r="F365" s="1" t="s">
        <v>817</v>
      </c>
      <c r="G365" s="1">
        <v>1.3</v>
      </c>
      <c r="H365" s="1" t="s">
        <v>820</v>
      </c>
      <c r="I365" s="1" t="s">
        <v>32</v>
      </c>
      <c r="J365" s="1" t="s">
        <v>33</v>
      </c>
      <c r="K365" s="1" t="s">
        <v>361</v>
      </c>
      <c r="L365" s="1" t="s">
        <v>832</v>
      </c>
      <c r="M365" s="1">
        <v>2</v>
      </c>
      <c r="N365" s="1" t="s">
        <v>125</v>
      </c>
      <c r="O365" s="1" t="s">
        <v>772</v>
      </c>
      <c r="P365" s="1" t="s">
        <v>1769</v>
      </c>
      <c r="Q365" s="177" t="s">
        <v>926</v>
      </c>
      <c r="R365" s="1" t="s">
        <v>371</v>
      </c>
      <c r="S365" s="1" t="s">
        <v>869</v>
      </c>
      <c r="T365" s="1" t="s">
        <v>365</v>
      </c>
      <c r="U365" s="1" t="s">
        <v>103</v>
      </c>
      <c r="V365" s="1" t="s">
        <v>661</v>
      </c>
      <c r="W365" s="1" t="s">
        <v>365</v>
      </c>
      <c r="X365" s="1">
        <v>6000</v>
      </c>
      <c r="Y365" s="1" t="s">
        <v>268</v>
      </c>
      <c r="Z365" s="1">
        <v>6100</v>
      </c>
      <c r="AA365" s="1">
        <v>6121</v>
      </c>
      <c r="AB365" s="91" t="s">
        <v>366</v>
      </c>
      <c r="AC365" s="177" t="s">
        <v>937</v>
      </c>
      <c r="AD365" s="1" t="s">
        <v>44</v>
      </c>
      <c r="AE365" s="6">
        <v>17500470.329999998</v>
      </c>
      <c r="AF365" s="68">
        <v>3089669.74</v>
      </c>
      <c r="AG365" s="193">
        <v>45325115.149999999</v>
      </c>
      <c r="AH365" s="15"/>
    </row>
    <row r="366" spans="1:34" x14ac:dyDescent="0.25">
      <c r="A366" s="1" t="s">
        <v>990</v>
      </c>
      <c r="B366" s="1" t="s">
        <v>454</v>
      </c>
      <c r="C366" s="1" t="s">
        <v>1000</v>
      </c>
      <c r="D366" s="1" t="s">
        <v>519</v>
      </c>
      <c r="E366" s="1">
        <v>1</v>
      </c>
      <c r="F366" s="1" t="s">
        <v>817</v>
      </c>
      <c r="G366" s="1">
        <v>1.3</v>
      </c>
      <c r="H366" s="1" t="s">
        <v>820</v>
      </c>
      <c r="I366" s="1" t="s">
        <v>32</v>
      </c>
      <c r="J366" s="1" t="s">
        <v>33</v>
      </c>
      <c r="K366" s="1" t="s">
        <v>361</v>
      </c>
      <c r="L366" s="1" t="s">
        <v>832</v>
      </c>
      <c r="M366" s="1">
        <v>2</v>
      </c>
      <c r="N366" s="1" t="s">
        <v>125</v>
      </c>
      <c r="O366" s="1" t="s">
        <v>772</v>
      </c>
      <c r="P366" s="1" t="s">
        <v>1769</v>
      </c>
      <c r="Q366" s="177" t="s">
        <v>927</v>
      </c>
      <c r="R366" s="1" t="s">
        <v>363</v>
      </c>
      <c r="S366" s="1" t="s">
        <v>869</v>
      </c>
      <c r="T366" s="1" t="s">
        <v>365</v>
      </c>
      <c r="U366" s="1" t="s">
        <v>103</v>
      </c>
      <c r="V366" s="1" t="s">
        <v>661</v>
      </c>
      <c r="W366" s="1" t="s">
        <v>365</v>
      </c>
      <c r="X366" s="1">
        <v>6000</v>
      </c>
      <c r="Y366" s="1" t="s">
        <v>268</v>
      </c>
      <c r="Z366" s="1">
        <v>6100</v>
      </c>
      <c r="AA366" s="1">
        <v>6131</v>
      </c>
      <c r="AB366" s="1" t="s">
        <v>367</v>
      </c>
      <c r="AC366" s="177" t="s">
        <v>937</v>
      </c>
      <c r="AD366" s="1" t="s">
        <v>44</v>
      </c>
      <c r="AE366" s="6">
        <v>65612734.740000002</v>
      </c>
      <c r="AF366" s="68">
        <v>72762970.400000006</v>
      </c>
      <c r="AG366" s="193">
        <v>19604161.300000001</v>
      </c>
      <c r="AH366" s="69"/>
    </row>
    <row r="367" spans="1:34" x14ac:dyDescent="0.25">
      <c r="A367" s="1" t="s">
        <v>992</v>
      </c>
      <c r="B367" s="1" t="s">
        <v>486</v>
      </c>
      <c r="C367" s="1" t="s">
        <v>1000</v>
      </c>
      <c r="D367" s="1" t="s">
        <v>519</v>
      </c>
      <c r="E367" s="1">
        <v>1</v>
      </c>
      <c r="F367" s="1" t="s">
        <v>817</v>
      </c>
      <c r="G367" s="1">
        <v>1.3</v>
      </c>
      <c r="H367" s="1" t="s">
        <v>820</v>
      </c>
      <c r="I367" s="1" t="s">
        <v>32</v>
      </c>
      <c r="J367" s="1" t="s">
        <v>33</v>
      </c>
      <c r="K367" s="1" t="s">
        <v>361</v>
      </c>
      <c r="L367" s="1" t="s">
        <v>832</v>
      </c>
      <c r="M367" s="1">
        <v>2</v>
      </c>
      <c r="N367" s="1" t="s">
        <v>125</v>
      </c>
      <c r="O367" s="1" t="s">
        <v>772</v>
      </c>
      <c r="P367" s="1" t="s">
        <v>1769</v>
      </c>
      <c r="Q367" s="177" t="s">
        <v>927</v>
      </c>
      <c r="R367" s="1" t="s">
        <v>363</v>
      </c>
      <c r="S367" s="1" t="s">
        <v>869</v>
      </c>
      <c r="T367" s="1" t="s">
        <v>365</v>
      </c>
      <c r="U367" s="1" t="s">
        <v>103</v>
      </c>
      <c r="V367" s="1" t="s">
        <v>661</v>
      </c>
      <c r="W367" s="1" t="s">
        <v>365</v>
      </c>
      <c r="X367" s="1">
        <v>6000</v>
      </c>
      <c r="Y367" s="1" t="s">
        <v>268</v>
      </c>
      <c r="Z367" s="1">
        <v>6100</v>
      </c>
      <c r="AA367" s="1">
        <v>6131</v>
      </c>
      <c r="AB367" s="1" t="s">
        <v>367</v>
      </c>
      <c r="AC367" s="177" t="s">
        <v>937</v>
      </c>
      <c r="AD367" s="1" t="s">
        <v>44</v>
      </c>
      <c r="AE367" s="6">
        <v>67705780.049999997</v>
      </c>
      <c r="AF367" s="68">
        <v>67544886.430000007</v>
      </c>
      <c r="AG367" s="193">
        <v>37975438.600000001</v>
      </c>
      <c r="AH367" s="69"/>
    </row>
    <row r="368" spans="1:34" x14ac:dyDescent="0.25">
      <c r="A368" s="1" t="s">
        <v>985</v>
      </c>
      <c r="B368" s="1" t="s">
        <v>46</v>
      </c>
      <c r="C368" s="1" t="s">
        <v>1000</v>
      </c>
      <c r="D368" s="1" t="s">
        <v>520</v>
      </c>
      <c r="E368" s="1">
        <v>1</v>
      </c>
      <c r="F368" s="1" t="s">
        <v>817</v>
      </c>
      <c r="G368" s="1">
        <v>1.3</v>
      </c>
      <c r="H368" s="1" t="s">
        <v>820</v>
      </c>
      <c r="I368" s="1" t="s">
        <v>32</v>
      </c>
      <c r="J368" s="1" t="s">
        <v>33</v>
      </c>
      <c r="K368" s="1" t="s">
        <v>361</v>
      </c>
      <c r="L368" s="1" t="s">
        <v>832</v>
      </c>
      <c r="M368" s="1">
        <v>2</v>
      </c>
      <c r="N368" s="1" t="s">
        <v>125</v>
      </c>
      <c r="O368" s="1" t="s">
        <v>772</v>
      </c>
      <c r="P368" s="1" t="s">
        <v>1769</v>
      </c>
      <c r="Q368" s="177" t="s">
        <v>927</v>
      </c>
      <c r="R368" s="1" t="s">
        <v>363</v>
      </c>
      <c r="S368" s="1" t="s">
        <v>869</v>
      </c>
      <c r="T368" s="1" t="s">
        <v>365</v>
      </c>
      <c r="U368" s="1" t="s">
        <v>103</v>
      </c>
      <c r="V368" s="1" t="s">
        <v>661</v>
      </c>
      <c r="W368" s="1" t="s">
        <v>365</v>
      </c>
      <c r="X368" s="1">
        <v>6000</v>
      </c>
      <c r="Y368" s="1" t="s">
        <v>268</v>
      </c>
      <c r="Z368" s="1">
        <v>6100</v>
      </c>
      <c r="AA368" s="1">
        <v>6131</v>
      </c>
      <c r="AB368" s="1" t="s">
        <v>367</v>
      </c>
      <c r="AC368" s="177" t="s">
        <v>937</v>
      </c>
      <c r="AD368" s="1" t="s">
        <v>44</v>
      </c>
      <c r="AE368" s="6"/>
      <c r="AF368" s="68"/>
      <c r="AG368" s="193">
        <v>56576707.990000002</v>
      </c>
      <c r="AH368" s="69"/>
    </row>
    <row r="369" spans="1:36" x14ac:dyDescent="0.25">
      <c r="A369" s="1" t="s">
        <v>985</v>
      </c>
      <c r="B369" s="1" t="s">
        <v>46</v>
      </c>
      <c r="C369" s="1" t="s">
        <v>1000</v>
      </c>
      <c r="D369" s="1" t="s">
        <v>520</v>
      </c>
      <c r="E369" s="1">
        <v>1</v>
      </c>
      <c r="F369" s="1" t="s">
        <v>817</v>
      </c>
      <c r="G369" s="1">
        <v>1.3</v>
      </c>
      <c r="H369" s="1" t="s">
        <v>820</v>
      </c>
      <c r="I369" s="1" t="s">
        <v>32</v>
      </c>
      <c r="J369" s="1" t="s">
        <v>33</v>
      </c>
      <c r="K369" s="1" t="s">
        <v>361</v>
      </c>
      <c r="L369" s="1" t="s">
        <v>832</v>
      </c>
      <c r="M369" s="1">
        <v>2</v>
      </c>
      <c r="N369" s="1" t="s">
        <v>125</v>
      </c>
      <c r="O369" s="1" t="s">
        <v>772</v>
      </c>
      <c r="P369" s="1" t="s">
        <v>1769</v>
      </c>
      <c r="Q369" s="177" t="s">
        <v>925</v>
      </c>
      <c r="R369" s="1" t="s">
        <v>456</v>
      </c>
      <c r="S369" s="1" t="s">
        <v>869</v>
      </c>
      <c r="T369" s="1" t="s">
        <v>365</v>
      </c>
      <c r="U369" s="1" t="s">
        <v>103</v>
      </c>
      <c r="V369" s="1" t="s">
        <v>661</v>
      </c>
      <c r="W369" s="1" t="s">
        <v>365</v>
      </c>
      <c r="X369" s="1">
        <v>6000</v>
      </c>
      <c r="Y369" s="1" t="s">
        <v>268</v>
      </c>
      <c r="Z369" s="1">
        <v>6100</v>
      </c>
      <c r="AA369" s="1">
        <v>6131</v>
      </c>
      <c r="AB369" s="1" t="s">
        <v>367</v>
      </c>
      <c r="AC369" s="177" t="s">
        <v>937</v>
      </c>
      <c r="AD369" s="1" t="s">
        <v>44</v>
      </c>
      <c r="AE369" s="6"/>
      <c r="AF369" s="68"/>
      <c r="AG369" s="193">
        <v>16670000</v>
      </c>
      <c r="AH369" s="69"/>
    </row>
    <row r="370" spans="1:36" x14ac:dyDescent="0.25">
      <c r="A370" s="1" t="s">
        <v>990</v>
      </c>
      <c r="B370" s="1" t="s">
        <v>454</v>
      </c>
      <c r="C370" s="1" t="s">
        <v>1000</v>
      </c>
      <c r="D370" s="1" t="s">
        <v>519</v>
      </c>
      <c r="E370" s="1">
        <v>1</v>
      </c>
      <c r="F370" s="1" t="s">
        <v>817</v>
      </c>
      <c r="G370" s="1">
        <v>1.3</v>
      </c>
      <c r="H370" s="1" t="s">
        <v>820</v>
      </c>
      <c r="I370" s="1" t="s">
        <v>32</v>
      </c>
      <c r="J370" s="1" t="s">
        <v>33</v>
      </c>
      <c r="K370" s="1" t="s">
        <v>361</v>
      </c>
      <c r="L370" s="1" t="s">
        <v>832</v>
      </c>
      <c r="M370" s="1">
        <v>2</v>
      </c>
      <c r="N370" s="1" t="s">
        <v>125</v>
      </c>
      <c r="O370" s="1" t="s">
        <v>772</v>
      </c>
      <c r="P370" s="1" t="s">
        <v>1769</v>
      </c>
      <c r="Q370" s="177" t="s">
        <v>927</v>
      </c>
      <c r="R370" s="1" t="s">
        <v>363</v>
      </c>
      <c r="S370" s="1" t="s">
        <v>869</v>
      </c>
      <c r="T370" s="1" t="s">
        <v>365</v>
      </c>
      <c r="U370" s="1" t="s">
        <v>103</v>
      </c>
      <c r="V370" s="1" t="s">
        <v>661</v>
      </c>
      <c r="W370" s="1" t="s">
        <v>365</v>
      </c>
      <c r="X370" s="1">
        <v>6000</v>
      </c>
      <c r="Y370" s="1" t="s">
        <v>268</v>
      </c>
      <c r="Z370" s="1">
        <v>6100</v>
      </c>
      <c r="AA370" s="1">
        <v>6151</v>
      </c>
      <c r="AB370" s="1" t="s">
        <v>370</v>
      </c>
      <c r="AC370" s="177" t="s">
        <v>937</v>
      </c>
      <c r="AD370" s="1" t="s">
        <v>44</v>
      </c>
      <c r="AE370" s="6">
        <v>65612734.740000002</v>
      </c>
      <c r="AF370" s="68">
        <v>72762970.400000006</v>
      </c>
      <c r="AG370" s="193">
        <v>106767595.7</v>
      </c>
      <c r="AH370" s="69"/>
    </row>
    <row r="371" spans="1:36" x14ac:dyDescent="0.25">
      <c r="A371" s="1" t="s">
        <v>992</v>
      </c>
      <c r="B371" s="1" t="s">
        <v>486</v>
      </c>
      <c r="C371" s="1" t="s">
        <v>1000</v>
      </c>
      <c r="D371" s="1" t="s">
        <v>519</v>
      </c>
      <c r="E371" s="1">
        <v>1</v>
      </c>
      <c r="F371" s="1" t="s">
        <v>817</v>
      </c>
      <c r="G371" s="1">
        <v>1.3</v>
      </c>
      <c r="H371" s="1" t="s">
        <v>820</v>
      </c>
      <c r="I371" s="1" t="s">
        <v>32</v>
      </c>
      <c r="J371" s="1" t="s">
        <v>33</v>
      </c>
      <c r="K371" s="1" t="s">
        <v>361</v>
      </c>
      <c r="L371" s="1" t="s">
        <v>832</v>
      </c>
      <c r="M371" s="1">
        <v>2</v>
      </c>
      <c r="N371" s="1" t="s">
        <v>125</v>
      </c>
      <c r="O371" s="1" t="s">
        <v>772</v>
      </c>
      <c r="P371" s="1" t="s">
        <v>1769</v>
      </c>
      <c r="Q371" s="177" t="s">
        <v>927</v>
      </c>
      <c r="R371" s="1" t="s">
        <v>363</v>
      </c>
      <c r="S371" s="1" t="s">
        <v>869</v>
      </c>
      <c r="T371" s="1" t="s">
        <v>365</v>
      </c>
      <c r="U371" s="1" t="s">
        <v>103</v>
      </c>
      <c r="V371" s="1" t="s">
        <v>661</v>
      </c>
      <c r="W371" s="1" t="s">
        <v>365</v>
      </c>
      <c r="X371" s="1">
        <v>6000</v>
      </c>
      <c r="Y371" s="1" t="s">
        <v>268</v>
      </c>
      <c r="Z371" s="1">
        <v>6100</v>
      </c>
      <c r="AA371" s="1">
        <v>6151</v>
      </c>
      <c r="AB371" s="1" t="s">
        <v>370</v>
      </c>
      <c r="AC371" s="177" t="s">
        <v>937</v>
      </c>
      <c r="AD371" s="1" t="s">
        <v>44</v>
      </c>
      <c r="AE371" s="6">
        <v>67705780.049999997</v>
      </c>
      <c r="AF371" s="68">
        <v>67544886.430000007</v>
      </c>
      <c r="AG371" s="193">
        <v>74687600.400000006</v>
      </c>
      <c r="AH371" s="69"/>
    </row>
    <row r="372" spans="1:36" x14ac:dyDescent="0.25">
      <c r="A372" s="1" t="s">
        <v>985</v>
      </c>
      <c r="B372" s="1" t="s">
        <v>46</v>
      </c>
      <c r="C372" s="1" t="s">
        <v>1000</v>
      </c>
      <c r="D372" s="1" t="s">
        <v>520</v>
      </c>
      <c r="E372" s="1">
        <v>1</v>
      </c>
      <c r="F372" s="1" t="s">
        <v>817</v>
      </c>
      <c r="G372" s="1">
        <v>1.3</v>
      </c>
      <c r="H372" s="1" t="s">
        <v>820</v>
      </c>
      <c r="I372" s="1" t="s">
        <v>32</v>
      </c>
      <c r="J372" s="1" t="s">
        <v>33</v>
      </c>
      <c r="K372" s="1" t="s">
        <v>361</v>
      </c>
      <c r="L372" s="1" t="s">
        <v>832</v>
      </c>
      <c r="M372" s="1">
        <v>2</v>
      </c>
      <c r="N372" s="1" t="s">
        <v>125</v>
      </c>
      <c r="O372" s="1" t="s">
        <v>772</v>
      </c>
      <c r="P372" s="1" t="s">
        <v>1769</v>
      </c>
      <c r="Q372" s="177" t="s">
        <v>927</v>
      </c>
      <c r="R372" s="1" t="s">
        <v>363</v>
      </c>
      <c r="S372" s="1" t="s">
        <v>869</v>
      </c>
      <c r="T372" s="1" t="s">
        <v>365</v>
      </c>
      <c r="U372" s="1" t="s">
        <v>103</v>
      </c>
      <c r="V372" s="1" t="s">
        <v>661</v>
      </c>
      <c r="W372" s="1" t="s">
        <v>365</v>
      </c>
      <c r="X372" s="1">
        <v>6000</v>
      </c>
      <c r="Y372" s="1" t="s">
        <v>268</v>
      </c>
      <c r="Z372" s="1">
        <v>6100</v>
      </c>
      <c r="AA372" s="1">
        <v>6151</v>
      </c>
      <c r="AB372" s="1" t="s">
        <v>370</v>
      </c>
      <c r="AC372" s="177" t="s">
        <v>937</v>
      </c>
      <c r="AD372" s="1" t="s">
        <v>44</v>
      </c>
      <c r="AE372" s="6"/>
      <c r="AF372" s="68"/>
      <c r="AG372" s="193">
        <v>158055132.84999999</v>
      </c>
      <c r="AH372" s="69"/>
    </row>
    <row r="373" spans="1:36" x14ac:dyDescent="0.25">
      <c r="A373" s="1" t="s">
        <v>985</v>
      </c>
      <c r="B373" s="1" t="s">
        <v>46</v>
      </c>
      <c r="C373" s="1" t="s">
        <v>1000</v>
      </c>
      <c r="D373" s="1" t="s">
        <v>520</v>
      </c>
      <c r="E373" s="1">
        <v>1</v>
      </c>
      <c r="F373" s="1" t="s">
        <v>817</v>
      </c>
      <c r="G373" s="1">
        <v>1.3</v>
      </c>
      <c r="H373" s="1" t="s">
        <v>820</v>
      </c>
      <c r="I373" s="1" t="s">
        <v>32</v>
      </c>
      <c r="J373" s="1" t="s">
        <v>33</v>
      </c>
      <c r="K373" s="1" t="s">
        <v>361</v>
      </c>
      <c r="L373" s="1" t="s">
        <v>832</v>
      </c>
      <c r="M373" s="1">
        <v>2</v>
      </c>
      <c r="N373" s="1" t="s">
        <v>125</v>
      </c>
      <c r="O373" s="1" t="s">
        <v>772</v>
      </c>
      <c r="P373" s="1" t="s">
        <v>1769</v>
      </c>
      <c r="Q373" s="177" t="s">
        <v>925</v>
      </c>
      <c r="R373" s="1" t="s">
        <v>456</v>
      </c>
      <c r="S373" s="1" t="s">
        <v>869</v>
      </c>
      <c r="T373" s="1" t="s">
        <v>365</v>
      </c>
      <c r="U373" s="1" t="s">
        <v>103</v>
      </c>
      <c r="V373" s="1" t="s">
        <v>661</v>
      </c>
      <c r="W373" s="1" t="s">
        <v>365</v>
      </c>
      <c r="X373" s="1">
        <v>6000</v>
      </c>
      <c r="Y373" s="1" t="s">
        <v>268</v>
      </c>
      <c r="Z373" s="1">
        <v>6100</v>
      </c>
      <c r="AA373" s="1">
        <v>6151</v>
      </c>
      <c r="AB373" s="1" t="s">
        <v>370</v>
      </c>
      <c r="AC373" s="177" t="s">
        <v>937</v>
      </c>
      <c r="AD373" s="1" t="s">
        <v>44</v>
      </c>
      <c r="AE373" s="6"/>
      <c r="AF373" s="68"/>
      <c r="AG373" s="193">
        <v>176660000</v>
      </c>
      <c r="AH373" s="69"/>
    </row>
    <row r="374" spans="1:36" x14ac:dyDescent="0.25">
      <c r="A374" s="1" t="s">
        <v>985</v>
      </c>
      <c r="B374" s="1" t="s">
        <v>46</v>
      </c>
      <c r="C374" s="1" t="s">
        <v>1000</v>
      </c>
      <c r="D374" s="1" t="s">
        <v>520</v>
      </c>
      <c r="E374" s="1">
        <v>1</v>
      </c>
      <c r="F374" s="1" t="s">
        <v>817</v>
      </c>
      <c r="G374" s="1">
        <v>1.3</v>
      </c>
      <c r="H374" s="1" t="s">
        <v>820</v>
      </c>
      <c r="I374" s="1" t="s">
        <v>32</v>
      </c>
      <c r="J374" s="1" t="s">
        <v>33</v>
      </c>
      <c r="K374" s="1" t="s">
        <v>361</v>
      </c>
      <c r="L374" s="1" t="s">
        <v>832</v>
      </c>
      <c r="M374" s="1">
        <v>2</v>
      </c>
      <c r="N374" s="1" t="s">
        <v>125</v>
      </c>
      <c r="O374" s="1" t="s">
        <v>772</v>
      </c>
      <c r="P374" s="1" t="s">
        <v>1769</v>
      </c>
      <c r="Q374" s="177" t="s">
        <v>926</v>
      </c>
      <c r="R374" s="1" t="s">
        <v>371</v>
      </c>
      <c r="S374" s="1" t="s">
        <v>869</v>
      </c>
      <c r="T374" s="1" t="s">
        <v>365</v>
      </c>
      <c r="U374" s="1" t="s">
        <v>103</v>
      </c>
      <c r="V374" s="1" t="s">
        <v>661</v>
      </c>
      <c r="W374" s="1" t="s">
        <v>365</v>
      </c>
      <c r="X374" s="1">
        <v>6000</v>
      </c>
      <c r="Y374" s="1" t="s">
        <v>268</v>
      </c>
      <c r="Z374" s="1">
        <v>6100</v>
      </c>
      <c r="AA374" s="1">
        <v>6151</v>
      </c>
      <c r="AB374" s="1" t="s">
        <v>370</v>
      </c>
      <c r="AC374" s="177" t="s">
        <v>937</v>
      </c>
      <c r="AD374" s="1" t="s">
        <v>44</v>
      </c>
      <c r="AE374" s="6">
        <v>17500470.329999998</v>
      </c>
      <c r="AF374" s="68">
        <v>3089669.74</v>
      </c>
      <c r="AG374" s="193">
        <v>28397520.850000001</v>
      </c>
      <c r="AH374" s="69"/>
    </row>
    <row r="375" spans="1:36" x14ac:dyDescent="0.25">
      <c r="A375" s="1" t="s">
        <v>985</v>
      </c>
      <c r="B375" s="1" t="s">
        <v>46</v>
      </c>
      <c r="C375" s="1" t="s">
        <v>1000</v>
      </c>
      <c r="D375" s="1" t="s">
        <v>520</v>
      </c>
      <c r="E375" s="1">
        <v>1</v>
      </c>
      <c r="F375" s="1" t="s">
        <v>817</v>
      </c>
      <c r="G375" s="1">
        <v>1.3</v>
      </c>
      <c r="H375" s="1" t="s">
        <v>820</v>
      </c>
      <c r="I375" s="1" t="s">
        <v>32</v>
      </c>
      <c r="J375" s="1" t="s">
        <v>33</v>
      </c>
      <c r="K375" s="1" t="s">
        <v>34</v>
      </c>
      <c r="L375" s="1" t="s">
        <v>833</v>
      </c>
      <c r="M375" s="1">
        <v>5</v>
      </c>
      <c r="N375" s="1" t="s">
        <v>784</v>
      </c>
      <c r="O375" s="1" t="s">
        <v>764</v>
      </c>
      <c r="P375" s="1" t="s">
        <v>37</v>
      </c>
      <c r="Q375" s="177" t="s">
        <v>880</v>
      </c>
      <c r="R375" s="1" t="s">
        <v>252</v>
      </c>
      <c r="S375" s="1" t="s">
        <v>841</v>
      </c>
      <c r="T375" s="1" t="s">
        <v>636</v>
      </c>
      <c r="U375" s="1" t="s">
        <v>37</v>
      </c>
      <c r="V375" s="1" t="s">
        <v>584</v>
      </c>
      <c r="W375" s="1" t="s">
        <v>254</v>
      </c>
      <c r="X375" s="1">
        <v>6000</v>
      </c>
      <c r="Y375" s="1" t="s">
        <v>268</v>
      </c>
      <c r="Z375" s="1">
        <v>6300</v>
      </c>
      <c r="AA375" s="1">
        <v>6321</v>
      </c>
      <c r="AB375" s="1" t="s">
        <v>269</v>
      </c>
      <c r="AC375" s="177" t="s">
        <v>947</v>
      </c>
      <c r="AD375" s="1" t="s">
        <v>271</v>
      </c>
      <c r="AE375" s="6">
        <v>74178870.290000007</v>
      </c>
      <c r="AF375" s="68">
        <v>57987586.920000002</v>
      </c>
      <c r="AG375" s="193">
        <v>85600000</v>
      </c>
      <c r="AH375" s="69" t="s">
        <v>536</v>
      </c>
    </row>
    <row r="376" spans="1:36" x14ac:dyDescent="0.25">
      <c r="A376" s="1" t="s">
        <v>985</v>
      </c>
      <c r="B376" s="1" t="s">
        <v>46</v>
      </c>
      <c r="C376" s="1" t="s">
        <v>1000</v>
      </c>
      <c r="D376" s="1" t="s">
        <v>520</v>
      </c>
      <c r="E376" s="1">
        <v>1</v>
      </c>
      <c r="F376" s="1" t="s">
        <v>817</v>
      </c>
      <c r="G376" s="1">
        <v>1.3</v>
      </c>
      <c r="H376" s="1" t="s">
        <v>820</v>
      </c>
      <c r="I376" s="1" t="s">
        <v>32</v>
      </c>
      <c r="J376" s="1" t="s">
        <v>33</v>
      </c>
      <c r="K376" s="1" t="s">
        <v>361</v>
      </c>
      <c r="L376" s="1" t="s">
        <v>832</v>
      </c>
      <c r="M376" s="1">
        <v>2</v>
      </c>
      <c r="N376" s="1" t="s">
        <v>125</v>
      </c>
      <c r="O376" s="1" t="s">
        <v>772</v>
      </c>
      <c r="P376" s="1" t="s">
        <v>1769</v>
      </c>
      <c r="Q376" s="177" t="s">
        <v>927</v>
      </c>
      <c r="R376" s="1" t="s">
        <v>363</v>
      </c>
      <c r="S376" s="1" t="s">
        <v>869</v>
      </c>
      <c r="T376" s="1" t="s">
        <v>365</v>
      </c>
      <c r="U376" s="1" t="s">
        <v>103</v>
      </c>
      <c r="V376" s="1" t="s">
        <v>661</v>
      </c>
      <c r="W376" s="1" t="s">
        <v>365</v>
      </c>
      <c r="X376" s="1">
        <v>6000</v>
      </c>
      <c r="Y376" s="1" t="s">
        <v>268</v>
      </c>
      <c r="Z376" s="1">
        <v>6300</v>
      </c>
      <c r="AA376" s="1">
        <v>6321</v>
      </c>
      <c r="AB376" s="91" t="s">
        <v>269</v>
      </c>
      <c r="AC376" s="177" t="s">
        <v>937</v>
      </c>
      <c r="AD376" s="1" t="s">
        <v>44</v>
      </c>
      <c r="AE376" s="6"/>
      <c r="AF376" s="68"/>
      <c r="AG376" s="193">
        <v>8000000</v>
      </c>
      <c r="AH376" s="69"/>
    </row>
    <row r="377" spans="1:36" x14ac:dyDescent="0.25">
      <c r="A377" s="1" t="s">
        <v>985</v>
      </c>
      <c r="B377" s="1" t="s">
        <v>46</v>
      </c>
      <c r="C377" s="1" t="s">
        <v>1000</v>
      </c>
      <c r="D377" s="1" t="s">
        <v>520</v>
      </c>
      <c r="E377" s="1">
        <v>1</v>
      </c>
      <c r="F377" s="1" t="s">
        <v>817</v>
      </c>
      <c r="G377" s="1">
        <v>1.3</v>
      </c>
      <c r="H377" s="1" t="s">
        <v>820</v>
      </c>
      <c r="I377" s="1" t="s">
        <v>32</v>
      </c>
      <c r="J377" s="1" t="s">
        <v>33</v>
      </c>
      <c r="K377" s="1" t="s">
        <v>34</v>
      </c>
      <c r="L377" s="1" t="s">
        <v>833</v>
      </c>
      <c r="M377" s="1">
        <v>5</v>
      </c>
      <c r="N377" s="1" t="s">
        <v>784</v>
      </c>
      <c r="O377" s="1" t="s">
        <v>764</v>
      </c>
      <c r="P377" s="1" t="s">
        <v>37</v>
      </c>
      <c r="Q377" s="177" t="s">
        <v>880</v>
      </c>
      <c r="R377" s="1" t="s">
        <v>252</v>
      </c>
      <c r="S377" s="1" t="s">
        <v>841</v>
      </c>
      <c r="T377" s="1" t="s">
        <v>636</v>
      </c>
      <c r="U377" s="1" t="s">
        <v>37</v>
      </c>
      <c r="V377" s="1" t="s">
        <v>584</v>
      </c>
      <c r="W377" s="1" t="s">
        <v>254</v>
      </c>
      <c r="X377" s="1">
        <v>6000</v>
      </c>
      <c r="Y377" s="1" t="s">
        <v>268</v>
      </c>
      <c r="Z377" s="1">
        <v>6300</v>
      </c>
      <c r="AA377" s="1">
        <v>6321</v>
      </c>
      <c r="AB377" s="1" t="s">
        <v>269</v>
      </c>
      <c r="AC377" s="177" t="s">
        <v>980</v>
      </c>
      <c r="AD377" s="1" t="s">
        <v>270</v>
      </c>
      <c r="AE377" s="6">
        <v>21615330</v>
      </c>
      <c r="AF377" s="68">
        <v>19650300</v>
      </c>
      <c r="AG377" s="193">
        <v>23580360</v>
      </c>
      <c r="AH377" s="69" t="s">
        <v>535</v>
      </c>
    </row>
    <row r="378" spans="1:36" x14ac:dyDescent="0.25">
      <c r="A378" s="1" t="s">
        <v>987</v>
      </c>
      <c r="B378" s="1" t="s">
        <v>446</v>
      </c>
      <c r="C378" s="1" t="s">
        <v>998</v>
      </c>
      <c r="D378" s="1" t="s">
        <v>520</v>
      </c>
      <c r="E378" s="1">
        <v>1</v>
      </c>
      <c r="F378" s="1" t="s">
        <v>817</v>
      </c>
      <c r="G378" s="1">
        <v>1.3</v>
      </c>
      <c r="H378" s="1" t="s">
        <v>820</v>
      </c>
      <c r="I378" s="1" t="s">
        <v>32</v>
      </c>
      <c r="J378" s="1" t="s">
        <v>33</v>
      </c>
      <c r="K378" s="1" t="s">
        <v>34</v>
      </c>
      <c r="L378" s="1" t="s">
        <v>833</v>
      </c>
      <c r="M378" s="1">
        <v>5</v>
      </c>
      <c r="N378" s="1" t="s">
        <v>784</v>
      </c>
      <c r="O378" s="1" t="s">
        <v>764</v>
      </c>
      <c r="P378" s="1" t="s">
        <v>37</v>
      </c>
      <c r="Q378" s="177" t="s">
        <v>882</v>
      </c>
      <c r="R378" s="1" t="s">
        <v>39</v>
      </c>
      <c r="S378" s="1" t="s">
        <v>842</v>
      </c>
      <c r="T378" s="1" t="s">
        <v>41</v>
      </c>
      <c r="U378" s="1" t="s">
        <v>37</v>
      </c>
      <c r="V378" s="1" t="s">
        <v>584</v>
      </c>
      <c r="W378" s="1" t="s">
        <v>41</v>
      </c>
      <c r="X378" s="1">
        <v>9000</v>
      </c>
      <c r="Y378" s="1" t="s">
        <v>447</v>
      </c>
      <c r="Z378" s="1">
        <v>9100</v>
      </c>
      <c r="AA378" s="1">
        <v>9111</v>
      </c>
      <c r="AB378" s="1" t="s">
        <v>448</v>
      </c>
      <c r="AC378" s="177" t="s">
        <v>937</v>
      </c>
      <c r="AD378" s="1" t="s">
        <v>44</v>
      </c>
      <c r="AE378" s="6">
        <v>15141504.83</v>
      </c>
      <c r="AF378" s="68">
        <v>32329227.809999999</v>
      </c>
      <c r="AG378" s="180">
        <v>38364867</v>
      </c>
      <c r="AH378" s="69" t="s">
        <v>531</v>
      </c>
    </row>
    <row r="379" spans="1:36" x14ac:dyDescent="0.25">
      <c r="A379" s="1" t="s">
        <v>987</v>
      </c>
      <c r="B379" s="1" t="s">
        <v>446</v>
      </c>
      <c r="C379" s="1" t="s">
        <v>998</v>
      </c>
      <c r="D379" s="1" t="s">
        <v>520</v>
      </c>
      <c r="E379" s="1">
        <v>1</v>
      </c>
      <c r="F379" s="1" t="s">
        <v>817</v>
      </c>
      <c r="G379" s="1">
        <v>1.3</v>
      </c>
      <c r="H379" s="1" t="s">
        <v>820</v>
      </c>
      <c r="I379" s="1" t="s">
        <v>32</v>
      </c>
      <c r="J379" s="1" t="s">
        <v>33</v>
      </c>
      <c r="K379" s="1" t="s">
        <v>34</v>
      </c>
      <c r="L379" s="1" t="s">
        <v>833</v>
      </c>
      <c r="M379" s="1">
        <v>5</v>
      </c>
      <c r="N379" s="1" t="s">
        <v>784</v>
      </c>
      <c r="O379" s="1" t="s">
        <v>764</v>
      </c>
      <c r="P379" s="1" t="s">
        <v>37</v>
      </c>
      <c r="Q379" s="177" t="s">
        <v>882</v>
      </c>
      <c r="R379" s="1" t="s">
        <v>39</v>
      </c>
      <c r="S379" s="1" t="s">
        <v>842</v>
      </c>
      <c r="T379" s="1" t="s">
        <v>41</v>
      </c>
      <c r="U379" s="1" t="s">
        <v>37</v>
      </c>
      <c r="V379" s="1" t="s">
        <v>584</v>
      </c>
      <c r="W379" s="1" t="s">
        <v>41</v>
      </c>
      <c r="X379" s="1">
        <v>9000</v>
      </c>
      <c r="Y379" s="1" t="s">
        <v>447</v>
      </c>
      <c r="Z379" s="1">
        <v>9200</v>
      </c>
      <c r="AA379" s="1">
        <v>9211</v>
      </c>
      <c r="AB379" s="1" t="s">
        <v>449</v>
      </c>
      <c r="AC379" s="177" t="s">
        <v>937</v>
      </c>
      <c r="AD379" s="1" t="s">
        <v>44</v>
      </c>
      <c r="AE379" s="6">
        <v>7990511.0300000003</v>
      </c>
      <c r="AF379" s="68">
        <v>13583826.539999999</v>
      </c>
      <c r="AG379" s="180">
        <v>10000000</v>
      </c>
      <c r="AH379" s="69" t="s">
        <v>531</v>
      </c>
    </row>
    <row r="384" spans="1:36" x14ac:dyDescent="0.25">
      <c r="AI384" s="5"/>
      <c r="AJ384" s="5"/>
    </row>
    <row r="385" spans="30:35" x14ac:dyDescent="0.25">
      <c r="AI385" s="85"/>
    </row>
    <row r="387" spans="30:35" x14ac:dyDescent="0.25">
      <c r="AE387" s="81" t="s">
        <v>644</v>
      </c>
    </row>
    <row r="388" spans="30:35" x14ac:dyDescent="0.25">
      <c r="AD388" t="s">
        <v>472</v>
      </c>
      <c r="AE388" s="5">
        <v>261532572</v>
      </c>
      <c r="AH388" s="31"/>
      <c r="AI388" s="31"/>
    </row>
    <row r="389" spans="30:35" x14ac:dyDescent="0.25">
      <c r="AD389" t="s">
        <v>446</v>
      </c>
      <c r="AE389" s="5">
        <v>1174940879</v>
      </c>
      <c r="AF389" s="5"/>
    </row>
    <row r="390" spans="30:35" x14ac:dyDescent="0.25">
      <c r="AD390" t="s">
        <v>46</v>
      </c>
      <c r="AE390" s="5">
        <v>2141901359</v>
      </c>
    </row>
    <row r="391" spans="30:35" x14ac:dyDescent="0.25">
      <c r="AE391" s="5"/>
    </row>
    <row r="392" spans="30:35" x14ac:dyDescent="0.25">
      <c r="AD392" t="s">
        <v>486</v>
      </c>
      <c r="AE392" s="5">
        <v>112663039</v>
      </c>
    </row>
    <row r="393" spans="30:35" x14ac:dyDescent="0.25">
      <c r="AD393" t="s">
        <v>454</v>
      </c>
      <c r="AE393" s="5">
        <v>670471757</v>
      </c>
    </row>
    <row r="395" spans="30:35" x14ac:dyDescent="0.25">
      <c r="AD395" t="s">
        <v>989</v>
      </c>
      <c r="AE395" s="5">
        <v>1509627843.3600001</v>
      </c>
    </row>
    <row r="396" spans="30:35" x14ac:dyDescent="0.25">
      <c r="AE396" s="5"/>
    </row>
    <row r="397" spans="30:35" x14ac:dyDescent="0.25">
      <c r="AE397" s="5"/>
    </row>
    <row r="398" spans="30:35" x14ac:dyDescent="0.25">
      <c r="AE398" s="5"/>
      <c r="AF398" s="5"/>
      <c r="AG398" s="27">
        <f>SUBTOTAL(9,AG2:AG397)</f>
        <v>4956509606</v>
      </c>
    </row>
    <row r="400" spans="30:35" x14ac:dyDescent="0.25">
      <c r="AH400" s="5"/>
    </row>
    <row r="401" spans="31:35" x14ac:dyDescent="0.25">
      <c r="AE401" s="5"/>
    </row>
    <row r="402" spans="31:35" x14ac:dyDescent="0.25">
      <c r="AE402" s="5"/>
      <c r="AI402" s="5"/>
    </row>
    <row r="403" spans="31:35" x14ac:dyDescent="0.25">
      <c r="AE403" s="5"/>
      <c r="AH403" s="27"/>
    </row>
  </sheetData>
  <autoFilter ref="A1:AJ397" xr:uid="{D896DEE1-14EF-434B-85EA-ED0883F2ADB3}"/>
  <sortState xmlns:xlrd2="http://schemas.microsoft.com/office/spreadsheetml/2017/richdata2" ref="A297:AJ325">
    <sortCondition descending="1" ref="AG302:AG37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55C17-FA0E-4C34-86BB-30E1FC128501}">
  <dimension ref="A1:B29"/>
  <sheetViews>
    <sheetView tabSelected="1" view="pageLayout" topLeftCell="A2" zoomScaleNormal="100" workbookViewId="0">
      <selection activeCell="G12" sqref="G12"/>
    </sheetView>
  </sheetViews>
  <sheetFormatPr baseColWidth="10" defaultRowHeight="15" x14ac:dyDescent="0.25"/>
  <cols>
    <col min="1" max="1" width="62.42578125" bestFit="1" customWidth="1"/>
    <col min="2" max="2" width="17.7109375" bestFit="1" customWidth="1"/>
  </cols>
  <sheetData>
    <row r="1" spans="1:2" hidden="1" x14ac:dyDescent="0.25">
      <c r="A1" t="s">
        <v>14</v>
      </c>
      <c r="B1" s="2">
        <v>4000</v>
      </c>
    </row>
    <row r="3" spans="1:2" ht="15.75" x14ac:dyDescent="0.25">
      <c r="A3" t="s">
        <v>997</v>
      </c>
      <c r="B3" s="220" t="s">
        <v>994</v>
      </c>
    </row>
    <row r="4" spans="1:2" x14ac:dyDescent="0.25">
      <c r="A4" s="2" t="s">
        <v>53</v>
      </c>
      <c r="B4" s="55">
        <v>500000</v>
      </c>
    </row>
    <row r="5" spans="1:2" x14ac:dyDescent="0.25">
      <c r="A5" s="176" t="s">
        <v>836</v>
      </c>
      <c r="B5" s="55">
        <v>500000</v>
      </c>
    </row>
    <row r="6" spans="1:2" x14ac:dyDescent="0.25">
      <c r="A6" s="2" t="s">
        <v>80</v>
      </c>
      <c r="B6" s="55">
        <v>261045105.6056</v>
      </c>
    </row>
    <row r="7" spans="1:2" x14ac:dyDescent="0.25">
      <c r="A7" s="176" t="s">
        <v>409</v>
      </c>
      <c r="B7" s="55">
        <v>3900000</v>
      </c>
    </row>
    <row r="8" spans="1:2" x14ac:dyDescent="0.25">
      <c r="A8" s="176" t="s">
        <v>424</v>
      </c>
      <c r="B8" s="55">
        <v>6380968.3288000003</v>
      </c>
    </row>
    <row r="9" spans="1:2" s="86" customFormat="1" x14ac:dyDescent="0.25">
      <c r="A9" s="176" t="s">
        <v>429</v>
      </c>
      <c r="B9" s="55">
        <v>14064137.276800001</v>
      </c>
    </row>
    <row r="10" spans="1:2" x14ac:dyDescent="0.25">
      <c r="A10" s="176" t="s">
        <v>412</v>
      </c>
      <c r="B10" s="55">
        <v>200000</v>
      </c>
    </row>
    <row r="11" spans="1:2" x14ac:dyDescent="0.25">
      <c r="A11" s="176" t="s">
        <v>442</v>
      </c>
      <c r="B11" s="55">
        <v>95000000</v>
      </c>
    </row>
    <row r="12" spans="1:2" x14ac:dyDescent="0.25">
      <c r="A12" s="176" t="s">
        <v>1599</v>
      </c>
      <c r="B12" s="5">
        <v>12000000</v>
      </c>
    </row>
    <row r="13" spans="1:2" x14ac:dyDescent="0.25">
      <c r="A13" s="176" t="s">
        <v>87</v>
      </c>
      <c r="B13" s="5">
        <v>3500000</v>
      </c>
    </row>
    <row r="14" spans="1:2" x14ac:dyDescent="0.25">
      <c r="A14" s="176" t="s">
        <v>1598</v>
      </c>
      <c r="B14" s="5">
        <v>71000000</v>
      </c>
    </row>
    <row r="15" spans="1:2" x14ac:dyDescent="0.25">
      <c r="A15" s="176" t="s">
        <v>1600</v>
      </c>
      <c r="B15" s="5">
        <v>55000000</v>
      </c>
    </row>
    <row r="16" spans="1:2" x14ac:dyDescent="0.25">
      <c r="A16" s="176" t="s">
        <v>1601</v>
      </c>
      <c r="B16" s="5">
        <v>0</v>
      </c>
    </row>
    <row r="17" spans="1:2" x14ac:dyDescent="0.25">
      <c r="A17" s="2" t="s">
        <v>376</v>
      </c>
      <c r="B17" s="55">
        <v>17850000</v>
      </c>
    </row>
    <row r="18" spans="1:2" x14ac:dyDescent="0.25">
      <c r="A18" s="176" t="s">
        <v>802</v>
      </c>
      <c r="B18" s="55">
        <v>7250000</v>
      </c>
    </row>
    <row r="19" spans="1:2" x14ac:dyDescent="0.25">
      <c r="A19" s="176" t="s">
        <v>797</v>
      </c>
      <c r="B19" s="55">
        <v>100000</v>
      </c>
    </row>
    <row r="20" spans="1:2" x14ac:dyDescent="0.25">
      <c r="A20" s="176" t="s">
        <v>786</v>
      </c>
      <c r="B20" s="55">
        <v>10500000</v>
      </c>
    </row>
    <row r="21" spans="1:2" x14ac:dyDescent="0.25">
      <c r="A21" s="2" t="s">
        <v>784</v>
      </c>
      <c r="B21" s="55">
        <v>17000000</v>
      </c>
    </row>
    <row r="22" spans="1:2" x14ac:dyDescent="0.25">
      <c r="A22" s="176" t="s">
        <v>39</v>
      </c>
      <c r="B22" s="55">
        <v>16500000</v>
      </c>
    </row>
    <row r="23" spans="1:2" ht="30" x14ac:dyDescent="0.25">
      <c r="A23" s="176" t="s">
        <v>785</v>
      </c>
      <c r="B23" s="55">
        <v>500000</v>
      </c>
    </row>
    <row r="24" spans="1:2" x14ac:dyDescent="0.25">
      <c r="A24" s="2" t="s">
        <v>198</v>
      </c>
      <c r="B24" s="55">
        <v>36362000</v>
      </c>
    </row>
    <row r="25" spans="1:2" x14ac:dyDescent="0.25">
      <c r="A25" s="176" t="s">
        <v>436</v>
      </c>
      <c r="B25" s="55">
        <v>19813000</v>
      </c>
    </row>
    <row r="26" spans="1:2" ht="30" x14ac:dyDescent="0.25">
      <c r="A26" s="176" t="s">
        <v>288</v>
      </c>
      <c r="B26" s="55">
        <v>6189000</v>
      </c>
    </row>
    <row r="27" spans="1:2" x14ac:dyDescent="0.25">
      <c r="A27" s="176" t="s">
        <v>372</v>
      </c>
      <c r="B27" s="55">
        <v>1000000</v>
      </c>
    </row>
    <row r="28" spans="1:2" ht="30" x14ac:dyDescent="0.25">
      <c r="A28" s="176" t="s">
        <v>192</v>
      </c>
      <c r="B28" s="55">
        <v>9360000</v>
      </c>
    </row>
    <row r="29" spans="1:2" x14ac:dyDescent="0.25">
      <c r="A29" s="1" t="s">
        <v>510</v>
      </c>
      <c r="B29" s="7">
        <v>332757105.6056</v>
      </c>
    </row>
  </sheetData>
  <pageMargins left="0.7" right="0.7" top="0.96875" bottom="0.75" header="0.3" footer="0.3"/>
  <pageSetup orientation="portrait" r:id="rId2"/>
  <headerFooter>
    <oddHeader>&amp;C&amp;"-,Negrita"MUNICIPIO DE TLAJOMULCO DE ZUÑIGA, JALISCO
PRESUPUESTO DE EGRESOS 2025 
CLASIFICACIÓN DE APOYOS Y SUBSIDIOS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CD34-7BC1-40E3-AC49-3AB96DB4CAE5}">
  <sheetPr>
    <pageSetUpPr fitToPage="1"/>
  </sheetPr>
  <dimension ref="A1:H36"/>
  <sheetViews>
    <sheetView tabSelected="1" topLeftCell="A28" workbookViewId="0">
      <selection activeCell="G12" sqref="G12"/>
    </sheetView>
  </sheetViews>
  <sheetFormatPr baseColWidth="10" defaultColWidth="11.5703125" defaultRowHeight="12" x14ac:dyDescent="0.2"/>
  <cols>
    <col min="1" max="1" width="7.140625" style="151" customWidth="1"/>
    <col min="2" max="2" width="18.140625" style="128" customWidth="1"/>
    <col min="3" max="3" width="33.140625" style="128" customWidth="1"/>
    <col min="4" max="4" width="17.140625" style="128" customWidth="1"/>
    <col min="5" max="5" width="18.42578125" style="128" customWidth="1"/>
    <col min="6" max="8" width="17.140625" style="128" bestFit="1" customWidth="1"/>
    <col min="9" max="16384" width="11.5703125" style="128"/>
  </cols>
  <sheetData>
    <row r="1" spans="1:8" ht="12.75" thickBot="1" x14ac:dyDescent="0.25">
      <c r="A1" s="237" t="s">
        <v>1606</v>
      </c>
      <c r="B1" s="238"/>
      <c r="C1" s="238"/>
      <c r="D1" s="238"/>
      <c r="E1" s="238"/>
      <c r="F1" s="238"/>
      <c r="G1" s="238"/>
      <c r="H1" s="239"/>
    </row>
    <row r="2" spans="1:8" ht="12.75" thickBot="1" x14ac:dyDescent="0.25">
      <c r="A2" s="152"/>
      <c r="B2" s="153"/>
      <c r="C2" s="153"/>
      <c r="D2" s="153"/>
      <c r="E2" s="240" t="s">
        <v>1633</v>
      </c>
      <c r="F2" s="240"/>
      <c r="G2" s="240"/>
      <c r="H2" s="241"/>
    </row>
    <row r="3" spans="1:8" ht="12.75" thickBot="1" x14ac:dyDescent="0.25">
      <c r="A3" s="154" t="s">
        <v>1607</v>
      </c>
      <c r="B3" s="154" t="s">
        <v>1608</v>
      </c>
      <c r="C3" s="249" t="s">
        <v>1609</v>
      </c>
      <c r="D3" s="241"/>
      <c r="E3" s="154" t="s">
        <v>1610</v>
      </c>
      <c r="F3" s="155" t="s">
        <v>1611</v>
      </c>
      <c r="G3" s="155" t="s">
        <v>1612</v>
      </c>
      <c r="H3" s="155" t="s">
        <v>1613</v>
      </c>
    </row>
    <row r="4" spans="1:8" x14ac:dyDescent="0.2">
      <c r="A4" s="156">
        <v>1</v>
      </c>
      <c r="B4" s="157" t="s">
        <v>1614</v>
      </c>
      <c r="C4" s="247" t="s">
        <v>1615</v>
      </c>
      <c r="D4" s="248"/>
      <c r="E4" s="158">
        <f>SUM(F4:H4)</f>
        <v>160000000</v>
      </c>
      <c r="F4" s="158">
        <v>53333333.329999998</v>
      </c>
      <c r="G4" s="158">
        <v>53333333.329999998</v>
      </c>
      <c r="H4" s="158">
        <v>53333333.340000004</v>
      </c>
    </row>
    <row r="5" spans="1:8" ht="24" x14ac:dyDescent="0.2">
      <c r="A5" s="156">
        <v>2</v>
      </c>
      <c r="B5" s="157" t="s">
        <v>1616</v>
      </c>
      <c r="C5" s="247" t="s">
        <v>1617</v>
      </c>
      <c r="D5" s="248"/>
      <c r="E5" s="158">
        <f t="shared" ref="E5:E13" si="0">SUM(F5:H5)</f>
        <v>150000000</v>
      </c>
      <c r="F5" s="158">
        <v>50000000</v>
      </c>
      <c r="G5" s="158">
        <v>50000000</v>
      </c>
      <c r="H5" s="158">
        <v>50000000</v>
      </c>
    </row>
    <row r="6" spans="1:8" ht="49.35" customHeight="1" x14ac:dyDescent="0.2">
      <c r="A6" s="156">
        <v>3</v>
      </c>
      <c r="B6" s="157" t="s">
        <v>1618</v>
      </c>
      <c r="C6" s="247" t="s">
        <v>1619</v>
      </c>
      <c r="D6" s="248"/>
      <c r="E6" s="158">
        <f t="shared" si="0"/>
        <v>70000000</v>
      </c>
      <c r="F6" s="158">
        <v>23333333.329999998</v>
      </c>
      <c r="G6" s="158">
        <v>23333333.329999998</v>
      </c>
      <c r="H6" s="158">
        <v>23333333.34</v>
      </c>
    </row>
    <row r="7" spans="1:8" ht="30.6" customHeight="1" x14ac:dyDescent="0.2">
      <c r="A7" s="156">
        <v>4</v>
      </c>
      <c r="B7" s="157" t="s">
        <v>1620</v>
      </c>
      <c r="C7" s="247" t="s">
        <v>1621</v>
      </c>
      <c r="D7" s="248"/>
      <c r="E7" s="158">
        <f t="shared" si="0"/>
        <v>100000000</v>
      </c>
      <c r="F7" s="158">
        <v>33333333.329999998</v>
      </c>
      <c r="G7" s="158">
        <v>33333333.329999998</v>
      </c>
      <c r="H7" s="158">
        <v>33333333.34</v>
      </c>
    </row>
    <row r="8" spans="1:8" x14ac:dyDescent="0.2">
      <c r="A8" s="156">
        <v>5</v>
      </c>
      <c r="B8" s="157" t="s">
        <v>1622</v>
      </c>
      <c r="C8" s="234" t="s">
        <v>1623</v>
      </c>
      <c r="D8" s="235"/>
      <c r="E8" s="158">
        <f t="shared" si="0"/>
        <v>65000000</v>
      </c>
      <c r="F8" s="158">
        <v>21666666.670000002</v>
      </c>
      <c r="G8" s="158">
        <v>21666666.670000002</v>
      </c>
      <c r="H8" s="158">
        <v>21666666.66</v>
      </c>
    </row>
    <row r="9" spans="1:8" x14ac:dyDescent="0.2">
      <c r="A9" s="156">
        <v>6</v>
      </c>
      <c r="B9" s="157" t="s">
        <v>1624</v>
      </c>
      <c r="C9" s="234" t="s">
        <v>1625</v>
      </c>
      <c r="D9" s="235"/>
      <c r="E9" s="158">
        <f t="shared" si="0"/>
        <v>49999999.9966667</v>
      </c>
      <c r="F9" s="158">
        <v>16666666.67</v>
      </c>
      <c r="G9" s="158">
        <v>16666666.6666667</v>
      </c>
      <c r="H9" s="158">
        <v>16666666.66</v>
      </c>
    </row>
    <row r="10" spans="1:8" ht="24" x14ac:dyDescent="0.2">
      <c r="A10" s="156">
        <v>7</v>
      </c>
      <c r="B10" s="157" t="s">
        <v>1626</v>
      </c>
      <c r="C10" s="234" t="s">
        <v>1627</v>
      </c>
      <c r="D10" s="235"/>
      <c r="E10" s="158">
        <f t="shared" si="0"/>
        <v>65000000</v>
      </c>
      <c r="F10" s="158">
        <v>21666666.670000002</v>
      </c>
      <c r="G10" s="158">
        <v>21666666.670000002</v>
      </c>
      <c r="H10" s="158">
        <v>21666666.66</v>
      </c>
    </row>
    <row r="11" spans="1:8" ht="42" customHeight="1" x14ac:dyDescent="0.2">
      <c r="A11" s="156">
        <v>8</v>
      </c>
      <c r="B11" s="157" t="s">
        <v>1628</v>
      </c>
      <c r="C11" s="247" t="s">
        <v>1629</v>
      </c>
      <c r="D11" s="248"/>
      <c r="E11" s="158">
        <f t="shared" si="0"/>
        <v>120000000</v>
      </c>
      <c r="F11" s="158">
        <v>40000000</v>
      </c>
      <c r="G11" s="158">
        <v>40000000</v>
      </c>
      <c r="H11" s="158">
        <v>40000000</v>
      </c>
    </row>
    <row r="12" spans="1:8" x14ac:dyDescent="0.2">
      <c r="A12" s="156">
        <v>9</v>
      </c>
      <c r="B12" s="157" t="s">
        <v>1622</v>
      </c>
      <c r="C12" s="234" t="s">
        <v>1623</v>
      </c>
      <c r="D12" s="235"/>
      <c r="E12" s="158">
        <f t="shared" si="0"/>
        <v>120000000</v>
      </c>
      <c r="F12" s="158">
        <v>40000000</v>
      </c>
      <c r="G12" s="158">
        <v>40000000</v>
      </c>
      <c r="H12" s="158">
        <v>40000000</v>
      </c>
    </row>
    <row r="13" spans="1:8" ht="12.75" thickBot="1" x14ac:dyDescent="0.25">
      <c r="A13" s="159">
        <v>10</v>
      </c>
      <c r="B13" s="160" t="s">
        <v>1630</v>
      </c>
      <c r="C13" s="234" t="s">
        <v>1631</v>
      </c>
      <c r="D13" s="235"/>
      <c r="E13" s="158">
        <f t="shared" si="0"/>
        <v>100000000</v>
      </c>
      <c r="F13" s="161">
        <v>33333333.329999998</v>
      </c>
      <c r="G13" s="161">
        <v>33333333.329999998</v>
      </c>
      <c r="H13" s="161">
        <v>33333333.34</v>
      </c>
    </row>
    <row r="14" spans="1:8" ht="12.6" customHeight="1" thickBot="1" x14ac:dyDescent="0.25">
      <c r="A14" s="251" t="s">
        <v>1632</v>
      </c>
      <c r="B14" s="252"/>
      <c r="C14" s="252"/>
      <c r="D14" s="253"/>
      <c r="E14" s="173">
        <f>SUM(E4:E13)</f>
        <v>999999999.99666667</v>
      </c>
      <c r="F14" s="173">
        <f t="shared" ref="F14:H14" si="1">SUM(F4:F13)</f>
        <v>333333333.32999998</v>
      </c>
      <c r="G14" s="173">
        <f t="shared" si="1"/>
        <v>333333333.32666671</v>
      </c>
      <c r="H14" s="173">
        <f t="shared" si="1"/>
        <v>333333333.33999997</v>
      </c>
    </row>
    <row r="17" spans="1:8" ht="14.45" customHeight="1" x14ac:dyDescent="0.2">
      <c r="A17" s="245"/>
      <c r="B17" s="246"/>
      <c r="C17" s="246"/>
      <c r="D17" s="250" t="s">
        <v>1633</v>
      </c>
      <c r="E17" s="250"/>
      <c r="F17" s="250"/>
      <c r="G17" s="250"/>
      <c r="H17" s="250"/>
    </row>
    <row r="18" spans="1:8" x14ac:dyDescent="0.2">
      <c r="A18" s="242" t="s">
        <v>1634</v>
      </c>
      <c r="B18" s="243"/>
      <c r="C18" s="244"/>
      <c r="D18" s="162" t="s">
        <v>1610</v>
      </c>
      <c r="E18" s="163" t="s">
        <v>1635</v>
      </c>
      <c r="F18" s="163" t="s">
        <v>1611</v>
      </c>
      <c r="G18" s="163" t="s">
        <v>1612</v>
      </c>
      <c r="H18" s="163" t="s">
        <v>1613</v>
      </c>
    </row>
    <row r="19" spans="1:8" ht="45.6" customHeight="1" x14ac:dyDescent="0.2">
      <c r="A19" s="236" t="s">
        <v>1746</v>
      </c>
      <c r="B19" s="236"/>
      <c r="C19" s="236"/>
      <c r="D19" s="164">
        <v>85260000</v>
      </c>
      <c r="E19" s="164">
        <v>4872000</v>
      </c>
      <c r="F19" s="164">
        <v>29232000</v>
      </c>
      <c r="G19" s="164">
        <v>29232000</v>
      </c>
      <c r="H19" s="164">
        <v>21924000</v>
      </c>
    </row>
    <row r="20" spans="1:8" ht="30.6" customHeight="1" x14ac:dyDescent="0.2">
      <c r="A20" s="236" t="s">
        <v>1638</v>
      </c>
      <c r="B20" s="236"/>
      <c r="C20" s="236"/>
      <c r="D20" s="164">
        <v>24004255.43</v>
      </c>
      <c r="E20" s="164">
        <v>0</v>
      </c>
      <c r="F20" s="164">
        <v>8109050.7599999998</v>
      </c>
      <c r="G20" s="164">
        <v>8732945.1600000001</v>
      </c>
      <c r="H20" s="164">
        <v>7162259.5099999998</v>
      </c>
    </row>
    <row r="21" spans="1:8" ht="43.35" customHeight="1" x14ac:dyDescent="0.2">
      <c r="A21" s="236" t="s">
        <v>1639</v>
      </c>
      <c r="B21" s="236"/>
      <c r="C21" s="236"/>
      <c r="D21" s="164">
        <v>22826544.640000001</v>
      </c>
      <c r="E21" s="164">
        <v>0</v>
      </c>
      <c r="F21" s="164">
        <v>8306768.4900000002</v>
      </c>
      <c r="G21" s="164">
        <v>8306768.4900000002</v>
      </c>
      <c r="H21" s="164">
        <v>6213007.6699999999</v>
      </c>
    </row>
    <row r="22" spans="1:8" ht="44.45" customHeight="1" x14ac:dyDescent="0.2">
      <c r="A22" s="236" t="s">
        <v>1642</v>
      </c>
      <c r="B22" s="236"/>
      <c r="C22" s="236"/>
      <c r="D22" s="164">
        <v>37975658.75</v>
      </c>
      <c r="E22" s="164">
        <v>0</v>
      </c>
      <c r="F22" s="164">
        <v>13356175.300000001</v>
      </c>
      <c r="G22" s="164">
        <v>13356175.300000001</v>
      </c>
      <c r="H22" s="164">
        <v>11263308.15</v>
      </c>
    </row>
    <row r="23" spans="1:8" ht="28.7" customHeight="1" x14ac:dyDescent="0.2">
      <c r="A23" s="236" t="s">
        <v>1640</v>
      </c>
      <c r="B23" s="236"/>
      <c r="C23" s="236"/>
      <c r="D23" s="164">
        <v>30000000</v>
      </c>
      <c r="E23" s="164">
        <v>0</v>
      </c>
      <c r="F23" s="164">
        <v>10000000</v>
      </c>
      <c r="G23" s="164">
        <v>10000000</v>
      </c>
      <c r="H23" s="164">
        <v>10000000</v>
      </c>
    </row>
    <row r="24" spans="1:8" ht="42" customHeight="1" x14ac:dyDescent="0.2">
      <c r="A24" s="236" t="s">
        <v>1641</v>
      </c>
      <c r="B24" s="236"/>
      <c r="C24" s="236"/>
      <c r="D24" s="164">
        <v>41000000</v>
      </c>
      <c r="E24" s="164">
        <v>0</v>
      </c>
      <c r="F24" s="164">
        <v>17000000</v>
      </c>
      <c r="G24" s="164">
        <v>17000000</v>
      </c>
      <c r="H24" s="164">
        <v>7000000</v>
      </c>
    </row>
    <row r="25" spans="1:8" ht="42" customHeight="1" x14ac:dyDescent="0.2">
      <c r="A25" s="236" t="s">
        <v>1749</v>
      </c>
      <c r="B25" s="236"/>
      <c r="C25" s="236"/>
      <c r="D25" s="164">
        <v>185000000</v>
      </c>
      <c r="E25" s="164">
        <v>0</v>
      </c>
      <c r="F25" s="164">
        <v>70000000</v>
      </c>
      <c r="G25" s="164">
        <v>70000000</v>
      </c>
      <c r="H25" s="164">
        <v>45000000</v>
      </c>
    </row>
    <row r="26" spans="1:8" ht="42" customHeight="1" x14ac:dyDescent="0.2">
      <c r="A26" s="236" t="s">
        <v>1750</v>
      </c>
      <c r="B26" s="236"/>
      <c r="C26" s="236"/>
      <c r="D26" s="164">
        <f>SUM(F26:H26)</f>
        <v>170000000</v>
      </c>
      <c r="E26" s="164">
        <v>0</v>
      </c>
      <c r="F26" s="164">
        <v>57000000</v>
      </c>
      <c r="G26" s="164">
        <v>63000000</v>
      </c>
      <c r="H26" s="164">
        <v>50000000</v>
      </c>
    </row>
    <row r="27" spans="1:8" ht="42" customHeight="1" x14ac:dyDescent="0.2">
      <c r="A27" s="236" t="s">
        <v>1751</v>
      </c>
      <c r="B27" s="236"/>
      <c r="C27" s="236"/>
      <c r="D27" s="164">
        <f>SUM(F27:H27)</f>
        <v>26900000</v>
      </c>
      <c r="E27" s="164">
        <v>0</v>
      </c>
      <c r="F27" s="164">
        <v>6900000</v>
      </c>
      <c r="G27" s="164">
        <v>10000000</v>
      </c>
      <c r="H27" s="164">
        <v>10000000</v>
      </c>
    </row>
    <row r="28" spans="1:8" ht="42" customHeight="1" x14ac:dyDescent="0.2">
      <c r="A28" s="236" t="s">
        <v>1747</v>
      </c>
      <c r="B28" s="236"/>
      <c r="C28" s="236"/>
      <c r="D28" s="178" t="s">
        <v>1636</v>
      </c>
      <c r="E28" s="164">
        <v>0</v>
      </c>
      <c r="F28" s="164">
        <v>40000000</v>
      </c>
      <c r="G28" s="164">
        <v>40000000</v>
      </c>
      <c r="H28" s="164">
        <v>30000000</v>
      </c>
    </row>
    <row r="29" spans="1:8" ht="40.35" customHeight="1" x14ac:dyDescent="0.2">
      <c r="A29" s="236" t="s">
        <v>1771</v>
      </c>
      <c r="B29" s="236"/>
      <c r="C29" s="236"/>
      <c r="D29" s="164">
        <v>7700000</v>
      </c>
      <c r="E29" s="164">
        <v>0</v>
      </c>
      <c r="F29" s="164">
        <v>2800000</v>
      </c>
      <c r="G29" s="164">
        <v>2800000</v>
      </c>
      <c r="H29" s="164">
        <v>2100000</v>
      </c>
    </row>
    <row r="30" spans="1:8" ht="40.35" customHeight="1" x14ac:dyDescent="0.2">
      <c r="A30" s="236" t="s">
        <v>1779</v>
      </c>
      <c r="B30" s="236"/>
      <c r="C30" s="236"/>
      <c r="D30" s="164">
        <f>SUM(E30:H30)</f>
        <v>11550000</v>
      </c>
      <c r="E30" s="164">
        <v>0</v>
      </c>
      <c r="F30" s="164">
        <v>4200000</v>
      </c>
      <c r="G30" s="164">
        <v>4200000</v>
      </c>
      <c r="H30" s="164">
        <v>3150000</v>
      </c>
    </row>
    <row r="31" spans="1:8" ht="40.35" customHeight="1" x14ac:dyDescent="0.2">
      <c r="A31" s="236" t="s">
        <v>1780</v>
      </c>
      <c r="B31" s="236"/>
      <c r="C31" s="236"/>
      <c r="D31" s="164">
        <v>600000000</v>
      </c>
      <c r="E31" s="164">
        <v>0</v>
      </c>
      <c r="F31" s="164">
        <v>200000000</v>
      </c>
      <c r="G31" s="164">
        <v>250000000</v>
      </c>
      <c r="H31" s="164">
        <v>150000000</v>
      </c>
    </row>
    <row r="32" spans="1:8" x14ac:dyDescent="0.2">
      <c r="A32" s="190"/>
      <c r="B32" s="190"/>
      <c r="C32" s="190"/>
      <c r="D32" s="191"/>
      <c r="E32" s="191"/>
      <c r="F32" s="191"/>
      <c r="G32" s="191"/>
      <c r="H32" s="191"/>
    </row>
    <row r="33" spans="1:6" x14ac:dyDescent="0.2">
      <c r="A33" s="127" t="s">
        <v>1637</v>
      </c>
    </row>
    <row r="34" spans="1:6" x14ac:dyDescent="0.2">
      <c r="A34" s="128"/>
    </row>
    <row r="36" spans="1:6" x14ac:dyDescent="0.2">
      <c r="F36" s="179"/>
    </row>
  </sheetData>
  <mergeCells count="30">
    <mergeCell ref="A1:H1"/>
    <mergeCell ref="E2:H2"/>
    <mergeCell ref="A18:C18"/>
    <mergeCell ref="A19:C19"/>
    <mergeCell ref="A17:C17"/>
    <mergeCell ref="C4:D4"/>
    <mergeCell ref="C5:D5"/>
    <mergeCell ref="C3:D3"/>
    <mergeCell ref="D17:H17"/>
    <mergeCell ref="C6:D6"/>
    <mergeCell ref="C7:D7"/>
    <mergeCell ref="C8:D8"/>
    <mergeCell ref="C9:D9"/>
    <mergeCell ref="C10:D10"/>
    <mergeCell ref="C11:D11"/>
    <mergeCell ref="A14:D14"/>
    <mergeCell ref="A23:C23"/>
    <mergeCell ref="A24:C24"/>
    <mergeCell ref="A25:C25"/>
    <mergeCell ref="A26:C26"/>
    <mergeCell ref="A31:C31"/>
    <mergeCell ref="A30:C30"/>
    <mergeCell ref="A28:C28"/>
    <mergeCell ref="A29:C29"/>
    <mergeCell ref="A27:C27"/>
    <mergeCell ref="C12:D12"/>
    <mergeCell ref="C13:D13"/>
    <mergeCell ref="A20:C20"/>
    <mergeCell ref="A21:C21"/>
    <mergeCell ref="A22:C22"/>
  </mergeCells>
  <pageMargins left="0.70866141732283472" right="0.70866141732283472" top="0.74803149606299213" bottom="0.74803149606299213" header="0.31496062992125984" footer="0.31496062992125984"/>
  <pageSetup scale="59" orientation="landscape" r:id="rId1"/>
  <headerFooter>
    <oddHeader>&amp;CANEXO MULTIANUAL DEL PRESUPUESTO DE EGRESOS 2025</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34F2-6AEC-42DC-800C-D543A2B86A88}">
  <dimension ref="A3:D26"/>
  <sheetViews>
    <sheetView tabSelected="1" view="pageLayout" zoomScaleNormal="100" workbookViewId="0">
      <selection activeCell="G12" sqref="G12"/>
    </sheetView>
  </sheetViews>
  <sheetFormatPr baseColWidth="10" defaultRowHeight="15" x14ac:dyDescent="0.25"/>
  <cols>
    <col min="1" max="1" width="55.28515625" bestFit="1" customWidth="1"/>
    <col min="2" max="2" width="17.7109375" bestFit="1" customWidth="1"/>
    <col min="3" max="3" width="16.42578125" bestFit="1" customWidth="1"/>
    <col min="4" max="4" width="14.85546875" bestFit="1" customWidth="1"/>
  </cols>
  <sheetData>
    <row r="3" spans="1:4" ht="15.75" x14ac:dyDescent="0.25">
      <c r="A3" s="221" t="s">
        <v>993</v>
      </c>
      <c r="B3" s="220" t="s">
        <v>994</v>
      </c>
    </row>
    <row r="4" spans="1:4" ht="30" x14ac:dyDescent="0.25">
      <c r="A4" s="222" t="s">
        <v>990</v>
      </c>
      <c r="B4" s="223">
        <v>661471757</v>
      </c>
    </row>
    <row r="5" spans="1:4" x14ac:dyDescent="0.25">
      <c r="A5" s="222" t="s">
        <v>988</v>
      </c>
      <c r="B5" s="223">
        <v>261532572</v>
      </c>
      <c r="C5" s="27"/>
      <c r="D5" s="31"/>
    </row>
    <row r="6" spans="1:4" x14ac:dyDescent="0.25">
      <c r="A6" s="222" t="s">
        <v>987</v>
      </c>
      <c r="B6" s="223">
        <v>1174940879</v>
      </c>
      <c r="C6" s="27"/>
      <c r="D6" s="31"/>
    </row>
    <row r="7" spans="1:4" x14ac:dyDescent="0.25">
      <c r="A7" s="222" t="s">
        <v>985</v>
      </c>
      <c r="B7" s="223">
        <v>2745901358.999999</v>
      </c>
    </row>
    <row r="8" spans="1:4" ht="30" x14ac:dyDescent="0.25">
      <c r="A8" s="222" t="s">
        <v>992</v>
      </c>
      <c r="B8" s="223">
        <v>112663039</v>
      </c>
    </row>
    <row r="9" spans="1:4" s="86" customFormat="1" x14ac:dyDescent="0.25">
      <c r="A9" s="1" t="s">
        <v>510</v>
      </c>
      <c r="B9" s="7">
        <v>4956509605.999999</v>
      </c>
    </row>
    <row r="12" spans="1:4" x14ac:dyDescent="0.25">
      <c r="B12" s="27"/>
    </row>
    <row r="13" spans="1:4" x14ac:dyDescent="0.25">
      <c r="B13" s="27"/>
    </row>
    <row r="14" spans="1:4" x14ac:dyDescent="0.25">
      <c r="B14" s="181"/>
    </row>
    <row r="15" spans="1:4" x14ac:dyDescent="0.25">
      <c r="B15" s="181"/>
    </row>
    <row r="16" spans="1:4" x14ac:dyDescent="0.25">
      <c r="B16" s="181"/>
    </row>
    <row r="17" spans="2:2" x14ac:dyDescent="0.25">
      <c r="B17" s="181"/>
    </row>
    <row r="18" spans="2:2" x14ac:dyDescent="0.25">
      <c r="B18" s="181"/>
    </row>
    <row r="19" spans="2:2" x14ac:dyDescent="0.25">
      <c r="B19" s="181"/>
    </row>
    <row r="20" spans="2:2" x14ac:dyDescent="0.25">
      <c r="B20" s="181"/>
    </row>
    <row r="21" spans="2:2" x14ac:dyDescent="0.25">
      <c r="B21" s="181"/>
    </row>
    <row r="24" spans="2:2" x14ac:dyDescent="0.25">
      <c r="B24" s="5"/>
    </row>
    <row r="25" spans="2:2" x14ac:dyDescent="0.25">
      <c r="B25" s="5"/>
    </row>
    <row r="26" spans="2:2" x14ac:dyDescent="0.25">
      <c r="B26" s="5"/>
    </row>
  </sheetData>
  <pageMargins left="0.7" right="0.7" top="0.96875" bottom="0.75" header="0.3" footer="0.3"/>
  <pageSetup orientation="portrait" r:id="rId2"/>
  <headerFooter>
    <oddHeader>&amp;C&amp;"-,Negrita"MUNICIPIO DE TLAJOMULCO DE ZUÑIGA, JALISCO
PRESUPUESTO DE EGRESOS 2025 
CLASIFICACIÓN POR FUENTE DE FINANCIAMIENTO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34196-2041-41D9-96A1-4A2B12B79248}">
  <dimension ref="A3:D11"/>
  <sheetViews>
    <sheetView tabSelected="1" view="pageLayout" zoomScaleNormal="100" workbookViewId="0">
      <selection activeCell="G12" sqref="G12"/>
    </sheetView>
  </sheetViews>
  <sheetFormatPr baseColWidth="10" defaultRowHeight="15" x14ac:dyDescent="0.25"/>
  <cols>
    <col min="1" max="1" width="11.85546875" bestFit="1" customWidth="1"/>
    <col min="2" max="2" width="53.7109375" bestFit="1" customWidth="1"/>
    <col min="3" max="3" width="17.7109375" bestFit="1" customWidth="1"/>
    <col min="4" max="4" width="14.85546875" bestFit="1" customWidth="1"/>
  </cols>
  <sheetData>
    <row r="3" spans="1:4" ht="15.75" x14ac:dyDescent="0.25">
      <c r="A3" t="s">
        <v>1643</v>
      </c>
      <c r="B3" t="s">
        <v>15</v>
      </c>
      <c r="C3" s="220" t="s">
        <v>994</v>
      </c>
    </row>
    <row r="4" spans="1:4" x14ac:dyDescent="0.25">
      <c r="A4">
        <v>1000</v>
      </c>
      <c r="B4" t="s">
        <v>327</v>
      </c>
      <c r="C4" s="5">
        <v>1509627843</v>
      </c>
    </row>
    <row r="5" spans="1:4" x14ac:dyDescent="0.25">
      <c r="A5">
        <v>2000</v>
      </c>
      <c r="B5" t="s">
        <v>57</v>
      </c>
      <c r="C5" s="5">
        <v>453369200.05999988</v>
      </c>
      <c r="D5" s="31"/>
    </row>
    <row r="6" spans="1:4" x14ac:dyDescent="0.25">
      <c r="A6">
        <v>3000</v>
      </c>
      <c r="B6" t="s">
        <v>42</v>
      </c>
      <c r="C6" s="5">
        <v>1428051796.8043995</v>
      </c>
      <c r="D6" s="31"/>
    </row>
    <row r="7" spans="1:4" x14ac:dyDescent="0.25">
      <c r="A7">
        <v>4000</v>
      </c>
      <c r="B7" t="s">
        <v>85</v>
      </c>
      <c r="C7" s="5">
        <v>332757105.6056</v>
      </c>
    </row>
    <row r="8" spans="1:4" x14ac:dyDescent="0.25">
      <c r="A8">
        <v>5000</v>
      </c>
      <c r="B8" t="s">
        <v>67</v>
      </c>
      <c r="C8" s="5">
        <v>75158433.530000001</v>
      </c>
    </row>
    <row r="9" spans="1:4" s="86" customFormat="1" x14ac:dyDescent="0.25">
      <c r="A9">
        <v>6000</v>
      </c>
      <c r="B9" t="s">
        <v>268</v>
      </c>
      <c r="C9" s="5">
        <v>1109180360</v>
      </c>
    </row>
    <row r="10" spans="1:4" x14ac:dyDescent="0.25">
      <c r="A10">
        <v>9000</v>
      </c>
      <c r="B10" t="s">
        <v>447</v>
      </c>
      <c r="C10" s="5">
        <v>48364867</v>
      </c>
    </row>
    <row r="11" spans="1:4" x14ac:dyDescent="0.25">
      <c r="A11" s="1" t="s">
        <v>510</v>
      </c>
      <c r="B11" s="1"/>
      <c r="C11" s="7">
        <v>4956509606</v>
      </c>
    </row>
  </sheetData>
  <pageMargins left="0.7" right="0.7" top="0.96875" bottom="0.75" header="0.3" footer="0.3"/>
  <pageSetup orientation="portrait" r:id="rId2"/>
  <headerFooter>
    <oddHeader>&amp;C&amp;"-,Negrita"MUNICIPIO DE TLAJOMULCO DE ZUÑIGA, JALISCO
PRESUPUESTO DE EGRESOS 2025 
CLASIFICACIÓN POR CAPITULO DEL GASTO</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853F-0C1A-4768-B75C-8829D05CF1F1}">
  <dimension ref="A3:D18"/>
  <sheetViews>
    <sheetView tabSelected="1" view="pageLayout" zoomScaleNormal="100" workbookViewId="0">
      <selection activeCell="G12" sqref="G12"/>
    </sheetView>
  </sheetViews>
  <sheetFormatPr baseColWidth="10" defaultRowHeight="15" x14ac:dyDescent="0.25"/>
  <cols>
    <col min="1" max="1" width="64.140625" bestFit="1" customWidth="1"/>
    <col min="2" max="4" width="17.7109375" bestFit="1" customWidth="1"/>
  </cols>
  <sheetData>
    <row r="3" spans="1:4" ht="15.75" x14ac:dyDescent="0.25">
      <c r="A3" t="s">
        <v>597</v>
      </c>
      <c r="B3" s="220" t="s">
        <v>994</v>
      </c>
    </row>
    <row r="4" spans="1:4" x14ac:dyDescent="0.25">
      <c r="A4" t="s">
        <v>1768</v>
      </c>
      <c r="B4" s="5">
        <v>338547965.6056</v>
      </c>
    </row>
    <row r="5" spans="1:4" x14ac:dyDescent="0.25">
      <c r="A5" t="s">
        <v>1769</v>
      </c>
      <c r="B5" s="5">
        <v>1004700000</v>
      </c>
    </row>
    <row r="6" spans="1:4" x14ac:dyDescent="0.25">
      <c r="A6" t="s">
        <v>1767</v>
      </c>
      <c r="B6" s="5">
        <v>118000000</v>
      </c>
    </row>
    <row r="7" spans="1:4" x14ac:dyDescent="0.25">
      <c r="A7" t="s">
        <v>912</v>
      </c>
      <c r="B7" s="5">
        <v>27250000</v>
      </c>
    </row>
    <row r="8" spans="1:4" x14ac:dyDescent="0.25">
      <c r="A8" t="s">
        <v>1770</v>
      </c>
      <c r="B8" s="5">
        <v>66400000</v>
      </c>
    </row>
    <row r="9" spans="1:4" s="86" customFormat="1" x14ac:dyDescent="0.25">
      <c r="A9" t="s">
        <v>1605</v>
      </c>
      <c r="B9" s="5">
        <v>1201998749.9743996</v>
      </c>
      <c r="C9"/>
      <c r="D9"/>
    </row>
    <row r="10" spans="1:4" x14ac:dyDescent="0.25">
      <c r="A10" t="s">
        <v>1766</v>
      </c>
      <c r="B10" s="5">
        <v>4000000</v>
      </c>
    </row>
    <row r="11" spans="1:4" x14ac:dyDescent="0.25">
      <c r="A11" t="s">
        <v>307</v>
      </c>
      <c r="B11" s="5">
        <v>70710000</v>
      </c>
    </row>
    <row r="12" spans="1:4" x14ac:dyDescent="0.25">
      <c r="A12" t="s">
        <v>1758</v>
      </c>
      <c r="B12" s="5">
        <v>1803943843</v>
      </c>
    </row>
    <row r="13" spans="1:4" x14ac:dyDescent="0.25">
      <c r="A13" t="s">
        <v>807</v>
      </c>
      <c r="B13" s="5">
        <v>2000000</v>
      </c>
    </row>
    <row r="14" spans="1:4" x14ac:dyDescent="0.25">
      <c r="A14" t="s">
        <v>287</v>
      </c>
      <c r="B14" s="5">
        <v>7189000</v>
      </c>
    </row>
    <row r="15" spans="1:4" x14ac:dyDescent="0.25">
      <c r="A15" t="s">
        <v>79</v>
      </c>
      <c r="B15" s="5">
        <v>16565500</v>
      </c>
    </row>
    <row r="16" spans="1:4" x14ac:dyDescent="0.25">
      <c r="A16" t="s">
        <v>243</v>
      </c>
      <c r="B16" s="5">
        <v>2050000</v>
      </c>
    </row>
    <row r="17" spans="1:2" x14ac:dyDescent="0.25">
      <c r="A17" t="s">
        <v>37</v>
      </c>
      <c r="B17" s="5">
        <v>293154547.41999984</v>
      </c>
    </row>
    <row r="18" spans="1:2" x14ac:dyDescent="0.25">
      <c r="A18" s="1" t="s">
        <v>510</v>
      </c>
      <c r="B18" s="7">
        <v>4956509606</v>
      </c>
    </row>
  </sheetData>
  <pageMargins left="0.7" right="0.7" top="0.96875" bottom="0.75" header="0.3" footer="0.3"/>
  <pageSetup orientation="portrait" r:id="rId2"/>
  <headerFooter>
    <oddHeader>&amp;C&amp;"-,Negrita"MUNICIPIO DE TLAJOMULCO DE ZUÑIGA, JALISCO
PRESUPUESTO DE EGRESOS 2025 
CLASIFICACIÓN ADMINISTRATIVA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EEAE-0F21-4E31-8025-89DF2A4EF079}">
  <dimension ref="A3:G12"/>
  <sheetViews>
    <sheetView tabSelected="1" view="pageLayout" zoomScaleNormal="100" workbookViewId="0">
      <selection activeCell="G12" sqref="G12"/>
    </sheetView>
  </sheetViews>
  <sheetFormatPr baseColWidth="10" defaultRowHeight="15" x14ac:dyDescent="0.25"/>
  <cols>
    <col min="1" max="1" width="12.5703125" customWidth="1"/>
    <col min="2" max="2" width="36.140625" customWidth="1"/>
    <col min="3" max="5" width="17.140625" bestFit="1" customWidth="1"/>
    <col min="6" max="6" width="15.28515625" bestFit="1" customWidth="1"/>
    <col min="7" max="7" width="15.140625" bestFit="1" customWidth="1"/>
  </cols>
  <sheetData>
    <row r="3" spans="1:7" hidden="1" x14ac:dyDescent="0.25">
      <c r="A3" s="186" t="s">
        <v>562</v>
      </c>
      <c r="B3" s="187"/>
      <c r="C3" s="188" t="s">
        <v>934</v>
      </c>
      <c r="D3" s="187"/>
      <c r="E3" s="187"/>
      <c r="F3" s="189"/>
    </row>
    <row r="4" spans="1:7" s="93" customFormat="1" ht="60" x14ac:dyDescent="0.25">
      <c r="A4" s="197" t="s">
        <v>995</v>
      </c>
      <c r="B4" s="197" t="s">
        <v>15</v>
      </c>
      <c r="C4" s="198" t="s">
        <v>998</v>
      </c>
      <c r="D4" s="199" t="s">
        <v>999</v>
      </c>
      <c r="E4" s="199" t="s">
        <v>1000</v>
      </c>
      <c r="F4" s="200" t="s">
        <v>510</v>
      </c>
      <c r="G4"/>
    </row>
    <row r="5" spans="1:7" x14ac:dyDescent="0.25">
      <c r="A5" s="225">
        <v>1000</v>
      </c>
      <c r="B5" s="226" t="s">
        <v>327</v>
      </c>
      <c r="C5" s="224"/>
      <c r="D5" s="224">
        <v>1509627843</v>
      </c>
      <c r="E5" s="224"/>
      <c r="F5" s="224">
        <v>1509627843</v>
      </c>
    </row>
    <row r="6" spans="1:7" x14ac:dyDescent="0.25">
      <c r="A6" s="225">
        <v>2000</v>
      </c>
      <c r="B6" s="226" t="s">
        <v>57</v>
      </c>
      <c r="C6" s="224"/>
      <c r="D6" s="224">
        <v>453369200.05999988</v>
      </c>
      <c r="E6" s="224"/>
      <c r="F6" s="224">
        <v>453369200.05999988</v>
      </c>
    </row>
    <row r="7" spans="1:7" x14ac:dyDescent="0.25">
      <c r="A7" s="225">
        <v>3000</v>
      </c>
      <c r="B7" s="226" t="s">
        <v>42</v>
      </c>
      <c r="C7" s="224"/>
      <c r="D7" s="224">
        <v>1421151796.8043995</v>
      </c>
      <c r="E7" s="224">
        <v>6900000</v>
      </c>
      <c r="F7" s="224">
        <v>1428051796.8043995</v>
      </c>
    </row>
    <row r="8" spans="1:7" ht="25.5" x14ac:dyDescent="0.25">
      <c r="A8" s="225">
        <v>4000</v>
      </c>
      <c r="B8" s="227" t="s">
        <v>85</v>
      </c>
      <c r="C8" s="224"/>
      <c r="D8" s="224">
        <v>332757105.6056</v>
      </c>
      <c r="E8" s="224"/>
      <c r="F8" s="224">
        <v>332757105.6056</v>
      </c>
    </row>
    <row r="9" spans="1:7" s="86" customFormat="1" x14ac:dyDescent="0.25">
      <c r="A9" s="225">
        <v>5000</v>
      </c>
      <c r="B9" s="227" t="s">
        <v>67</v>
      </c>
      <c r="C9" s="224"/>
      <c r="D9" s="224"/>
      <c r="E9" s="224">
        <v>75158433.530000001</v>
      </c>
      <c r="F9" s="224">
        <v>75158433.530000001</v>
      </c>
      <c r="G9"/>
    </row>
    <row r="10" spans="1:7" x14ac:dyDescent="0.25">
      <c r="A10" s="225">
        <v>6000</v>
      </c>
      <c r="B10" s="226" t="s">
        <v>268</v>
      </c>
      <c r="C10" s="224"/>
      <c r="D10" s="224"/>
      <c r="E10" s="224">
        <v>1109180360</v>
      </c>
      <c r="F10" s="224">
        <v>1109180360</v>
      </c>
    </row>
    <row r="11" spans="1:7" x14ac:dyDescent="0.25">
      <c r="A11" s="225">
        <v>9000</v>
      </c>
      <c r="B11" s="226" t="s">
        <v>447</v>
      </c>
      <c r="C11" s="224">
        <v>48364867</v>
      </c>
      <c r="D11" s="224"/>
      <c r="E11" s="224"/>
      <c r="F11" s="224">
        <v>48364867</v>
      </c>
    </row>
    <row r="12" spans="1:7" x14ac:dyDescent="0.25">
      <c r="A12" s="201" t="s">
        <v>510</v>
      </c>
      <c r="B12" s="202"/>
      <c r="C12" s="203">
        <v>48364867</v>
      </c>
      <c r="D12" s="204">
        <v>3716905945.4699993</v>
      </c>
      <c r="E12" s="204">
        <v>1191238793.53</v>
      </c>
      <c r="F12" s="205">
        <v>4956509606</v>
      </c>
    </row>
  </sheetData>
  <pageMargins left="0.7" right="0.7" top="0.96875" bottom="0.75" header="0.3" footer="0.3"/>
  <pageSetup orientation="landscape" r:id="rId2"/>
  <headerFooter>
    <oddHeader>&amp;C&amp;"-,Negrita"MUNICIPIO DE TLAJOMULCO DE ZUÑIGA, JALISCO
PRESUPUESTO DE EGRESOS 2025 
CLASIFICACIÓN POR CLASIFICACIÓN ECONÓMICA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4D478-7D63-48DD-9487-5BFE5A894FD6}">
  <dimension ref="A3:B40"/>
  <sheetViews>
    <sheetView tabSelected="1" view="pageLayout" topLeftCell="A22" zoomScaleNormal="100" workbookViewId="0">
      <selection activeCell="G12" sqref="G12"/>
    </sheetView>
  </sheetViews>
  <sheetFormatPr baseColWidth="10" defaultRowHeight="15" x14ac:dyDescent="0.25"/>
  <cols>
    <col min="1" max="1" width="62.28515625" bestFit="1" customWidth="1"/>
    <col min="2" max="2" width="17.7109375" bestFit="1" customWidth="1"/>
  </cols>
  <sheetData>
    <row r="3" spans="1:2" ht="15.75" x14ac:dyDescent="0.25">
      <c r="A3" s="92" t="s">
        <v>996</v>
      </c>
      <c r="B3" s="88" t="s">
        <v>994</v>
      </c>
    </row>
    <row r="4" spans="1:2" x14ac:dyDescent="0.25">
      <c r="A4" s="2" t="s">
        <v>819</v>
      </c>
      <c r="B4" s="5">
        <v>145250000</v>
      </c>
    </row>
    <row r="5" spans="1:2" x14ac:dyDescent="0.25">
      <c r="A5" s="30" t="s">
        <v>827</v>
      </c>
      <c r="B5" s="5">
        <v>11050000</v>
      </c>
    </row>
    <row r="6" spans="1:2" x14ac:dyDescent="0.25">
      <c r="A6" s="35" t="s">
        <v>375</v>
      </c>
      <c r="B6" s="5">
        <v>11050000</v>
      </c>
    </row>
    <row r="7" spans="1:2" x14ac:dyDescent="0.25">
      <c r="A7" s="30" t="s">
        <v>828</v>
      </c>
      <c r="B7" s="5">
        <v>118000000</v>
      </c>
    </row>
    <row r="8" spans="1:2" x14ac:dyDescent="0.25">
      <c r="A8" s="35" t="s">
        <v>143</v>
      </c>
      <c r="B8" s="5">
        <v>118000000</v>
      </c>
    </row>
    <row r="9" spans="1:2" s="86" customFormat="1" ht="21" customHeight="1" x14ac:dyDescent="0.25">
      <c r="A9" s="30" t="s">
        <v>415</v>
      </c>
      <c r="B9" s="5">
        <v>6950000</v>
      </c>
    </row>
    <row r="10" spans="1:2" x14ac:dyDescent="0.25">
      <c r="A10" s="35" t="s">
        <v>415</v>
      </c>
      <c r="B10" s="5">
        <v>6950000</v>
      </c>
    </row>
    <row r="11" spans="1:2" x14ac:dyDescent="0.25">
      <c r="A11" s="30" t="s">
        <v>1759</v>
      </c>
      <c r="B11" s="5">
        <v>9250000</v>
      </c>
    </row>
    <row r="12" spans="1:2" x14ac:dyDescent="0.25">
      <c r="A12" s="35" t="s">
        <v>1761</v>
      </c>
      <c r="B12" s="5">
        <v>9250000</v>
      </c>
    </row>
    <row r="13" spans="1:2" x14ac:dyDescent="0.25">
      <c r="A13" s="2" t="s">
        <v>818</v>
      </c>
      <c r="B13" s="5">
        <v>1527392515.5799994</v>
      </c>
    </row>
    <row r="14" spans="1:2" x14ac:dyDescent="0.25">
      <c r="A14" s="30" t="s">
        <v>189</v>
      </c>
      <c r="B14" s="5">
        <v>207774860</v>
      </c>
    </row>
    <row r="15" spans="1:2" x14ac:dyDescent="0.25">
      <c r="A15" s="35" t="s">
        <v>189</v>
      </c>
      <c r="B15" s="5">
        <v>207774860</v>
      </c>
    </row>
    <row r="16" spans="1:2" x14ac:dyDescent="0.25">
      <c r="A16" s="30" t="s">
        <v>822</v>
      </c>
      <c r="B16" s="5">
        <v>265203000</v>
      </c>
    </row>
    <row r="17" spans="1:2" x14ac:dyDescent="0.25">
      <c r="A17" s="35" t="s">
        <v>173</v>
      </c>
      <c r="B17" s="5">
        <v>260320000</v>
      </c>
    </row>
    <row r="18" spans="1:2" x14ac:dyDescent="0.25">
      <c r="A18" s="35" t="s">
        <v>48</v>
      </c>
      <c r="B18" s="5">
        <v>4883000</v>
      </c>
    </row>
    <row r="19" spans="1:2" x14ac:dyDescent="0.25">
      <c r="A19" s="30" t="s">
        <v>826</v>
      </c>
      <c r="B19" s="5">
        <v>115445105.6056</v>
      </c>
    </row>
    <row r="20" spans="1:2" x14ac:dyDescent="0.25">
      <c r="A20" s="35" t="s">
        <v>439</v>
      </c>
      <c r="B20" s="5">
        <v>95000000</v>
      </c>
    </row>
    <row r="21" spans="1:2" x14ac:dyDescent="0.25">
      <c r="A21" s="35" t="s">
        <v>421</v>
      </c>
      <c r="B21" s="5">
        <v>20445105.605599999</v>
      </c>
    </row>
    <row r="22" spans="1:2" x14ac:dyDescent="0.25">
      <c r="A22" s="30" t="s">
        <v>825</v>
      </c>
      <c r="B22" s="5">
        <v>22817000</v>
      </c>
    </row>
    <row r="23" spans="1:2" x14ac:dyDescent="0.25">
      <c r="A23" s="35" t="s">
        <v>401</v>
      </c>
      <c r="B23" s="5">
        <v>3004000</v>
      </c>
    </row>
    <row r="24" spans="1:2" x14ac:dyDescent="0.25">
      <c r="A24" s="35" t="s">
        <v>433</v>
      </c>
      <c r="B24" s="5">
        <v>19813000</v>
      </c>
    </row>
    <row r="25" spans="1:2" x14ac:dyDescent="0.25">
      <c r="A25" s="30" t="s">
        <v>824</v>
      </c>
      <c r="B25" s="5">
        <v>36100000</v>
      </c>
    </row>
    <row r="26" spans="1:2" x14ac:dyDescent="0.25">
      <c r="A26" s="35" t="s">
        <v>178</v>
      </c>
      <c r="B26" s="5">
        <v>36100000</v>
      </c>
    </row>
    <row r="27" spans="1:2" x14ac:dyDescent="0.25">
      <c r="A27" s="30" t="s">
        <v>823</v>
      </c>
      <c r="B27" s="5">
        <v>875652549.97439957</v>
      </c>
    </row>
    <row r="28" spans="1:2" x14ac:dyDescent="0.25">
      <c r="A28" s="35" t="s">
        <v>396</v>
      </c>
      <c r="B28" s="5">
        <v>324315000</v>
      </c>
    </row>
    <row r="29" spans="1:2" x14ac:dyDescent="0.25">
      <c r="A29" s="35" t="s">
        <v>75</v>
      </c>
      <c r="B29" s="5">
        <v>551337549.97439957</v>
      </c>
    </row>
    <row r="30" spans="1:2" x14ac:dyDescent="0.25">
      <c r="A30" s="30" t="s">
        <v>1743</v>
      </c>
      <c r="B30" s="5">
        <v>4400000</v>
      </c>
    </row>
    <row r="31" spans="1:2" x14ac:dyDescent="0.25">
      <c r="A31" s="35" t="s">
        <v>1745</v>
      </c>
      <c r="B31" s="5">
        <v>4400000</v>
      </c>
    </row>
    <row r="32" spans="1:2" x14ac:dyDescent="0.25">
      <c r="A32" s="2" t="s">
        <v>817</v>
      </c>
      <c r="B32" s="5">
        <v>3283867090.4199996</v>
      </c>
    </row>
    <row r="33" spans="1:2" x14ac:dyDescent="0.25">
      <c r="A33" s="30" t="s">
        <v>821</v>
      </c>
      <c r="B33" s="5">
        <v>484146474</v>
      </c>
    </row>
    <row r="34" spans="1:2" x14ac:dyDescent="0.25">
      <c r="A34" s="35" t="s">
        <v>829</v>
      </c>
      <c r="B34" s="5">
        <v>1000000</v>
      </c>
    </row>
    <row r="35" spans="1:2" x14ac:dyDescent="0.25">
      <c r="A35" s="35" t="s">
        <v>220</v>
      </c>
      <c r="B35" s="5">
        <v>459931474</v>
      </c>
    </row>
    <row r="36" spans="1:2" x14ac:dyDescent="0.25">
      <c r="A36" s="35" t="s">
        <v>124</v>
      </c>
      <c r="B36" s="5">
        <v>23215000</v>
      </c>
    </row>
    <row r="37" spans="1:2" x14ac:dyDescent="0.25">
      <c r="A37" s="30" t="s">
        <v>820</v>
      </c>
      <c r="B37" s="5">
        <v>2799720616.4199996</v>
      </c>
    </row>
    <row r="38" spans="1:2" x14ac:dyDescent="0.25">
      <c r="A38" s="35" t="s">
        <v>239</v>
      </c>
      <c r="B38" s="5">
        <v>2050000</v>
      </c>
    </row>
    <row r="39" spans="1:2" x14ac:dyDescent="0.25">
      <c r="A39" s="35" t="s">
        <v>33</v>
      </c>
      <c r="B39" s="5">
        <v>2797670616.4199996</v>
      </c>
    </row>
    <row r="40" spans="1:2" ht="15.75" x14ac:dyDescent="0.25">
      <c r="A40" s="95" t="s">
        <v>510</v>
      </c>
      <c r="B40" s="96">
        <v>4956509605.999999</v>
      </c>
    </row>
  </sheetData>
  <pageMargins left="0.7" right="0.7" top="0.96875" bottom="0.75" header="0.3" footer="0.3"/>
  <pageSetup orientation="portrait" r:id="rId2"/>
  <headerFooter>
    <oddHeader>&amp;C&amp;"-,Negrita"MUNICIPIO DE TLAJOMULCO DE ZUÑIGA, JALISCO
PRESUPUESTO DE EGRESOS 2025 
CLASIFICACIÓN FUNCIONAL DEL GASTO</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39E91-7F63-4810-AE35-A7E52DC42D68}">
  <sheetPr>
    <pageSetUpPr fitToPage="1"/>
  </sheetPr>
  <dimension ref="A1:D141"/>
  <sheetViews>
    <sheetView tabSelected="1" view="pageLayout" topLeftCell="A96" zoomScaleNormal="100" workbookViewId="0">
      <selection activeCell="G12" sqref="G12"/>
    </sheetView>
  </sheetViews>
  <sheetFormatPr baseColWidth="10" defaultRowHeight="15" x14ac:dyDescent="0.25"/>
  <cols>
    <col min="1" max="1" width="11.85546875" style="86" bestFit="1" customWidth="1"/>
    <col min="2" max="2" width="88.140625" bestFit="1" customWidth="1"/>
    <col min="3" max="3" width="15.85546875" bestFit="1" customWidth="1"/>
    <col min="4" max="4" width="17.85546875" bestFit="1" customWidth="1"/>
  </cols>
  <sheetData>
    <row r="1" spans="1:4" x14ac:dyDescent="0.25">
      <c r="A1" s="182" t="s">
        <v>16</v>
      </c>
      <c r="B1" s="182" t="s">
        <v>17</v>
      </c>
      <c r="C1" s="182" t="s">
        <v>994</v>
      </c>
    </row>
    <row r="2" spans="1:4" x14ac:dyDescent="0.25">
      <c r="A2" s="228">
        <v>1111</v>
      </c>
      <c r="B2" s="128" t="s">
        <v>328</v>
      </c>
      <c r="C2" s="179">
        <v>14346945</v>
      </c>
    </row>
    <row r="3" spans="1:4" x14ac:dyDescent="0.25">
      <c r="A3" s="228">
        <v>1131</v>
      </c>
      <c r="B3" s="128" t="s">
        <v>329</v>
      </c>
      <c r="C3" s="179">
        <v>882586076</v>
      </c>
    </row>
    <row r="4" spans="1:4" x14ac:dyDescent="0.25">
      <c r="A4" s="228">
        <v>1211</v>
      </c>
      <c r="B4" s="128" t="s">
        <v>331</v>
      </c>
      <c r="C4" s="179">
        <v>6052682</v>
      </c>
    </row>
    <row r="5" spans="1:4" x14ac:dyDescent="0.25">
      <c r="A5" s="228">
        <v>1221</v>
      </c>
      <c r="B5" s="128" t="s">
        <v>332</v>
      </c>
      <c r="C5" s="179">
        <v>42943440</v>
      </c>
    </row>
    <row r="6" spans="1:4" x14ac:dyDescent="0.25">
      <c r="A6" s="228">
        <v>1231</v>
      </c>
      <c r="B6" s="128" t="s">
        <v>334</v>
      </c>
      <c r="C6" s="179">
        <v>26400</v>
      </c>
    </row>
    <row r="7" spans="1:4" s="86" customFormat="1" x14ac:dyDescent="0.25">
      <c r="A7" s="228">
        <v>1321</v>
      </c>
      <c r="B7" s="128" t="s">
        <v>335</v>
      </c>
      <c r="C7" s="179">
        <v>13053840</v>
      </c>
      <c r="D7"/>
    </row>
    <row r="8" spans="1:4" x14ac:dyDescent="0.25">
      <c r="A8" s="228">
        <v>1322</v>
      </c>
      <c r="B8" s="128" t="s">
        <v>336</v>
      </c>
      <c r="C8" s="179">
        <v>130538398</v>
      </c>
    </row>
    <row r="9" spans="1:4" x14ac:dyDescent="0.25">
      <c r="A9" s="228">
        <v>1331</v>
      </c>
      <c r="B9" s="128" t="s">
        <v>337</v>
      </c>
      <c r="C9" s="179">
        <v>730000</v>
      </c>
    </row>
    <row r="10" spans="1:4" x14ac:dyDescent="0.25">
      <c r="A10" s="228">
        <v>1341</v>
      </c>
      <c r="B10" s="128" t="s">
        <v>338</v>
      </c>
      <c r="C10" s="179">
        <v>1500000</v>
      </c>
    </row>
    <row r="11" spans="1:4" x14ac:dyDescent="0.25">
      <c r="A11" s="228">
        <v>1411</v>
      </c>
      <c r="B11" s="128" t="s">
        <v>339</v>
      </c>
      <c r="C11" s="179">
        <v>56392587</v>
      </c>
    </row>
    <row r="12" spans="1:4" x14ac:dyDescent="0.25">
      <c r="A12" s="228">
        <v>1421</v>
      </c>
      <c r="B12" s="128" t="s">
        <v>340</v>
      </c>
      <c r="C12" s="179">
        <v>28196294</v>
      </c>
    </row>
    <row r="13" spans="1:4" x14ac:dyDescent="0.25">
      <c r="A13" s="228">
        <v>1431</v>
      </c>
      <c r="B13" s="128" t="s">
        <v>341</v>
      </c>
      <c r="C13" s="179">
        <v>18797529</v>
      </c>
    </row>
    <row r="14" spans="1:4" x14ac:dyDescent="0.25">
      <c r="A14" s="228">
        <v>1432</v>
      </c>
      <c r="B14" s="128" t="s">
        <v>342</v>
      </c>
      <c r="C14" s="179">
        <v>164478380</v>
      </c>
    </row>
    <row r="15" spans="1:4" x14ac:dyDescent="0.25">
      <c r="A15" s="228">
        <v>1441</v>
      </c>
      <c r="B15" s="128" t="s">
        <v>343</v>
      </c>
      <c r="C15" s="179">
        <v>24500000</v>
      </c>
    </row>
    <row r="16" spans="1:4" x14ac:dyDescent="0.25">
      <c r="A16" s="228">
        <v>1521</v>
      </c>
      <c r="B16" s="128" t="s">
        <v>344</v>
      </c>
      <c r="C16" s="179">
        <v>3000000</v>
      </c>
    </row>
    <row r="17" spans="1:3" x14ac:dyDescent="0.25">
      <c r="A17" s="228">
        <v>1591</v>
      </c>
      <c r="B17" s="128" t="s">
        <v>345</v>
      </c>
      <c r="C17" s="179">
        <v>122485272</v>
      </c>
    </row>
    <row r="18" spans="1:3" x14ac:dyDescent="0.25">
      <c r="A18" s="228">
        <v>2111</v>
      </c>
      <c r="B18" s="128" t="s">
        <v>92</v>
      </c>
      <c r="C18" s="179">
        <v>4835000.0600000005</v>
      </c>
    </row>
    <row r="19" spans="1:3" x14ac:dyDescent="0.25">
      <c r="A19" s="228">
        <v>2131</v>
      </c>
      <c r="B19" s="128" t="s">
        <v>129</v>
      </c>
      <c r="C19" s="179">
        <v>2200000</v>
      </c>
    </row>
    <row r="20" spans="1:3" x14ac:dyDescent="0.25">
      <c r="A20" s="228">
        <v>2141</v>
      </c>
      <c r="B20" s="128" t="s">
        <v>149</v>
      </c>
      <c r="C20" s="179">
        <v>1960000</v>
      </c>
    </row>
    <row r="21" spans="1:3" x14ac:dyDescent="0.25">
      <c r="A21" s="228">
        <v>2161</v>
      </c>
      <c r="B21" s="128" t="s">
        <v>94</v>
      </c>
      <c r="C21" s="179">
        <v>2170000</v>
      </c>
    </row>
    <row r="22" spans="1:3" x14ac:dyDescent="0.25">
      <c r="A22" s="228">
        <v>2171</v>
      </c>
      <c r="B22" s="128" t="s">
        <v>215</v>
      </c>
      <c r="C22" s="179">
        <v>300000</v>
      </c>
    </row>
    <row r="23" spans="1:3" x14ac:dyDescent="0.25">
      <c r="A23" s="228">
        <v>2181</v>
      </c>
      <c r="B23" s="128" t="s">
        <v>230</v>
      </c>
      <c r="C23" s="179">
        <v>8059999.9999998659</v>
      </c>
    </row>
    <row r="24" spans="1:3" x14ac:dyDescent="0.25">
      <c r="A24" s="228">
        <v>2211</v>
      </c>
      <c r="B24" s="128" t="s">
        <v>130</v>
      </c>
      <c r="C24" s="179">
        <v>1600000</v>
      </c>
    </row>
    <row r="25" spans="1:3" x14ac:dyDescent="0.25">
      <c r="A25" s="228">
        <v>2221</v>
      </c>
      <c r="B25" s="128" t="s">
        <v>58</v>
      </c>
      <c r="C25" s="179">
        <v>1020000</v>
      </c>
    </row>
    <row r="26" spans="1:3" x14ac:dyDescent="0.25">
      <c r="A26" s="228">
        <v>2231</v>
      </c>
      <c r="B26" s="128" t="s">
        <v>131</v>
      </c>
      <c r="C26" s="179">
        <v>5000</v>
      </c>
    </row>
    <row r="27" spans="1:3" x14ac:dyDescent="0.25">
      <c r="A27" s="228">
        <v>2351</v>
      </c>
      <c r="B27" s="128" t="s">
        <v>385</v>
      </c>
      <c r="C27" s="179">
        <v>500000</v>
      </c>
    </row>
    <row r="28" spans="1:3" x14ac:dyDescent="0.25">
      <c r="A28" s="228">
        <v>2391</v>
      </c>
      <c r="B28" s="128" t="s">
        <v>386</v>
      </c>
      <c r="C28" s="179">
        <v>700000</v>
      </c>
    </row>
    <row r="29" spans="1:3" x14ac:dyDescent="0.25">
      <c r="A29" s="228">
        <v>2411</v>
      </c>
      <c r="B29" s="128" t="s">
        <v>108</v>
      </c>
      <c r="C29" s="179">
        <v>1559200</v>
      </c>
    </row>
    <row r="30" spans="1:3" x14ac:dyDescent="0.25">
      <c r="A30" s="228">
        <v>2421</v>
      </c>
      <c r="B30" s="128" t="s">
        <v>109</v>
      </c>
      <c r="C30" s="179">
        <v>21590000</v>
      </c>
    </row>
    <row r="31" spans="1:3" x14ac:dyDescent="0.25">
      <c r="A31" s="228">
        <v>2441</v>
      </c>
      <c r="B31" s="128" t="s">
        <v>150</v>
      </c>
      <c r="C31" s="179">
        <v>123000</v>
      </c>
    </row>
    <row r="32" spans="1:3" x14ac:dyDescent="0.25">
      <c r="A32" s="228">
        <v>2451</v>
      </c>
      <c r="B32" s="128" t="s">
        <v>317</v>
      </c>
      <c r="C32" s="179">
        <v>100000</v>
      </c>
    </row>
    <row r="33" spans="1:3" x14ac:dyDescent="0.25">
      <c r="A33" s="228">
        <v>2461</v>
      </c>
      <c r="B33" s="128" t="s">
        <v>110</v>
      </c>
      <c r="C33" s="179">
        <v>263600000</v>
      </c>
    </row>
    <row r="34" spans="1:3" x14ac:dyDescent="0.25">
      <c r="A34" s="228">
        <v>2471</v>
      </c>
      <c r="B34" s="128" t="s">
        <v>111</v>
      </c>
      <c r="C34" s="179">
        <v>4470000</v>
      </c>
    </row>
    <row r="35" spans="1:3" x14ac:dyDescent="0.25">
      <c r="A35" s="228">
        <v>2481</v>
      </c>
      <c r="B35" s="128" t="s">
        <v>182</v>
      </c>
      <c r="C35" s="179">
        <v>10000</v>
      </c>
    </row>
    <row r="36" spans="1:3" x14ac:dyDescent="0.25">
      <c r="A36" s="228">
        <v>2491</v>
      </c>
      <c r="B36" s="128" t="s">
        <v>95</v>
      </c>
      <c r="C36" s="179">
        <v>8069000</v>
      </c>
    </row>
    <row r="37" spans="1:3" x14ac:dyDescent="0.25">
      <c r="A37" s="228">
        <v>2511</v>
      </c>
      <c r="B37" s="128" t="s">
        <v>112</v>
      </c>
      <c r="C37" s="179">
        <v>2500000</v>
      </c>
    </row>
    <row r="38" spans="1:3" x14ac:dyDescent="0.25">
      <c r="A38" s="228">
        <v>2521</v>
      </c>
      <c r="B38" s="128" t="s">
        <v>183</v>
      </c>
      <c r="C38" s="179">
        <v>800000</v>
      </c>
    </row>
    <row r="39" spans="1:3" x14ac:dyDescent="0.25">
      <c r="A39" s="228">
        <v>2531</v>
      </c>
      <c r="B39" s="128" t="s">
        <v>59</v>
      </c>
      <c r="C39" s="179">
        <v>7842000</v>
      </c>
    </row>
    <row r="40" spans="1:3" x14ac:dyDescent="0.25">
      <c r="A40" s="228">
        <v>2541</v>
      </c>
      <c r="B40" s="128" t="s">
        <v>60</v>
      </c>
      <c r="C40" s="179">
        <v>8042500</v>
      </c>
    </row>
    <row r="41" spans="1:3" x14ac:dyDescent="0.25">
      <c r="A41" s="228">
        <v>2551</v>
      </c>
      <c r="B41" s="128" t="s">
        <v>113</v>
      </c>
      <c r="C41" s="179">
        <v>400000</v>
      </c>
    </row>
    <row r="42" spans="1:3" x14ac:dyDescent="0.25">
      <c r="A42" s="228">
        <v>2561</v>
      </c>
      <c r="B42" s="128" t="s">
        <v>114</v>
      </c>
      <c r="C42" s="179">
        <v>2534000</v>
      </c>
    </row>
    <row r="43" spans="1:3" x14ac:dyDescent="0.25">
      <c r="A43" s="228">
        <v>2591</v>
      </c>
      <c r="B43" s="128" t="s">
        <v>216</v>
      </c>
      <c r="C43" s="179">
        <v>4000000</v>
      </c>
    </row>
    <row r="44" spans="1:3" x14ac:dyDescent="0.25">
      <c r="A44" s="228">
        <v>2611</v>
      </c>
      <c r="B44" s="128" t="s">
        <v>141</v>
      </c>
      <c r="C44" s="179">
        <v>80200000</v>
      </c>
    </row>
    <row r="45" spans="1:3" x14ac:dyDescent="0.25">
      <c r="A45" s="228">
        <v>2711</v>
      </c>
      <c r="B45" s="128" t="s">
        <v>61</v>
      </c>
      <c r="C45" s="179">
        <v>7400000</v>
      </c>
    </row>
    <row r="46" spans="1:3" x14ac:dyDescent="0.25">
      <c r="A46" s="228">
        <v>2721</v>
      </c>
      <c r="B46" s="128" t="s">
        <v>96</v>
      </c>
      <c r="C46" s="179">
        <v>4600000</v>
      </c>
    </row>
    <row r="47" spans="1:3" x14ac:dyDescent="0.25">
      <c r="A47" s="228">
        <v>2731</v>
      </c>
      <c r="B47" s="128" t="s">
        <v>281</v>
      </c>
      <c r="C47" s="179">
        <v>20000</v>
      </c>
    </row>
    <row r="48" spans="1:3" x14ac:dyDescent="0.25">
      <c r="A48" s="228">
        <v>2821</v>
      </c>
      <c r="B48" s="128" t="s">
        <v>231</v>
      </c>
      <c r="C48" s="179">
        <v>300000</v>
      </c>
    </row>
    <row r="49" spans="1:3" x14ac:dyDescent="0.25">
      <c r="A49" s="228">
        <v>2831</v>
      </c>
      <c r="B49" s="128" t="s">
        <v>232</v>
      </c>
      <c r="C49" s="179">
        <v>3600000</v>
      </c>
    </row>
    <row r="50" spans="1:3" x14ac:dyDescent="0.25">
      <c r="A50" s="228">
        <v>2911</v>
      </c>
      <c r="B50" s="128" t="s">
        <v>62</v>
      </c>
      <c r="C50" s="179">
        <v>5623500</v>
      </c>
    </row>
    <row r="51" spans="1:3" x14ac:dyDescent="0.25">
      <c r="A51" s="228">
        <v>2921</v>
      </c>
      <c r="B51" s="128" t="s">
        <v>132</v>
      </c>
      <c r="C51" s="179">
        <v>51000</v>
      </c>
    </row>
    <row r="52" spans="1:3" x14ac:dyDescent="0.25">
      <c r="A52" s="228">
        <v>2931</v>
      </c>
      <c r="B52" s="128" t="s">
        <v>255</v>
      </c>
      <c r="C52" s="179">
        <v>20000</v>
      </c>
    </row>
    <row r="53" spans="1:3" x14ac:dyDescent="0.25">
      <c r="A53" s="228">
        <v>2941</v>
      </c>
      <c r="B53" s="128" t="s">
        <v>151</v>
      </c>
      <c r="C53" s="179">
        <v>1000</v>
      </c>
    </row>
    <row r="54" spans="1:3" x14ac:dyDescent="0.25">
      <c r="A54" s="228">
        <v>2961</v>
      </c>
      <c r="B54" s="128" t="s">
        <v>133</v>
      </c>
      <c r="C54" s="179">
        <v>450000</v>
      </c>
    </row>
    <row r="55" spans="1:3" x14ac:dyDescent="0.25">
      <c r="A55" s="228">
        <v>2981</v>
      </c>
      <c r="B55" s="128" t="s">
        <v>115</v>
      </c>
      <c r="C55" s="179">
        <v>764000</v>
      </c>
    </row>
    <row r="56" spans="1:3" x14ac:dyDescent="0.25">
      <c r="A56" s="228">
        <v>2991</v>
      </c>
      <c r="B56" s="128" t="s">
        <v>152</v>
      </c>
      <c r="C56" s="179">
        <v>1350000</v>
      </c>
    </row>
    <row r="57" spans="1:3" x14ac:dyDescent="0.25">
      <c r="A57" s="228">
        <v>3111</v>
      </c>
      <c r="B57" s="128" t="s">
        <v>116</v>
      </c>
      <c r="C57" s="179">
        <v>316834549.97439957</v>
      </c>
    </row>
    <row r="58" spans="1:3" x14ac:dyDescent="0.25">
      <c r="A58" s="228">
        <v>3141</v>
      </c>
      <c r="B58" s="128" t="s">
        <v>153</v>
      </c>
      <c r="C58" s="179">
        <v>1900000</v>
      </c>
    </row>
    <row r="59" spans="1:3" x14ac:dyDescent="0.25">
      <c r="A59" s="228">
        <v>3161</v>
      </c>
      <c r="B59" s="128" t="s">
        <v>155</v>
      </c>
      <c r="C59" s="179">
        <v>3013200</v>
      </c>
    </row>
    <row r="60" spans="1:3" x14ac:dyDescent="0.25">
      <c r="A60" s="228">
        <v>3171</v>
      </c>
      <c r="B60" s="128" t="s">
        <v>156</v>
      </c>
      <c r="C60" s="179">
        <v>50075350.469999999</v>
      </c>
    </row>
    <row r="61" spans="1:3" x14ac:dyDescent="0.25">
      <c r="A61" s="228">
        <v>3181</v>
      </c>
      <c r="B61" s="128" t="s">
        <v>157</v>
      </c>
      <c r="C61" s="179">
        <v>50000</v>
      </c>
    </row>
    <row r="62" spans="1:3" x14ac:dyDescent="0.25">
      <c r="A62" s="228">
        <v>3221</v>
      </c>
      <c r="B62" s="128" t="s">
        <v>318</v>
      </c>
      <c r="C62" s="179">
        <v>2500000</v>
      </c>
    </row>
    <row r="63" spans="1:3" x14ac:dyDescent="0.25">
      <c r="A63" s="228">
        <v>3231</v>
      </c>
      <c r="B63" s="128" t="s">
        <v>167</v>
      </c>
      <c r="C63" s="179">
        <v>11100000</v>
      </c>
    </row>
    <row r="64" spans="1:3" x14ac:dyDescent="0.25">
      <c r="A64" s="228">
        <v>3251</v>
      </c>
      <c r="B64" s="128" t="s">
        <v>285</v>
      </c>
      <c r="C64" s="179">
        <v>134000000</v>
      </c>
    </row>
    <row r="65" spans="1:3" x14ac:dyDescent="0.25">
      <c r="A65" s="228">
        <v>3261</v>
      </c>
      <c r="B65" s="128" t="s">
        <v>117</v>
      </c>
      <c r="C65" s="179">
        <v>70600000</v>
      </c>
    </row>
    <row r="66" spans="1:3" x14ac:dyDescent="0.25">
      <c r="A66" s="228">
        <v>3271</v>
      </c>
      <c r="B66" s="128" t="s">
        <v>259</v>
      </c>
      <c r="C66" s="179">
        <v>410000</v>
      </c>
    </row>
    <row r="67" spans="1:3" x14ac:dyDescent="0.25">
      <c r="A67" s="228">
        <v>3291</v>
      </c>
      <c r="B67" s="128" t="s">
        <v>260</v>
      </c>
      <c r="C67" s="179">
        <v>640000</v>
      </c>
    </row>
    <row r="68" spans="1:3" x14ac:dyDescent="0.25">
      <c r="A68" s="228">
        <v>3311</v>
      </c>
      <c r="B68" s="128" t="s">
        <v>118</v>
      </c>
      <c r="C68" s="179">
        <v>9350000</v>
      </c>
    </row>
    <row r="69" spans="1:3" x14ac:dyDescent="0.25">
      <c r="A69" s="228">
        <v>3321</v>
      </c>
      <c r="B69" s="128" t="s">
        <v>119</v>
      </c>
      <c r="C69" s="179">
        <v>5400000</v>
      </c>
    </row>
    <row r="70" spans="1:3" x14ac:dyDescent="0.25">
      <c r="A70" s="228">
        <v>3331</v>
      </c>
      <c r="B70" s="128" t="s">
        <v>168</v>
      </c>
      <c r="C70" s="179">
        <v>13208220.359999999</v>
      </c>
    </row>
    <row r="71" spans="1:3" x14ac:dyDescent="0.25">
      <c r="A71" s="228">
        <v>3341</v>
      </c>
      <c r="B71" s="128" t="s">
        <v>227</v>
      </c>
      <c r="C71" s="179">
        <v>6100000</v>
      </c>
    </row>
    <row r="72" spans="1:3" x14ac:dyDescent="0.25">
      <c r="A72" s="228">
        <v>3351</v>
      </c>
      <c r="B72" s="128" t="s">
        <v>207</v>
      </c>
      <c r="C72" s="179">
        <v>516780</v>
      </c>
    </row>
    <row r="73" spans="1:3" x14ac:dyDescent="0.25">
      <c r="A73" s="228">
        <v>3361</v>
      </c>
      <c r="B73" s="128" t="s">
        <v>169</v>
      </c>
      <c r="C73" s="179">
        <v>17118496</v>
      </c>
    </row>
    <row r="74" spans="1:3" x14ac:dyDescent="0.25">
      <c r="A74" s="228">
        <v>3371</v>
      </c>
      <c r="B74" s="128" t="s">
        <v>319</v>
      </c>
      <c r="C74" s="179">
        <v>5000000</v>
      </c>
    </row>
    <row r="75" spans="1:3" x14ac:dyDescent="0.25">
      <c r="A75" s="228">
        <v>3381</v>
      </c>
      <c r="B75" s="128" t="s">
        <v>120</v>
      </c>
      <c r="C75" s="179">
        <v>25000000</v>
      </c>
    </row>
    <row r="76" spans="1:3" x14ac:dyDescent="0.25">
      <c r="A76" s="228">
        <v>3391</v>
      </c>
      <c r="B76" s="128" t="s">
        <v>84</v>
      </c>
      <c r="C76" s="179">
        <v>37250000</v>
      </c>
    </row>
    <row r="77" spans="1:3" x14ac:dyDescent="0.25">
      <c r="A77" s="228">
        <v>3411</v>
      </c>
      <c r="B77" s="128" t="s">
        <v>261</v>
      </c>
      <c r="C77" s="179">
        <v>18404100</v>
      </c>
    </row>
    <row r="78" spans="1:3" x14ac:dyDescent="0.25">
      <c r="A78" s="228">
        <v>3421</v>
      </c>
      <c r="B78" s="128" t="s">
        <v>262</v>
      </c>
      <c r="C78" s="179">
        <v>40000000</v>
      </c>
    </row>
    <row r="79" spans="1:3" x14ac:dyDescent="0.25">
      <c r="A79" s="228">
        <v>3441</v>
      </c>
      <c r="B79" s="128" t="s">
        <v>320</v>
      </c>
      <c r="C79" s="179">
        <v>150000</v>
      </c>
    </row>
    <row r="80" spans="1:3" x14ac:dyDescent="0.25">
      <c r="A80" s="228">
        <v>3451</v>
      </c>
      <c r="B80" s="128" t="s">
        <v>321</v>
      </c>
      <c r="C80" s="179">
        <v>5000000</v>
      </c>
    </row>
    <row r="81" spans="1:3" x14ac:dyDescent="0.25">
      <c r="A81" s="228">
        <v>3481</v>
      </c>
      <c r="B81" s="128" t="s">
        <v>322</v>
      </c>
      <c r="C81" s="179">
        <v>100000</v>
      </c>
    </row>
    <row r="82" spans="1:3" x14ac:dyDescent="0.25">
      <c r="A82" s="228">
        <v>3511</v>
      </c>
      <c r="B82" s="128" t="s">
        <v>264</v>
      </c>
      <c r="C82" s="179">
        <v>51226080</v>
      </c>
    </row>
    <row r="83" spans="1:3" x14ac:dyDescent="0.25">
      <c r="A83" s="228">
        <v>3521</v>
      </c>
      <c r="B83" s="128" t="s">
        <v>134</v>
      </c>
      <c r="C83" s="179">
        <v>40000</v>
      </c>
    </row>
    <row r="84" spans="1:3" x14ac:dyDescent="0.25">
      <c r="A84" s="228">
        <v>3531</v>
      </c>
      <c r="B84" s="128" t="s">
        <v>159</v>
      </c>
      <c r="C84" s="179">
        <v>3738520</v>
      </c>
    </row>
    <row r="85" spans="1:3" x14ac:dyDescent="0.25">
      <c r="A85" s="228">
        <v>3541</v>
      </c>
      <c r="B85" s="128" t="s">
        <v>184</v>
      </c>
      <c r="C85" s="179">
        <v>700000</v>
      </c>
    </row>
    <row r="86" spans="1:3" x14ac:dyDescent="0.25">
      <c r="A86" s="228">
        <v>3551</v>
      </c>
      <c r="B86" s="128" t="s">
        <v>234</v>
      </c>
      <c r="C86" s="179">
        <v>20000000</v>
      </c>
    </row>
    <row r="87" spans="1:3" x14ac:dyDescent="0.25">
      <c r="A87" s="228">
        <v>3561</v>
      </c>
      <c r="B87" s="128" t="s">
        <v>185</v>
      </c>
      <c r="C87" s="179">
        <v>50000</v>
      </c>
    </row>
    <row r="88" spans="1:3" x14ac:dyDescent="0.25">
      <c r="A88" s="228">
        <v>3571</v>
      </c>
      <c r="B88" s="128" t="s">
        <v>121</v>
      </c>
      <c r="C88" s="179">
        <v>220500000</v>
      </c>
    </row>
    <row r="89" spans="1:3" x14ac:dyDescent="0.25">
      <c r="A89" s="228">
        <v>3581</v>
      </c>
      <c r="B89" s="128" t="s">
        <v>64</v>
      </c>
      <c r="C89" s="179">
        <v>261210000</v>
      </c>
    </row>
    <row r="90" spans="1:3" x14ac:dyDescent="0.25">
      <c r="A90" s="228">
        <v>3611</v>
      </c>
      <c r="B90" s="128" t="s">
        <v>311</v>
      </c>
      <c r="C90" s="179">
        <v>30000000</v>
      </c>
    </row>
    <row r="91" spans="1:3" x14ac:dyDescent="0.25">
      <c r="A91" s="228">
        <v>3631</v>
      </c>
      <c r="B91" s="128" t="s">
        <v>323</v>
      </c>
      <c r="C91" s="179">
        <v>4870000</v>
      </c>
    </row>
    <row r="92" spans="1:3" x14ac:dyDescent="0.25">
      <c r="A92" s="228">
        <v>3651</v>
      </c>
      <c r="B92" s="128" t="s">
        <v>313</v>
      </c>
      <c r="C92" s="179">
        <v>3200000</v>
      </c>
    </row>
    <row r="93" spans="1:3" x14ac:dyDescent="0.25">
      <c r="A93" s="228">
        <v>3661</v>
      </c>
      <c r="B93" s="128" t="s">
        <v>314</v>
      </c>
      <c r="C93" s="179">
        <v>6200000</v>
      </c>
    </row>
    <row r="94" spans="1:3" x14ac:dyDescent="0.25">
      <c r="A94" s="228">
        <v>3711</v>
      </c>
      <c r="B94" s="128" t="s">
        <v>160</v>
      </c>
      <c r="C94" s="179">
        <v>127200</v>
      </c>
    </row>
    <row r="95" spans="1:3" x14ac:dyDescent="0.25">
      <c r="A95" s="228">
        <v>3721</v>
      </c>
      <c r="B95" s="128" t="s">
        <v>65</v>
      </c>
      <c r="C95" s="179">
        <v>18000</v>
      </c>
    </row>
    <row r="96" spans="1:3" x14ac:dyDescent="0.25">
      <c r="A96" s="228">
        <v>3751</v>
      </c>
      <c r="B96" s="128" t="s">
        <v>161</v>
      </c>
      <c r="C96" s="179">
        <v>195300</v>
      </c>
    </row>
    <row r="97" spans="1:3" x14ac:dyDescent="0.25">
      <c r="A97" s="228">
        <v>3791</v>
      </c>
      <c r="B97" s="128" t="s">
        <v>265</v>
      </c>
      <c r="C97" s="179">
        <v>58000</v>
      </c>
    </row>
    <row r="98" spans="1:3" x14ac:dyDescent="0.25">
      <c r="A98" s="228">
        <v>3821</v>
      </c>
      <c r="B98" s="128" t="s">
        <v>66</v>
      </c>
      <c r="C98" s="179">
        <v>20902000</v>
      </c>
    </row>
    <row r="99" spans="1:3" x14ac:dyDescent="0.25">
      <c r="A99" s="228">
        <v>3841</v>
      </c>
      <c r="B99" s="128" t="s">
        <v>511</v>
      </c>
      <c r="C99" s="179">
        <v>566000</v>
      </c>
    </row>
    <row r="100" spans="1:3" x14ac:dyDescent="0.25">
      <c r="A100" s="228">
        <v>3911</v>
      </c>
      <c r="B100" s="128" t="s">
        <v>324</v>
      </c>
      <c r="C100" s="179">
        <v>500000</v>
      </c>
    </row>
    <row r="101" spans="1:3" x14ac:dyDescent="0.25">
      <c r="A101" s="228">
        <v>3922</v>
      </c>
      <c r="B101" s="128" t="s">
        <v>122</v>
      </c>
      <c r="C101" s="179">
        <v>13000000</v>
      </c>
    </row>
    <row r="102" spans="1:3" x14ac:dyDescent="0.25">
      <c r="A102" s="228">
        <v>3941</v>
      </c>
      <c r="B102" s="128" t="s">
        <v>228</v>
      </c>
      <c r="C102" s="179">
        <v>16050000</v>
      </c>
    </row>
    <row r="103" spans="1:3" x14ac:dyDescent="0.25">
      <c r="A103" s="228">
        <v>3942</v>
      </c>
      <c r="B103" s="128" t="s">
        <v>278</v>
      </c>
      <c r="C103" s="179">
        <v>700000</v>
      </c>
    </row>
    <row r="104" spans="1:3" x14ac:dyDescent="0.25">
      <c r="A104" s="228">
        <v>3961</v>
      </c>
      <c r="B104" s="128" t="s">
        <v>266</v>
      </c>
      <c r="C104" s="179">
        <v>80000</v>
      </c>
    </row>
    <row r="105" spans="1:3" x14ac:dyDescent="0.25">
      <c r="A105" s="228">
        <v>3962</v>
      </c>
      <c r="B105" s="128" t="s">
        <v>236</v>
      </c>
      <c r="C105" s="179">
        <v>400000</v>
      </c>
    </row>
    <row r="106" spans="1:3" x14ac:dyDescent="0.25">
      <c r="A106" s="228">
        <v>4211</v>
      </c>
      <c r="B106" s="128" t="s">
        <v>195</v>
      </c>
      <c r="C106" s="179">
        <v>147318105.6056</v>
      </c>
    </row>
    <row r="107" spans="1:3" x14ac:dyDescent="0.25">
      <c r="A107" s="228">
        <v>4251</v>
      </c>
      <c r="B107" s="128" t="s">
        <v>272</v>
      </c>
      <c r="C107" s="179">
        <v>14000000</v>
      </c>
    </row>
    <row r="108" spans="1:3" x14ac:dyDescent="0.25">
      <c r="A108" s="228">
        <v>4311</v>
      </c>
      <c r="B108" s="128" t="s">
        <v>380</v>
      </c>
      <c r="C108" s="179">
        <v>7250000</v>
      </c>
    </row>
    <row r="109" spans="1:3" x14ac:dyDescent="0.25">
      <c r="A109" s="228">
        <v>4411</v>
      </c>
      <c r="B109" s="128" t="s">
        <v>86</v>
      </c>
      <c r="C109" s="179">
        <v>145699000</v>
      </c>
    </row>
    <row r="110" spans="1:3" x14ac:dyDescent="0.25">
      <c r="A110" s="228">
        <v>4421</v>
      </c>
      <c r="B110" s="128" t="s">
        <v>413</v>
      </c>
      <c r="C110" s="179">
        <v>200000</v>
      </c>
    </row>
    <row r="111" spans="1:3" x14ac:dyDescent="0.25">
      <c r="A111" s="228">
        <v>4431</v>
      </c>
      <c r="B111" s="128" t="s">
        <v>410</v>
      </c>
      <c r="C111" s="179">
        <v>3900000</v>
      </c>
    </row>
    <row r="112" spans="1:3" x14ac:dyDescent="0.25">
      <c r="A112" s="228">
        <v>4451</v>
      </c>
      <c r="B112" s="128" t="s">
        <v>202</v>
      </c>
      <c r="C112" s="179">
        <v>2890000</v>
      </c>
    </row>
    <row r="113" spans="1:3" x14ac:dyDescent="0.25">
      <c r="A113" s="228">
        <v>4481</v>
      </c>
      <c r="B113" s="128" t="s">
        <v>373</v>
      </c>
      <c r="C113" s="179">
        <v>1000000</v>
      </c>
    </row>
    <row r="114" spans="1:3" x14ac:dyDescent="0.25">
      <c r="A114" s="228">
        <v>5111</v>
      </c>
      <c r="B114" s="128" t="s">
        <v>267</v>
      </c>
      <c r="C114" s="179">
        <v>6000000</v>
      </c>
    </row>
    <row r="115" spans="1:3" x14ac:dyDescent="0.25">
      <c r="A115" s="228">
        <v>5121</v>
      </c>
      <c r="B115" s="128" t="s">
        <v>325</v>
      </c>
      <c r="C115" s="179">
        <v>700000</v>
      </c>
    </row>
    <row r="116" spans="1:3" x14ac:dyDescent="0.25">
      <c r="A116" s="228">
        <v>5151</v>
      </c>
      <c r="B116" s="128" t="s">
        <v>162</v>
      </c>
      <c r="C116" s="179">
        <v>1000000</v>
      </c>
    </row>
    <row r="117" spans="1:3" x14ac:dyDescent="0.25">
      <c r="A117" s="228">
        <v>5191</v>
      </c>
      <c r="B117" s="128" t="s">
        <v>68</v>
      </c>
      <c r="C117" s="179">
        <v>4530000</v>
      </c>
    </row>
    <row r="118" spans="1:3" x14ac:dyDescent="0.25">
      <c r="A118" s="228">
        <v>5211</v>
      </c>
      <c r="B118" s="128" t="s">
        <v>164</v>
      </c>
      <c r="C118" s="179">
        <v>1000000</v>
      </c>
    </row>
    <row r="119" spans="1:3" x14ac:dyDescent="0.25">
      <c r="A119" s="228">
        <v>5231</v>
      </c>
      <c r="B119" s="128" t="s">
        <v>165</v>
      </c>
      <c r="C119" s="179">
        <v>250000</v>
      </c>
    </row>
    <row r="120" spans="1:3" x14ac:dyDescent="0.25">
      <c r="A120" s="228">
        <v>5311</v>
      </c>
      <c r="B120" s="128" t="s">
        <v>69</v>
      </c>
      <c r="C120" s="179">
        <v>4650000</v>
      </c>
    </row>
    <row r="121" spans="1:3" x14ac:dyDescent="0.25">
      <c r="A121" s="228">
        <v>5321</v>
      </c>
      <c r="B121" s="128" t="s">
        <v>70</v>
      </c>
      <c r="C121" s="179">
        <v>1100000</v>
      </c>
    </row>
    <row r="122" spans="1:3" x14ac:dyDescent="0.25">
      <c r="A122" s="228">
        <v>5611</v>
      </c>
      <c r="B122" s="128" t="s">
        <v>71</v>
      </c>
      <c r="C122" s="179">
        <v>196000</v>
      </c>
    </row>
    <row r="123" spans="1:3" x14ac:dyDescent="0.25">
      <c r="A123" s="228">
        <v>5621</v>
      </c>
      <c r="B123" s="128" t="s">
        <v>72</v>
      </c>
      <c r="C123" s="179">
        <v>200000</v>
      </c>
    </row>
    <row r="124" spans="1:3" x14ac:dyDescent="0.25">
      <c r="A124" s="228">
        <v>5641</v>
      </c>
      <c r="B124" s="128" t="s">
        <v>186</v>
      </c>
      <c r="C124" s="179">
        <v>250000</v>
      </c>
    </row>
    <row r="125" spans="1:3" x14ac:dyDescent="0.25">
      <c r="A125" s="228">
        <v>5651</v>
      </c>
      <c r="B125" s="128" t="s">
        <v>97</v>
      </c>
      <c r="C125" s="179">
        <v>112250.88</v>
      </c>
    </row>
    <row r="126" spans="1:3" x14ac:dyDescent="0.25">
      <c r="A126" s="228">
        <v>5661</v>
      </c>
      <c r="B126" s="128" t="s">
        <v>187</v>
      </c>
      <c r="C126" s="179">
        <v>500000</v>
      </c>
    </row>
    <row r="127" spans="1:3" x14ac:dyDescent="0.25">
      <c r="A127" s="228">
        <v>5671</v>
      </c>
      <c r="B127" s="128" t="s">
        <v>98</v>
      </c>
      <c r="C127" s="179">
        <v>3020000</v>
      </c>
    </row>
    <row r="128" spans="1:3" x14ac:dyDescent="0.25">
      <c r="A128" s="228">
        <v>5691</v>
      </c>
      <c r="B128" s="128" t="s">
        <v>73</v>
      </c>
      <c r="C128" s="179">
        <v>2500000</v>
      </c>
    </row>
    <row r="129" spans="1:3" x14ac:dyDescent="0.25">
      <c r="A129" s="228">
        <v>5781</v>
      </c>
      <c r="B129" s="128" t="s">
        <v>218</v>
      </c>
      <c r="C129" s="179">
        <v>200000</v>
      </c>
    </row>
    <row r="130" spans="1:3" x14ac:dyDescent="0.25">
      <c r="A130" s="228">
        <v>5811</v>
      </c>
      <c r="B130" s="128" t="s">
        <v>273</v>
      </c>
      <c r="C130" s="179">
        <v>10000000</v>
      </c>
    </row>
    <row r="131" spans="1:3" x14ac:dyDescent="0.25">
      <c r="A131" s="228">
        <v>5911</v>
      </c>
      <c r="B131" s="128" t="s">
        <v>170</v>
      </c>
      <c r="C131" s="179">
        <v>34732441.25</v>
      </c>
    </row>
    <row r="132" spans="1:3" x14ac:dyDescent="0.25">
      <c r="A132" s="228">
        <v>5971</v>
      </c>
      <c r="B132" s="128" t="s">
        <v>171</v>
      </c>
      <c r="C132" s="179">
        <v>4217741.4000000004</v>
      </c>
    </row>
    <row r="133" spans="1:3" x14ac:dyDescent="0.25">
      <c r="A133" s="228">
        <v>6121</v>
      </c>
      <c r="B133" s="128" t="s">
        <v>366</v>
      </c>
      <c r="C133" s="179">
        <v>316605842.30999994</v>
      </c>
    </row>
    <row r="134" spans="1:3" x14ac:dyDescent="0.25">
      <c r="A134" s="228">
        <v>6131</v>
      </c>
      <c r="B134" s="128" t="s">
        <v>367</v>
      </c>
      <c r="C134" s="179">
        <v>130826307.89000002</v>
      </c>
    </row>
    <row r="135" spans="1:3" x14ac:dyDescent="0.25">
      <c r="A135" s="228">
        <v>6151</v>
      </c>
      <c r="B135" s="128" t="s">
        <v>370</v>
      </c>
      <c r="C135" s="179">
        <v>544567849.80000007</v>
      </c>
    </row>
    <row r="136" spans="1:3" x14ac:dyDescent="0.25">
      <c r="A136" s="228">
        <v>6321</v>
      </c>
      <c r="B136" s="128" t="s">
        <v>269</v>
      </c>
      <c r="C136" s="179">
        <v>117180360</v>
      </c>
    </row>
    <row r="137" spans="1:3" x14ac:dyDescent="0.25">
      <c r="A137" s="228">
        <v>9111</v>
      </c>
      <c r="B137" s="128" t="s">
        <v>448</v>
      </c>
      <c r="C137" s="179">
        <v>38364867</v>
      </c>
    </row>
    <row r="138" spans="1:3" x14ac:dyDescent="0.25">
      <c r="A138" s="228">
        <v>9211</v>
      </c>
      <c r="B138" s="128" t="s">
        <v>449</v>
      </c>
      <c r="C138" s="179">
        <v>10000000</v>
      </c>
    </row>
    <row r="139" spans="1:3" x14ac:dyDescent="0.25">
      <c r="A139" s="228">
        <v>4351</v>
      </c>
      <c r="B139" s="128" t="s">
        <v>1774</v>
      </c>
      <c r="C139" s="179">
        <v>10000000</v>
      </c>
    </row>
    <row r="140" spans="1:3" x14ac:dyDescent="0.25">
      <c r="A140" s="128">
        <v>4391</v>
      </c>
      <c r="B140" s="128" t="s">
        <v>1778</v>
      </c>
      <c r="C140" s="179">
        <v>500000</v>
      </c>
    </row>
    <row r="141" spans="1:3" x14ac:dyDescent="0.25">
      <c r="A141" s="183" t="s">
        <v>510</v>
      </c>
      <c r="B141" s="183"/>
      <c r="C141" s="184">
        <v>4956509605.999999</v>
      </c>
    </row>
  </sheetData>
  <pageMargins left="0.70866141732283472" right="0.70866141732283472" top="0.98425196850393704" bottom="0.74803149606299213" header="0.31496062992125984" footer="0.31496062992125984"/>
  <pageSetup scale="77" fitToHeight="3" orientation="portrait" r:id="rId2"/>
  <headerFooter>
    <oddHeader>&amp;C&amp;"-,Negrita"MUNICIPIO DE TLAJOMULCO DE ZUÑIGA, JALISCO
PRESUPUESTO DE EGRESOS 2025 
CLASIFICACIÓN POR OBJETO DEL GASTO</oddHead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5A867-8B0F-4991-9A7A-A38B1B0EA5F2}">
  <dimension ref="A3:B69"/>
  <sheetViews>
    <sheetView tabSelected="1" view="pageLayout" zoomScale="90" zoomScaleNormal="100" zoomScalePageLayoutView="90" workbookViewId="0">
      <selection activeCell="G12" sqref="G12"/>
    </sheetView>
  </sheetViews>
  <sheetFormatPr baseColWidth="10" defaultRowHeight="15" x14ac:dyDescent="0.25"/>
  <cols>
    <col min="1" max="1" width="92.28515625" bestFit="1" customWidth="1"/>
    <col min="2" max="2" width="17.7109375" bestFit="1" customWidth="1"/>
  </cols>
  <sheetData>
    <row r="3" spans="1:2" ht="15.75" x14ac:dyDescent="0.25">
      <c r="A3" s="92" t="s">
        <v>997</v>
      </c>
      <c r="B3" s="88" t="s">
        <v>994</v>
      </c>
    </row>
    <row r="4" spans="1:2" x14ac:dyDescent="0.25">
      <c r="A4" s="91" t="s">
        <v>53</v>
      </c>
      <c r="B4" s="55">
        <v>9583000</v>
      </c>
    </row>
    <row r="5" spans="1:2" x14ac:dyDescent="0.25">
      <c r="A5" s="91" t="s">
        <v>54</v>
      </c>
      <c r="B5" s="55">
        <v>4883000</v>
      </c>
    </row>
    <row r="6" spans="1:2" x14ac:dyDescent="0.25">
      <c r="A6" s="91" t="s">
        <v>836</v>
      </c>
      <c r="B6" s="55">
        <v>4700000</v>
      </c>
    </row>
    <row r="7" spans="1:2" x14ac:dyDescent="0.25">
      <c r="A7" s="91" t="s">
        <v>80</v>
      </c>
      <c r="B7" s="55">
        <v>309374965.6056</v>
      </c>
    </row>
    <row r="8" spans="1:2" x14ac:dyDescent="0.25">
      <c r="A8" s="91" t="s">
        <v>409</v>
      </c>
      <c r="B8" s="55">
        <v>4400000</v>
      </c>
    </row>
    <row r="9" spans="1:2" s="86" customFormat="1" ht="21" customHeight="1" x14ac:dyDescent="0.25">
      <c r="A9" s="91" t="s">
        <v>199</v>
      </c>
      <c r="B9" s="55">
        <v>4000000</v>
      </c>
    </row>
    <row r="10" spans="1:2" x14ac:dyDescent="0.25">
      <c r="A10" s="91" t="s">
        <v>424</v>
      </c>
      <c r="B10" s="55">
        <v>6380968.3288000003</v>
      </c>
    </row>
    <row r="11" spans="1:2" x14ac:dyDescent="0.25">
      <c r="A11" s="91" t="s">
        <v>429</v>
      </c>
      <c r="B11" s="55">
        <v>14064137.276800001</v>
      </c>
    </row>
    <row r="12" spans="1:2" x14ac:dyDescent="0.25">
      <c r="A12" s="91" t="s">
        <v>812</v>
      </c>
      <c r="B12" s="55">
        <v>30226080</v>
      </c>
    </row>
    <row r="13" spans="1:2" x14ac:dyDescent="0.25">
      <c r="A13" s="91" t="s">
        <v>402</v>
      </c>
      <c r="B13" s="55">
        <v>3004000</v>
      </c>
    </row>
    <row r="14" spans="1:2" x14ac:dyDescent="0.25">
      <c r="A14" s="91" t="s">
        <v>412</v>
      </c>
      <c r="B14" s="55">
        <v>200000</v>
      </c>
    </row>
    <row r="15" spans="1:2" x14ac:dyDescent="0.25">
      <c r="A15" s="91" t="s">
        <v>810</v>
      </c>
      <c r="B15" s="55">
        <v>10008000</v>
      </c>
    </row>
    <row r="16" spans="1:2" x14ac:dyDescent="0.25">
      <c r="A16" s="91" t="s">
        <v>442</v>
      </c>
      <c r="B16" s="55">
        <v>95000000</v>
      </c>
    </row>
    <row r="17" spans="1:2" x14ac:dyDescent="0.25">
      <c r="A17" s="30" t="s">
        <v>1599</v>
      </c>
      <c r="B17" s="5">
        <v>12591780</v>
      </c>
    </row>
    <row r="18" spans="1:2" x14ac:dyDescent="0.25">
      <c r="A18" s="30" t="s">
        <v>87</v>
      </c>
      <c r="B18" s="5">
        <v>3500000</v>
      </c>
    </row>
    <row r="19" spans="1:2" x14ac:dyDescent="0.25">
      <c r="A19" s="30" t="s">
        <v>1598</v>
      </c>
      <c r="B19" s="5">
        <v>71000000</v>
      </c>
    </row>
    <row r="20" spans="1:2" x14ac:dyDescent="0.25">
      <c r="A20" s="30" t="s">
        <v>1600</v>
      </c>
      <c r="B20" s="5">
        <v>55000000</v>
      </c>
    </row>
    <row r="21" spans="1:2" x14ac:dyDescent="0.25">
      <c r="A21" s="30" t="s">
        <v>1601</v>
      </c>
      <c r="B21" s="5">
        <v>0</v>
      </c>
    </row>
    <row r="22" spans="1:2" x14ac:dyDescent="0.25">
      <c r="A22" s="91" t="s">
        <v>376</v>
      </c>
      <c r="B22" s="55">
        <v>27250000</v>
      </c>
    </row>
    <row r="23" spans="1:2" x14ac:dyDescent="0.25">
      <c r="A23" s="91" t="s">
        <v>802</v>
      </c>
      <c r="B23" s="55">
        <v>9250000</v>
      </c>
    </row>
    <row r="24" spans="1:2" x14ac:dyDescent="0.25">
      <c r="A24" s="91" t="s">
        <v>797</v>
      </c>
      <c r="B24" s="55">
        <v>6950000</v>
      </c>
    </row>
    <row r="25" spans="1:2" x14ac:dyDescent="0.25">
      <c r="A25" s="91" t="s">
        <v>786</v>
      </c>
      <c r="B25" s="55">
        <v>10500000</v>
      </c>
    </row>
    <row r="26" spans="1:2" x14ac:dyDescent="0.25">
      <c r="A26" s="30" t="s">
        <v>1765</v>
      </c>
      <c r="B26" s="5">
        <v>550000</v>
      </c>
    </row>
    <row r="27" spans="1:2" x14ac:dyDescent="0.25">
      <c r="A27" s="91" t="s">
        <v>104</v>
      </c>
      <c r="B27" s="55">
        <v>551337549.97439957</v>
      </c>
    </row>
    <row r="28" spans="1:2" x14ac:dyDescent="0.25">
      <c r="A28" s="91" t="s">
        <v>105</v>
      </c>
      <c r="B28" s="55">
        <v>551337549.97439957</v>
      </c>
    </row>
    <row r="29" spans="1:2" x14ac:dyDescent="0.25">
      <c r="A29" s="91" t="s">
        <v>784</v>
      </c>
      <c r="B29" s="55">
        <v>1856577416.4200001</v>
      </c>
    </row>
    <row r="30" spans="1:2" x14ac:dyDescent="0.25">
      <c r="A30" s="91" t="s">
        <v>297</v>
      </c>
      <c r="B30" s="55">
        <v>5440000</v>
      </c>
    </row>
    <row r="31" spans="1:2" x14ac:dyDescent="0.25">
      <c r="A31" s="91" t="s">
        <v>809</v>
      </c>
      <c r="B31" s="55">
        <v>4000000</v>
      </c>
    </row>
    <row r="32" spans="1:2" x14ac:dyDescent="0.25">
      <c r="A32" s="91" t="s">
        <v>315</v>
      </c>
      <c r="B32" s="55">
        <v>184816000</v>
      </c>
    </row>
    <row r="33" spans="1:2" x14ac:dyDescent="0.25">
      <c r="A33" s="91" t="s">
        <v>308</v>
      </c>
      <c r="B33" s="55">
        <v>44725000</v>
      </c>
    </row>
    <row r="34" spans="1:2" x14ac:dyDescent="0.25">
      <c r="A34" s="91" t="s">
        <v>244</v>
      </c>
      <c r="B34" s="55">
        <v>2050000</v>
      </c>
    </row>
    <row r="35" spans="1:2" x14ac:dyDescent="0.25">
      <c r="A35" s="91" t="s">
        <v>355</v>
      </c>
      <c r="B35" s="55">
        <v>16565500</v>
      </c>
    </row>
    <row r="36" spans="1:2" x14ac:dyDescent="0.25">
      <c r="A36" s="91" t="s">
        <v>252</v>
      </c>
      <c r="B36" s="55">
        <v>202589680.42000002</v>
      </c>
    </row>
    <row r="37" spans="1:2" x14ac:dyDescent="0.25">
      <c r="A37" s="91" t="s">
        <v>146</v>
      </c>
      <c r="B37" s="55">
        <v>53526161.25</v>
      </c>
    </row>
    <row r="38" spans="1:2" x14ac:dyDescent="0.25">
      <c r="A38" s="91" t="s">
        <v>686</v>
      </c>
      <c r="B38" s="55">
        <v>17000000</v>
      </c>
    </row>
    <row r="39" spans="1:2" x14ac:dyDescent="0.25">
      <c r="A39" s="91" t="s">
        <v>358</v>
      </c>
      <c r="B39" s="55">
        <v>2000000</v>
      </c>
    </row>
    <row r="40" spans="1:2" x14ac:dyDescent="0.25">
      <c r="A40" s="91" t="s">
        <v>39</v>
      </c>
      <c r="B40" s="55">
        <v>64864867</v>
      </c>
    </row>
    <row r="41" spans="1:2" x14ac:dyDescent="0.25">
      <c r="A41" s="91" t="s">
        <v>275</v>
      </c>
      <c r="B41" s="55">
        <v>8699999.9999998659</v>
      </c>
    </row>
    <row r="42" spans="1:2" x14ac:dyDescent="0.25">
      <c r="A42" s="91" t="s">
        <v>785</v>
      </c>
      <c r="B42" s="55">
        <v>18545000</v>
      </c>
    </row>
    <row r="43" spans="1:2" x14ac:dyDescent="0.25">
      <c r="A43" s="91" t="s">
        <v>327</v>
      </c>
      <c r="B43" s="55">
        <v>1165281369</v>
      </c>
    </row>
    <row r="44" spans="1:2" x14ac:dyDescent="0.25">
      <c r="A44" s="91" t="s">
        <v>166</v>
      </c>
      <c r="B44" s="55">
        <v>64473838.75</v>
      </c>
    </row>
    <row r="45" spans="1:2" ht="30" x14ac:dyDescent="0.25">
      <c r="A45" s="176" t="s">
        <v>1764</v>
      </c>
      <c r="B45" s="5">
        <v>2000000</v>
      </c>
    </row>
    <row r="46" spans="1:2" x14ac:dyDescent="0.25">
      <c r="A46" s="91" t="s">
        <v>125</v>
      </c>
      <c r="B46" s="55">
        <v>1681878200</v>
      </c>
    </row>
    <row r="47" spans="1:2" x14ac:dyDescent="0.25">
      <c r="A47" s="91" t="s">
        <v>363</v>
      </c>
      <c r="B47" s="55">
        <v>592947364</v>
      </c>
    </row>
    <row r="48" spans="1:2" x14ac:dyDescent="0.25">
      <c r="A48" s="91" t="s">
        <v>371</v>
      </c>
      <c r="B48" s="55">
        <v>73722636</v>
      </c>
    </row>
    <row r="49" spans="1:2" x14ac:dyDescent="0.25">
      <c r="A49" s="91" t="s">
        <v>803</v>
      </c>
      <c r="B49" s="55">
        <v>260320000</v>
      </c>
    </row>
    <row r="50" spans="1:2" x14ac:dyDescent="0.25">
      <c r="A50" s="91" t="s">
        <v>352</v>
      </c>
      <c r="B50" s="55">
        <v>1170000</v>
      </c>
    </row>
    <row r="51" spans="1:2" x14ac:dyDescent="0.25">
      <c r="A51" s="91" t="s">
        <v>397</v>
      </c>
      <c r="B51" s="55">
        <v>324315000</v>
      </c>
    </row>
    <row r="52" spans="1:2" x14ac:dyDescent="0.25">
      <c r="A52" s="91" t="s">
        <v>346</v>
      </c>
      <c r="B52" s="55">
        <v>59973200</v>
      </c>
    </row>
    <row r="53" spans="1:2" x14ac:dyDescent="0.25">
      <c r="A53" s="91" t="s">
        <v>179</v>
      </c>
      <c r="B53" s="55">
        <v>36100000</v>
      </c>
    </row>
    <row r="54" spans="1:2" x14ac:dyDescent="0.25">
      <c r="A54" s="30" t="s">
        <v>456</v>
      </c>
      <c r="B54" s="5">
        <v>333330000</v>
      </c>
    </row>
    <row r="55" spans="1:2" x14ac:dyDescent="0.25">
      <c r="A55" s="91" t="s">
        <v>223</v>
      </c>
      <c r="B55" s="55">
        <v>484146474</v>
      </c>
    </row>
    <row r="56" spans="1:2" x14ac:dyDescent="0.25">
      <c r="A56" s="30" t="s">
        <v>126</v>
      </c>
      <c r="B56" s="5">
        <v>5085000</v>
      </c>
    </row>
    <row r="57" spans="1:2" x14ac:dyDescent="0.25">
      <c r="A57" s="91" t="s">
        <v>224</v>
      </c>
      <c r="B57" s="55">
        <v>3615000</v>
      </c>
    </row>
    <row r="58" spans="1:2" x14ac:dyDescent="0.25">
      <c r="A58" s="94" t="s">
        <v>804</v>
      </c>
      <c r="B58" s="55">
        <v>1000000</v>
      </c>
    </row>
    <row r="59" spans="1:2" x14ac:dyDescent="0.25">
      <c r="A59" s="91" t="s">
        <v>237</v>
      </c>
      <c r="B59" s="55">
        <v>447346474</v>
      </c>
    </row>
    <row r="60" spans="1:2" x14ac:dyDescent="0.25">
      <c r="A60" s="91" t="s">
        <v>138</v>
      </c>
      <c r="B60" s="55">
        <v>6500000</v>
      </c>
    </row>
    <row r="61" spans="1:2" x14ac:dyDescent="0.25">
      <c r="A61" s="91" t="s">
        <v>229</v>
      </c>
      <c r="B61" s="55">
        <v>8970000</v>
      </c>
    </row>
    <row r="62" spans="1:2" x14ac:dyDescent="0.25">
      <c r="A62" s="30" t="s">
        <v>135</v>
      </c>
      <c r="B62" s="5">
        <v>4630000</v>
      </c>
    </row>
    <row r="63" spans="1:2" x14ac:dyDescent="0.25">
      <c r="A63" s="30" t="s">
        <v>455</v>
      </c>
      <c r="B63" s="5">
        <v>7000000</v>
      </c>
    </row>
    <row r="64" spans="1:2" x14ac:dyDescent="0.25">
      <c r="A64" s="91" t="s">
        <v>198</v>
      </c>
      <c r="B64" s="55">
        <v>36362000</v>
      </c>
    </row>
    <row r="65" spans="1:2" x14ac:dyDescent="0.25">
      <c r="A65" s="91" t="s">
        <v>436</v>
      </c>
      <c r="B65" s="55">
        <v>19813000</v>
      </c>
    </row>
    <row r="66" spans="1:2" x14ac:dyDescent="0.25">
      <c r="A66" s="94" t="s">
        <v>288</v>
      </c>
      <c r="B66" s="55">
        <v>6189000</v>
      </c>
    </row>
    <row r="67" spans="1:2" x14ac:dyDescent="0.25">
      <c r="A67" s="91" t="s">
        <v>372</v>
      </c>
      <c r="B67" s="55">
        <v>1000000</v>
      </c>
    </row>
    <row r="68" spans="1:2" x14ac:dyDescent="0.25">
      <c r="A68" s="91" t="s">
        <v>192</v>
      </c>
      <c r="B68" s="55">
        <v>9360000</v>
      </c>
    </row>
    <row r="69" spans="1:2" x14ac:dyDescent="0.25">
      <c r="A69" s="89" t="s">
        <v>510</v>
      </c>
      <c r="B69" s="90">
        <v>4956509605.999999</v>
      </c>
    </row>
  </sheetData>
  <pageMargins left="0.7" right="0.7" top="0.96875" bottom="0.75" header="0.3" footer="0.3"/>
  <pageSetup orientation="landscape" r:id="rId2"/>
  <headerFooter>
    <oddHeader>&amp;C&amp;"-,Negrita"MUNICIPIO DE TLAJOMULCO DE ZUÑIGA, JALISCO
PRESUPUESTO DE EGRESOS 2025 
CLASIFICACIÓN POR PROGRAMA Y PROYECTO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8352-850A-443C-A0A7-B5D13A4C45FA}">
  <dimension ref="B3:C9"/>
  <sheetViews>
    <sheetView tabSelected="1" view="pageLayout" zoomScaleNormal="100" workbookViewId="0">
      <selection activeCell="G12" sqref="G12"/>
    </sheetView>
  </sheetViews>
  <sheetFormatPr baseColWidth="10" defaultRowHeight="15" x14ac:dyDescent="0.25"/>
  <cols>
    <col min="1" max="1" width="6.5703125" customWidth="1"/>
    <col min="2" max="2" width="55.7109375" bestFit="1" customWidth="1"/>
    <col min="3" max="3" width="17.7109375" bestFit="1" customWidth="1"/>
  </cols>
  <sheetData>
    <row r="3" spans="2:3" ht="15.75" x14ac:dyDescent="0.25">
      <c r="B3" s="229" t="s">
        <v>934</v>
      </c>
      <c r="C3" s="220" t="s">
        <v>994</v>
      </c>
    </row>
    <row r="4" spans="2:3" ht="15.75" x14ac:dyDescent="0.25">
      <c r="B4" s="230" t="s">
        <v>998</v>
      </c>
      <c r="C4" s="231">
        <v>48364867</v>
      </c>
    </row>
    <row r="5" spans="2:3" ht="15.75" x14ac:dyDescent="0.25">
      <c r="B5" s="230" t="s">
        <v>999</v>
      </c>
      <c r="C5" s="231">
        <v>3716905945.4699993</v>
      </c>
    </row>
    <row r="6" spans="2:3" ht="15.75" x14ac:dyDescent="0.25">
      <c r="B6" s="230" t="s">
        <v>1000</v>
      </c>
      <c r="C6" s="231">
        <v>1191238793.53</v>
      </c>
    </row>
    <row r="7" spans="2:3" ht="15.75" x14ac:dyDescent="0.25">
      <c r="B7" s="230" t="s">
        <v>510</v>
      </c>
      <c r="C7" s="232">
        <v>4956509605.999999</v>
      </c>
    </row>
    <row r="9" spans="2:3" s="86" customFormat="1" ht="21" customHeight="1" x14ac:dyDescent="0.25">
      <c r="B9"/>
      <c r="C9"/>
    </row>
  </sheetData>
  <pageMargins left="0.7" right="0.7" top="0.96875" bottom="0.75" header="0.3" footer="0.3"/>
  <pageSetup orientation="portrait" r:id="rId2"/>
  <headerFooter>
    <oddHeader>&amp;C&amp;"-,Negrita"MUNICIPIO DE TLAJOMULCO DE ZUÑIGA, JALISCO
PRESUPUESTO DE EGRESOS 2025 
CLASIFICACIÓN POR TIPO DE GASTO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5284-1BF8-454C-AB5C-D4711648EC29}">
  <dimension ref="B1:C17"/>
  <sheetViews>
    <sheetView tabSelected="1" view="pageLayout" topLeftCell="B2" zoomScaleNormal="100" workbookViewId="0">
      <selection activeCell="G12" sqref="G12"/>
    </sheetView>
  </sheetViews>
  <sheetFormatPr baseColWidth="10" defaultRowHeight="15" x14ac:dyDescent="0.25"/>
  <cols>
    <col min="2" max="2" width="77" bestFit="1" customWidth="1"/>
    <col min="3" max="3" width="17.7109375" bestFit="1" customWidth="1"/>
  </cols>
  <sheetData>
    <row r="1" spans="2:3" hidden="1" x14ac:dyDescent="0.25">
      <c r="B1" s="10" t="s">
        <v>14</v>
      </c>
      <c r="C1" s="2">
        <v>6000</v>
      </c>
    </row>
    <row r="3" spans="2:3" ht="15.75" x14ac:dyDescent="0.25">
      <c r="B3" s="87" t="s">
        <v>1001</v>
      </c>
      <c r="C3" s="88" t="s">
        <v>994</v>
      </c>
    </row>
    <row r="4" spans="2:3" ht="18" customHeight="1" x14ac:dyDescent="0.25">
      <c r="B4" s="2" t="s">
        <v>990</v>
      </c>
      <c r="C4" s="5">
        <v>126371757</v>
      </c>
    </row>
    <row r="5" spans="2:3" ht="17.25" customHeight="1" x14ac:dyDescent="0.25">
      <c r="B5" s="30" t="s">
        <v>125</v>
      </c>
      <c r="C5" s="5">
        <v>126371757</v>
      </c>
    </row>
    <row r="6" spans="2:3" ht="17.25" customHeight="1" x14ac:dyDescent="0.25">
      <c r="B6" s="35" t="s">
        <v>363</v>
      </c>
      <c r="C6" s="5">
        <v>126371757</v>
      </c>
    </row>
    <row r="7" spans="2:3" ht="15.75" customHeight="1" x14ac:dyDescent="0.25">
      <c r="B7" s="2" t="s">
        <v>985</v>
      </c>
      <c r="C7" s="5">
        <v>870145564</v>
      </c>
    </row>
    <row r="8" spans="2:3" ht="18" customHeight="1" x14ac:dyDescent="0.25">
      <c r="B8" s="30" t="s">
        <v>784</v>
      </c>
      <c r="C8" s="5">
        <v>109180360</v>
      </c>
    </row>
    <row r="9" spans="2:3" s="86" customFormat="1" ht="21" customHeight="1" x14ac:dyDescent="0.25">
      <c r="B9" s="35" t="s">
        <v>252</v>
      </c>
      <c r="C9" s="5">
        <v>109180360</v>
      </c>
    </row>
    <row r="10" spans="2:3" x14ac:dyDescent="0.25">
      <c r="B10" s="30" t="s">
        <v>125</v>
      </c>
      <c r="C10" s="5">
        <v>760965204</v>
      </c>
    </row>
    <row r="11" spans="2:3" x14ac:dyDescent="0.25">
      <c r="B11" s="35" t="s">
        <v>363</v>
      </c>
      <c r="C11" s="5">
        <v>353912568</v>
      </c>
    </row>
    <row r="12" spans="2:3" x14ac:dyDescent="0.25">
      <c r="B12" s="35" t="s">
        <v>371</v>
      </c>
      <c r="C12" s="5">
        <v>73722636</v>
      </c>
    </row>
    <row r="13" spans="2:3" x14ac:dyDescent="0.25">
      <c r="B13" s="35" t="s">
        <v>456</v>
      </c>
      <c r="C13" s="5">
        <v>333330000</v>
      </c>
    </row>
    <row r="14" spans="2:3" x14ac:dyDescent="0.25">
      <c r="B14" s="2" t="s">
        <v>992</v>
      </c>
      <c r="C14" s="5">
        <v>112663039</v>
      </c>
    </row>
    <row r="15" spans="2:3" x14ac:dyDescent="0.25">
      <c r="B15" s="30" t="s">
        <v>125</v>
      </c>
      <c r="C15" s="5">
        <v>112663039</v>
      </c>
    </row>
    <row r="16" spans="2:3" x14ac:dyDescent="0.25">
      <c r="B16" s="35" t="s">
        <v>363</v>
      </c>
      <c r="C16" s="5">
        <v>112663039</v>
      </c>
    </row>
    <row r="17" spans="2:3" x14ac:dyDescent="0.25">
      <c r="B17" s="89" t="s">
        <v>510</v>
      </c>
      <c r="C17" s="90">
        <v>1109180360</v>
      </c>
    </row>
  </sheetData>
  <pageMargins left="0.7" right="0.7" top="0.96875" bottom="0.75" header="0.3" footer="0.3"/>
  <pageSetup orientation="landscape" r:id="rId2"/>
  <headerFooter>
    <oddHeader>&amp;C&amp;"-,Negrita"MUNICIPIO DE TLAJOMULCO DE ZUÑIGA, JALISCO
PRESUPUESTO DE EGRESOS 2025 
CLASIFICACIÓN DEL CAPÍTULO 6000 - INVERSIÓN PÚBLICA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38F2-5993-4CFA-A727-F182C5411157}">
  <dimension ref="A4:C12"/>
  <sheetViews>
    <sheetView tabSelected="1" view="pageLayout" zoomScaleNormal="100" workbookViewId="0">
      <selection activeCell="G12" sqref="G12"/>
    </sheetView>
  </sheetViews>
  <sheetFormatPr baseColWidth="10" defaultRowHeight="15" x14ac:dyDescent="0.25"/>
  <cols>
    <col min="1" max="1" width="9.85546875" customWidth="1"/>
    <col min="2" max="2" width="54.5703125" customWidth="1"/>
    <col min="3" max="3" width="17.7109375" bestFit="1" customWidth="1"/>
  </cols>
  <sheetData>
    <row r="4" spans="1:3" hidden="1" x14ac:dyDescent="0.25">
      <c r="A4" t="s">
        <v>14</v>
      </c>
      <c r="B4" s="2">
        <v>9000</v>
      </c>
    </row>
    <row r="5" spans="1:3" hidden="1" x14ac:dyDescent="0.25"/>
    <row r="6" spans="1:3" ht="15.75" x14ac:dyDescent="0.25">
      <c r="A6" t="s">
        <v>16</v>
      </c>
      <c r="B6" t="s">
        <v>17</v>
      </c>
      <c r="C6" s="220" t="s">
        <v>994</v>
      </c>
    </row>
    <row r="7" spans="1:3" ht="30" x14ac:dyDescent="0.25">
      <c r="A7" s="91">
        <v>9111</v>
      </c>
      <c r="B7" s="94" t="s">
        <v>448</v>
      </c>
      <c r="C7" s="55">
        <v>38364867</v>
      </c>
    </row>
    <row r="8" spans="1:3" ht="30" x14ac:dyDescent="0.25">
      <c r="A8" s="91">
        <v>9211</v>
      </c>
      <c r="B8" s="94" t="s">
        <v>449</v>
      </c>
      <c r="C8" s="55">
        <v>10000000</v>
      </c>
    </row>
    <row r="9" spans="1:3" ht="17.25" customHeight="1" x14ac:dyDescent="0.25">
      <c r="A9" s="1" t="s">
        <v>510</v>
      </c>
      <c r="B9" s="1"/>
      <c r="C9" s="7">
        <v>48364867</v>
      </c>
    </row>
    <row r="10" spans="1:3" ht="15.75" customHeight="1" x14ac:dyDescent="0.25"/>
    <row r="11" spans="1:3" ht="18" customHeight="1" x14ac:dyDescent="0.25"/>
    <row r="12" spans="1:3" s="86" customFormat="1" ht="21" customHeight="1" x14ac:dyDescent="0.25">
      <c r="A12"/>
      <c r="B12"/>
    </row>
  </sheetData>
  <pageMargins left="0.7" right="0.7" top="0.96875" bottom="0.75" header="0.3" footer="0.3"/>
  <pageSetup orientation="portrait" r:id="rId2"/>
  <headerFooter>
    <oddHeader>&amp;C&amp;"-,Negrita"MUNICIPIO DE TLAJOMULCO DE ZUÑIGA, JALISCO
PRESUPUESTO DE EGRESOS 2025 
CLASIFICACIÓN DEL CAPÍTULO 9000 - DEUDA PÚBLICA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E410-B4C1-448C-A177-1712B3FB06D3}">
  <dimension ref="A3:B26"/>
  <sheetViews>
    <sheetView tabSelected="1" view="pageLayout" zoomScaleNormal="100" workbookViewId="0">
      <selection activeCell="G12" sqref="G12"/>
    </sheetView>
  </sheetViews>
  <sheetFormatPr baseColWidth="10" defaultRowHeight="15" x14ac:dyDescent="0.25"/>
  <cols>
    <col min="1" max="1" width="59.7109375" bestFit="1" customWidth="1"/>
    <col min="2" max="2" width="17.7109375" bestFit="1" customWidth="1"/>
  </cols>
  <sheetData>
    <row r="3" spans="1:2" ht="15.75" x14ac:dyDescent="0.25">
      <c r="A3" s="92" t="s">
        <v>1002</v>
      </c>
      <c r="B3" s="88" t="s">
        <v>994</v>
      </c>
    </row>
    <row r="4" spans="1:2" x14ac:dyDescent="0.25">
      <c r="A4" s="2" t="s">
        <v>520</v>
      </c>
      <c r="B4" s="5">
        <v>4182374809.9999995</v>
      </c>
    </row>
    <row r="5" spans="1:2" x14ac:dyDescent="0.25">
      <c r="A5" s="30">
        <v>1000</v>
      </c>
      <c r="B5" s="5">
        <v>1509627843</v>
      </c>
    </row>
    <row r="6" spans="1:2" x14ac:dyDescent="0.25">
      <c r="A6" s="35" t="s">
        <v>327</v>
      </c>
      <c r="B6" s="5">
        <v>1509627843</v>
      </c>
    </row>
    <row r="7" spans="1:2" x14ac:dyDescent="0.25">
      <c r="A7" s="30">
        <v>2000</v>
      </c>
      <c r="B7" s="5">
        <v>417269200.05999988</v>
      </c>
    </row>
    <row r="8" spans="1:2" x14ac:dyDescent="0.25">
      <c r="A8" s="35" t="s">
        <v>57</v>
      </c>
      <c r="B8" s="5">
        <v>417269200.05999988</v>
      </c>
    </row>
    <row r="9" spans="1:2" s="86" customFormat="1" ht="21" customHeight="1" x14ac:dyDescent="0.25">
      <c r="A9" s="30">
        <v>3000</v>
      </c>
      <c r="B9" s="5">
        <v>929051796.80439961</v>
      </c>
    </row>
    <row r="10" spans="1:2" x14ac:dyDescent="0.25">
      <c r="A10" s="35" t="s">
        <v>42</v>
      </c>
      <c r="B10" s="5">
        <v>929051796.80439961</v>
      </c>
    </row>
    <row r="11" spans="1:2" x14ac:dyDescent="0.25">
      <c r="A11" s="30">
        <v>4000</v>
      </c>
      <c r="B11" s="5">
        <v>332757105.6056</v>
      </c>
    </row>
    <row r="12" spans="1:2" x14ac:dyDescent="0.25">
      <c r="A12" s="35" t="s">
        <v>85</v>
      </c>
      <c r="B12" s="5">
        <v>332757105.6056</v>
      </c>
    </row>
    <row r="13" spans="1:2" x14ac:dyDescent="0.25">
      <c r="A13" s="30">
        <v>5000</v>
      </c>
      <c r="B13" s="5">
        <v>75158433.530000001</v>
      </c>
    </row>
    <row r="14" spans="1:2" x14ac:dyDescent="0.25">
      <c r="A14" s="35" t="s">
        <v>67</v>
      </c>
      <c r="B14" s="5">
        <v>75158433.530000001</v>
      </c>
    </row>
    <row r="15" spans="1:2" x14ac:dyDescent="0.25">
      <c r="A15" s="30">
        <v>6000</v>
      </c>
      <c r="B15" s="5">
        <v>870145564</v>
      </c>
    </row>
    <row r="16" spans="1:2" x14ac:dyDescent="0.25">
      <c r="A16" s="35" t="s">
        <v>268</v>
      </c>
      <c r="B16" s="5">
        <v>870145564</v>
      </c>
    </row>
    <row r="17" spans="1:2" x14ac:dyDescent="0.25">
      <c r="A17" s="30">
        <v>9000</v>
      </c>
      <c r="B17" s="5">
        <v>48364867</v>
      </c>
    </row>
    <row r="18" spans="1:2" x14ac:dyDescent="0.25">
      <c r="A18" s="35" t="s">
        <v>447</v>
      </c>
      <c r="B18" s="5">
        <v>48364867</v>
      </c>
    </row>
    <row r="19" spans="1:2" x14ac:dyDescent="0.25">
      <c r="A19" s="2" t="s">
        <v>519</v>
      </c>
      <c r="B19" s="5">
        <v>774134796</v>
      </c>
    </row>
    <row r="20" spans="1:2" x14ac:dyDescent="0.25">
      <c r="A20" s="30">
        <v>2000</v>
      </c>
      <c r="B20" s="5">
        <v>36100000</v>
      </c>
    </row>
    <row r="21" spans="1:2" x14ac:dyDescent="0.25">
      <c r="A21" s="35" t="s">
        <v>57</v>
      </c>
      <c r="B21" s="5">
        <v>36100000</v>
      </c>
    </row>
    <row r="22" spans="1:2" x14ac:dyDescent="0.25">
      <c r="A22" s="30">
        <v>3000</v>
      </c>
      <c r="B22" s="5">
        <v>499000000</v>
      </c>
    </row>
    <row r="23" spans="1:2" x14ac:dyDescent="0.25">
      <c r="A23" s="35" t="s">
        <v>42</v>
      </c>
      <c r="B23" s="5">
        <v>499000000</v>
      </c>
    </row>
    <row r="24" spans="1:2" x14ac:dyDescent="0.25">
      <c r="A24" s="30">
        <v>6000</v>
      </c>
      <c r="B24" s="5">
        <v>239034796.00000003</v>
      </c>
    </row>
    <row r="25" spans="1:2" x14ac:dyDescent="0.25">
      <c r="A25" s="35" t="s">
        <v>268</v>
      </c>
      <c r="B25" s="5">
        <v>239034796.00000003</v>
      </c>
    </row>
    <row r="26" spans="1:2" x14ac:dyDescent="0.25">
      <c r="A26" s="89" t="s">
        <v>510</v>
      </c>
      <c r="B26" s="90">
        <v>4956509606</v>
      </c>
    </row>
  </sheetData>
  <pageMargins left="0.7" right="0.7" top="0.96875" bottom="0.75" header="0.3" footer="0.3"/>
  <pageSetup orientation="portrait" r:id="rId2"/>
  <headerFooter>
    <oddHeader>&amp;C&amp;"-,Negrita"MUNICIPIO DE TLAJOMULCO DE ZUÑIGA, JALISCO
PRESUPUESTO DE EGRESOS 2025 
CLASIFICACIÓN DE PRESUPUESTO ETIQUETADO</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95F66-399A-44DB-AE23-133391503BCF}">
  <dimension ref="A3:D16"/>
  <sheetViews>
    <sheetView tabSelected="1" view="pageLayout" zoomScaleNormal="100" workbookViewId="0">
      <selection activeCell="G12" sqref="G12"/>
    </sheetView>
  </sheetViews>
  <sheetFormatPr baseColWidth="10" defaultRowHeight="15" x14ac:dyDescent="0.25"/>
  <cols>
    <col min="1" max="1" width="9.42578125" customWidth="1"/>
    <col min="2" max="2" width="50.42578125" bestFit="1" customWidth="1"/>
    <col min="3" max="3" width="17.7109375" bestFit="1" customWidth="1"/>
  </cols>
  <sheetData>
    <row r="3" spans="1:4" s="86" customFormat="1" ht="15.75" x14ac:dyDescent="0.25">
      <c r="A3" s="86" t="s">
        <v>1644</v>
      </c>
      <c r="B3" s="86" t="s">
        <v>1645</v>
      </c>
      <c r="C3" s="233" t="s">
        <v>994</v>
      </c>
    </row>
    <row r="4" spans="1:4" x14ac:dyDescent="0.25">
      <c r="A4" s="93" t="s">
        <v>100</v>
      </c>
      <c r="B4" s="91" t="s">
        <v>830</v>
      </c>
      <c r="C4" s="55">
        <v>2872468698.9744</v>
      </c>
      <c r="D4" s="91"/>
    </row>
    <row r="5" spans="1:4" x14ac:dyDescent="0.25">
      <c r="A5" s="93" t="s">
        <v>282</v>
      </c>
      <c r="B5" s="91" t="s">
        <v>831</v>
      </c>
      <c r="C5" s="55">
        <v>17012000</v>
      </c>
      <c r="D5" s="91"/>
    </row>
    <row r="6" spans="1:4" x14ac:dyDescent="0.25">
      <c r="A6" s="93" t="s">
        <v>361</v>
      </c>
      <c r="B6" s="91" t="s">
        <v>832</v>
      </c>
      <c r="C6" s="55">
        <v>1000000000</v>
      </c>
      <c r="D6" s="91"/>
    </row>
    <row r="7" spans="1:4" ht="30" x14ac:dyDescent="0.25">
      <c r="A7" s="93" t="s">
        <v>34</v>
      </c>
      <c r="B7" s="94" t="s">
        <v>833</v>
      </c>
      <c r="C7" s="55">
        <v>293154547.41999984</v>
      </c>
      <c r="D7" s="91"/>
    </row>
    <row r="8" spans="1:4" x14ac:dyDescent="0.25">
      <c r="A8" s="93" t="s">
        <v>49</v>
      </c>
      <c r="B8" s="91" t="s">
        <v>834</v>
      </c>
      <c r="C8" s="55">
        <v>616932579.6056</v>
      </c>
      <c r="D8" s="91"/>
    </row>
    <row r="9" spans="1:4" s="86" customFormat="1" ht="21" customHeight="1" x14ac:dyDescent="0.25">
      <c r="A9" s="93" t="s">
        <v>76</v>
      </c>
      <c r="B9" s="91" t="s">
        <v>835</v>
      </c>
      <c r="C9" s="55">
        <v>155941780</v>
      </c>
      <c r="D9" s="93"/>
    </row>
    <row r="10" spans="1:4" x14ac:dyDescent="0.25">
      <c r="A10" s="93" t="s">
        <v>1762</v>
      </c>
      <c r="B10" s="91" t="s">
        <v>1763</v>
      </c>
      <c r="C10" s="55">
        <v>1000000</v>
      </c>
      <c r="D10" s="91"/>
    </row>
    <row r="11" spans="1:4" x14ac:dyDescent="0.25">
      <c r="A11" s="1" t="s">
        <v>510</v>
      </c>
      <c r="B11" s="1"/>
      <c r="C11" s="7">
        <v>4956509606</v>
      </c>
      <c r="D11" s="91"/>
    </row>
    <row r="12" spans="1:4" x14ac:dyDescent="0.25">
      <c r="A12" s="91"/>
      <c r="B12" s="91"/>
      <c r="C12" s="91"/>
      <c r="D12" s="91"/>
    </row>
    <row r="13" spans="1:4" x14ac:dyDescent="0.25">
      <c r="A13" s="91"/>
      <c r="B13" s="91"/>
      <c r="C13" s="91"/>
      <c r="D13" s="91"/>
    </row>
    <row r="14" spans="1:4" x14ac:dyDescent="0.25">
      <c r="A14" s="91"/>
      <c r="B14" s="91"/>
      <c r="C14" s="91"/>
      <c r="D14" s="91"/>
    </row>
    <row r="15" spans="1:4" x14ac:dyDescent="0.25">
      <c r="A15" s="91"/>
      <c r="B15" s="91"/>
      <c r="C15" s="91"/>
      <c r="D15" s="91"/>
    </row>
    <row r="16" spans="1:4" x14ac:dyDescent="0.25">
      <c r="A16" s="91"/>
      <c r="B16" s="91"/>
      <c r="C16" s="91"/>
      <c r="D16" s="91"/>
    </row>
  </sheetData>
  <pageMargins left="0.7" right="0.7" top="0.96875" bottom="0.75" header="0.3" footer="0.3"/>
  <pageSetup orientation="portrait" r:id="rId2"/>
  <headerFooter>
    <oddHeader>&amp;C&amp;"-,Negrita"MUNICIPIO DE TLAJOMULCO DE ZUÑIGA, JALISCO
PRESUPUESTO DE EGRESOS 2025 
CLASIFICACIÓN PROGRAMATICA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665E-5F6F-4FCC-8294-EABEEC5A9870}">
  <sheetPr>
    <pageSetUpPr fitToPage="1"/>
  </sheetPr>
  <dimension ref="A1:B792"/>
  <sheetViews>
    <sheetView tabSelected="1" topLeftCell="A4" workbookViewId="0">
      <selection activeCell="G12" sqref="G12"/>
    </sheetView>
  </sheetViews>
  <sheetFormatPr baseColWidth="10" defaultRowHeight="15" x14ac:dyDescent="0.25"/>
  <cols>
    <col min="1" max="1" width="118" style="45" bestFit="1" customWidth="1"/>
    <col min="2" max="2" width="15.28515625" style="91" bestFit="1" customWidth="1"/>
    <col min="4" max="4" width="22" bestFit="1" customWidth="1"/>
    <col min="5" max="5" width="107.7109375" bestFit="1" customWidth="1"/>
    <col min="6" max="6" width="15.28515625" bestFit="1" customWidth="1"/>
  </cols>
  <sheetData>
    <row r="1" spans="1:2" x14ac:dyDescent="0.25">
      <c r="A1" s="125" t="s">
        <v>1650</v>
      </c>
      <c r="B1" s="91" t="s">
        <v>666</v>
      </c>
    </row>
    <row r="2" spans="1:2" x14ac:dyDescent="0.25">
      <c r="A2" s="126" t="s">
        <v>912</v>
      </c>
      <c r="B2" s="55">
        <v>27250000</v>
      </c>
    </row>
    <row r="3" spans="1:2" x14ac:dyDescent="0.25">
      <c r="A3" s="126" t="s">
        <v>802</v>
      </c>
      <c r="B3" s="55">
        <v>9250000</v>
      </c>
    </row>
    <row r="4" spans="1:2" x14ac:dyDescent="0.25">
      <c r="A4" s="126" t="s">
        <v>376</v>
      </c>
      <c r="B4" s="55">
        <v>9250000</v>
      </c>
    </row>
    <row r="5" spans="1:2" x14ac:dyDescent="0.25">
      <c r="A5" s="126">
        <v>2351</v>
      </c>
      <c r="B5" s="55">
        <v>500000</v>
      </c>
    </row>
    <row r="6" spans="1:2" x14ac:dyDescent="0.25">
      <c r="A6" s="126" t="s">
        <v>385</v>
      </c>
      <c r="B6" s="55">
        <v>500000</v>
      </c>
    </row>
    <row r="7" spans="1:2" x14ac:dyDescent="0.25">
      <c r="A7" s="126">
        <v>2391</v>
      </c>
      <c r="B7" s="55">
        <v>700000</v>
      </c>
    </row>
    <row r="8" spans="1:2" x14ac:dyDescent="0.25">
      <c r="A8" s="126" t="s">
        <v>386</v>
      </c>
      <c r="B8" s="55">
        <v>700000</v>
      </c>
    </row>
    <row r="9" spans="1:2" x14ac:dyDescent="0.25">
      <c r="A9" s="126">
        <v>2911</v>
      </c>
      <c r="B9" s="55">
        <v>150000</v>
      </c>
    </row>
    <row r="10" spans="1:2" x14ac:dyDescent="0.25">
      <c r="A10" s="126" t="s">
        <v>62</v>
      </c>
      <c r="B10" s="55">
        <v>150000</v>
      </c>
    </row>
    <row r="11" spans="1:2" x14ac:dyDescent="0.25">
      <c r="A11" s="126">
        <v>3821</v>
      </c>
      <c r="B11" s="55">
        <v>500000</v>
      </c>
    </row>
    <row r="12" spans="1:2" x14ac:dyDescent="0.25">
      <c r="A12" s="126" t="s">
        <v>66</v>
      </c>
      <c r="B12" s="55">
        <v>500000</v>
      </c>
    </row>
    <row r="13" spans="1:2" x14ac:dyDescent="0.25">
      <c r="A13" s="126">
        <v>4311</v>
      </c>
      <c r="B13" s="55">
        <v>7250000</v>
      </c>
    </row>
    <row r="14" spans="1:2" x14ac:dyDescent="0.25">
      <c r="A14" s="126" t="s">
        <v>380</v>
      </c>
      <c r="B14" s="55">
        <v>7250000</v>
      </c>
    </row>
    <row r="15" spans="1:2" x14ac:dyDescent="0.25">
      <c r="A15" s="126">
        <v>5311</v>
      </c>
      <c r="B15" s="55">
        <v>150000</v>
      </c>
    </row>
    <row r="16" spans="1:2" x14ac:dyDescent="0.25">
      <c r="A16" s="126" t="s">
        <v>69</v>
      </c>
      <c r="B16" s="55">
        <v>150000</v>
      </c>
    </row>
    <row r="17" spans="1:2" x14ac:dyDescent="0.25">
      <c r="A17" s="126" t="s">
        <v>797</v>
      </c>
      <c r="B17" s="55">
        <v>6950000</v>
      </c>
    </row>
    <row r="18" spans="1:2" x14ac:dyDescent="0.25">
      <c r="A18" s="126" t="s">
        <v>376</v>
      </c>
      <c r="B18" s="55">
        <v>6950000</v>
      </c>
    </row>
    <row r="19" spans="1:2" x14ac:dyDescent="0.25">
      <c r="A19" s="126">
        <v>2211</v>
      </c>
      <c r="B19" s="55">
        <v>600000</v>
      </c>
    </row>
    <row r="20" spans="1:2" x14ac:dyDescent="0.25">
      <c r="A20" s="126" t="s">
        <v>130</v>
      </c>
      <c r="B20" s="55">
        <v>600000</v>
      </c>
    </row>
    <row r="21" spans="1:2" x14ac:dyDescent="0.25">
      <c r="A21" s="126">
        <v>2221</v>
      </c>
      <c r="B21" s="55">
        <v>150000</v>
      </c>
    </row>
    <row r="22" spans="1:2" x14ac:dyDescent="0.25">
      <c r="A22" s="126" t="s">
        <v>58</v>
      </c>
      <c r="B22" s="55">
        <v>150000</v>
      </c>
    </row>
    <row r="23" spans="1:2" x14ac:dyDescent="0.25">
      <c r="A23" s="126">
        <v>3261</v>
      </c>
      <c r="B23" s="55">
        <v>600000</v>
      </c>
    </row>
    <row r="24" spans="1:2" x14ac:dyDescent="0.25">
      <c r="A24" s="126" t="s">
        <v>117</v>
      </c>
      <c r="B24" s="55">
        <v>600000</v>
      </c>
    </row>
    <row r="25" spans="1:2" x14ac:dyDescent="0.25">
      <c r="A25" s="126">
        <v>3821</v>
      </c>
      <c r="B25" s="55">
        <v>5450000</v>
      </c>
    </row>
    <row r="26" spans="1:2" x14ac:dyDescent="0.25">
      <c r="A26" s="126" t="s">
        <v>66</v>
      </c>
      <c r="B26" s="55">
        <v>5450000</v>
      </c>
    </row>
    <row r="27" spans="1:2" x14ac:dyDescent="0.25">
      <c r="A27" s="126">
        <v>4411</v>
      </c>
      <c r="B27" s="55">
        <v>100000</v>
      </c>
    </row>
    <row r="28" spans="1:2" x14ac:dyDescent="0.25">
      <c r="A28" s="126" t="s">
        <v>86</v>
      </c>
      <c r="B28" s="55">
        <v>100000</v>
      </c>
    </row>
    <row r="29" spans="1:2" x14ac:dyDescent="0.25">
      <c r="A29" s="126">
        <v>5231</v>
      </c>
      <c r="B29" s="55">
        <v>50000</v>
      </c>
    </row>
    <row r="30" spans="1:2" x14ac:dyDescent="0.25">
      <c r="A30" s="126" t="s">
        <v>165</v>
      </c>
      <c r="B30" s="55">
        <v>50000</v>
      </c>
    </row>
    <row r="31" spans="1:2" x14ac:dyDescent="0.25">
      <c r="A31" s="126" t="s">
        <v>786</v>
      </c>
      <c r="B31" s="55">
        <v>10500000</v>
      </c>
    </row>
    <row r="32" spans="1:2" x14ac:dyDescent="0.25">
      <c r="A32" s="126" t="s">
        <v>376</v>
      </c>
      <c r="B32" s="55">
        <v>10500000</v>
      </c>
    </row>
    <row r="33" spans="1:2" x14ac:dyDescent="0.25">
      <c r="A33" s="61">
        <v>4351</v>
      </c>
      <c r="B33" s="55">
        <v>10000000</v>
      </c>
    </row>
    <row r="34" spans="1:2" x14ac:dyDescent="0.25">
      <c r="A34" s="62" t="s">
        <v>1774</v>
      </c>
      <c r="B34" s="55">
        <v>10000000</v>
      </c>
    </row>
    <row r="35" spans="1:2" x14ac:dyDescent="0.25">
      <c r="A35" s="61">
        <v>4391</v>
      </c>
      <c r="B35" s="55">
        <v>500000</v>
      </c>
    </row>
    <row r="36" spans="1:2" x14ac:dyDescent="0.25">
      <c r="A36" s="62" t="s">
        <v>1778</v>
      </c>
      <c r="B36" s="55">
        <v>500000</v>
      </c>
    </row>
    <row r="37" spans="1:2" x14ac:dyDescent="0.25">
      <c r="A37" s="30" t="s">
        <v>1765</v>
      </c>
      <c r="B37" s="55">
        <v>550000</v>
      </c>
    </row>
    <row r="38" spans="1:2" x14ac:dyDescent="0.25">
      <c r="A38" s="35" t="s">
        <v>376</v>
      </c>
      <c r="B38" s="55">
        <v>550000</v>
      </c>
    </row>
    <row r="39" spans="1:2" x14ac:dyDescent="0.25">
      <c r="A39" s="61">
        <v>3751</v>
      </c>
      <c r="B39" s="55">
        <v>30000</v>
      </c>
    </row>
    <row r="40" spans="1:2" x14ac:dyDescent="0.25">
      <c r="A40" s="62" t="s">
        <v>161</v>
      </c>
      <c r="B40" s="55">
        <v>30000</v>
      </c>
    </row>
    <row r="41" spans="1:2" x14ac:dyDescent="0.25">
      <c r="A41" s="61">
        <v>3821</v>
      </c>
      <c r="B41" s="55">
        <v>350000</v>
      </c>
    </row>
    <row r="42" spans="1:2" x14ac:dyDescent="0.25">
      <c r="A42" s="62" t="s">
        <v>66</v>
      </c>
      <c r="B42" s="55">
        <v>350000</v>
      </c>
    </row>
    <row r="43" spans="1:2" x14ac:dyDescent="0.25">
      <c r="A43" s="61">
        <v>5671</v>
      </c>
      <c r="B43" s="55">
        <v>170000</v>
      </c>
    </row>
    <row r="44" spans="1:2" x14ac:dyDescent="0.25">
      <c r="A44" s="62" t="s">
        <v>98</v>
      </c>
      <c r="B44" s="55">
        <v>170000</v>
      </c>
    </row>
    <row r="45" spans="1:2" x14ac:dyDescent="0.25">
      <c r="A45" s="126" t="s">
        <v>1605</v>
      </c>
      <c r="B45" s="55">
        <v>1201998749.9743996</v>
      </c>
    </row>
    <row r="46" spans="1:2" x14ac:dyDescent="0.25">
      <c r="A46" s="30" t="s">
        <v>54</v>
      </c>
      <c r="B46" s="55">
        <v>4883000</v>
      </c>
    </row>
    <row r="47" spans="1:2" x14ac:dyDescent="0.25">
      <c r="A47" s="35" t="s">
        <v>53</v>
      </c>
      <c r="B47" s="55">
        <v>4883000</v>
      </c>
    </row>
    <row r="48" spans="1:2" x14ac:dyDescent="0.25">
      <c r="A48" s="61">
        <v>2221</v>
      </c>
      <c r="B48" s="55">
        <v>800000</v>
      </c>
    </row>
    <row r="49" spans="1:2" x14ac:dyDescent="0.25">
      <c r="A49" s="62" t="s">
        <v>58</v>
      </c>
      <c r="B49" s="55">
        <v>800000</v>
      </c>
    </row>
    <row r="50" spans="1:2" x14ac:dyDescent="0.25">
      <c r="A50" s="61">
        <v>2531</v>
      </c>
      <c r="B50" s="55">
        <v>1800000</v>
      </c>
    </row>
    <row r="51" spans="1:2" x14ac:dyDescent="0.25">
      <c r="A51" s="62" t="s">
        <v>59</v>
      </c>
      <c r="B51" s="55">
        <v>1800000</v>
      </c>
    </row>
    <row r="52" spans="1:2" x14ac:dyDescent="0.25">
      <c r="A52" s="61">
        <v>2541</v>
      </c>
      <c r="B52" s="55">
        <v>1000000</v>
      </c>
    </row>
    <row r="53" spans="1:2" x14ac:dyDescent="0.25">
      <c r="A53" s="62" t="s">
        <v>60</v>
      </c>
      <c r="B53" s="55">
        <v>1000000</v>
      </c>
    </row>
    <row r="54" spans="1:2" x14ac:dyDescent="0.25">
      <c r="A54" s="61">
        <v>2721</v>
      </c>
      <c r="B54" s="55">
        <v>100000</v>
      </c>
    </row>
    <row r="55" spans="1:2" x14ac:dyDescent="0.25">
      <c r="A55" s="62" t="s">
        <v>96</v>
      </c>
      <c r="B55" s="55">
        <v>100000</v>
      </c>
    </row>
    <row r="56" spans="1:2" x14ac:dyDescent="0.25">
      <c r="A56" s="61">
        <v>2911</v>
      </c>
      <c r="B56" s="55">
        <v>150000</v>
      </c>
    </row>
    <row r="57" spans="1:2" x14ac:dyDescent="0.25">
      <c r="A57" s="62" t="s">
        <v>62</v>
      </c>
      <c r="B57" s="55">
        <v>150000</v>
      </c>
    </row>
    <row r="58" spans="1:2" x14ac:dyDescent="0.25">
      <c r="A58" s="61">
        <v>3721</v>
      </c>
      <c r="B58" s="55">
        <v>3000</v>
      </c>
    </row>
    <row r="59" spans="1:2" x14ac:dyDescent="0.25">
      <c r="A59" s="62" t="s">
        <v>65</v>
      </c>
      <c r="B59" s="55">
        <v>3000</v>
      </c>
    </row>
    <row r="60" spans="1:2" x14ac:dyDescent="0.25">
      <c r="A60" s="61">
        <v>3821</v>
      </c>
      <c r="B60" s="55">
        <v>200000</v>
      </c>
    </row>
    <row r="61" spans="1:2" x14ac:dyDescent="0.25">
      <c r="A61" s="62" t="s">
        <v>66</v>
      </c>
      <c r="B61" s="55">
        <v>200000</v>
      </c>
    </row>
    <row r="62" spans="1:2" x14ac:dyDescent="0.25">
      <c r="A62" s="61">
        <v>5191</v>
      </c>
      <c r="B62" s="55">
        <v>30000</v>
      </c>
    </row>
    <row r="63" spans="1:2" x14ac:dyDescent="0.25">
      <c r="A63" s="62" t="s">
        <v>68</v>
      </c>
      <c r="B63" s="55">
        <v>30000</v>
      </c>
    </row>
    <row r="64" spans="1:2" x14ac:dyDescent="0.25">
      <c r="A64" s="61">
        <v>5311</v>
      </c>
      <c r="B64" s="55">
        <v>500000</v>
      </c>
    </row>
    <row r="65" spans="1:2" x14ac:dyDescent="0.25">
      <c r="A65" s="62" t="s">
        <v>69</v>
      </c>
      <c r="B65" s="55">
        <v>500000</v>
      </c>
    </row>
    <row r="66" spans="1:2" x14ac:dyDescent="0.25">
      <c r="A66" s="61">
        <v>5321</v>
      </c>
      <c r="B66" s="55">
        <v>100000</v>
      </c>
    </row>
    <row r="67" spans="1:2" x14ac:dyDescent="0.25">
      <c r="A67" s="62" t="s">
        <v>70</v>
      </c>
      <c r="B67" s="55">
        <v>100000</v>
      </c>
    </row>
    <row r="68" spans="1:2" x14ac:dyDescent="0.25">
      <c r="A68" s="61">
        <v>5691</v>
      </c>
      <c r="B68" s="55">
        <v>200000</v>
      </c>
    </row>
    <row r="69" spans="1:2" x14ac:dyDescent="0.25">
      <c r="A69" s="62" t="s">
        <v>73</v>
      </c>
      <c r="B69" s="55">
        <v>200000</v>
      </c>
    </row>
    <row r="70" spans="1:2" x14ac:dyDescent="0.25">
      <c r="A70" s="126" t="s">
        <v>803</v>
      </c>
      <c r="B70" s="55">
        <v>260320000</v>
      </c>
    </row>
    <row r="71" spans="1:2" x14ac:dyDescent="0.25">
      <c r="A71" s="126" t="s">
        <v>125</v>
      </c>
      <c r="B71" s="55">
        <v>260320000</v>
      </c>
    </row>
    <row r="72" spans="1:2" x14ac:dyDescent="0.25">
      <c r="A72" s="126">
        <v>2161</v>
      </c>
      <c r="B72" s="55">
        <v>170000</v>
      </c>
    </row>
    <row r="73" spans="1:2" x14ac:dyDescent="0.25">
      <c r="A73" s="126" t="s">
        <v>94</v>
      </c>
      <c r="B73" s="55">
        <v>170000</v>
      </c>
    </row>
    <row r="74" spans="1:2" x14ac:dyDescent="0.25">
      <c r="A74" s="126">
        <v>2721</v>
      </c>
      <c r="B74" s="55">
        <v>100000</v>
      </c>
    </row>
    <row r="75" spans="1:2" x14ac:dyDescent="0.25">
      <c r="A75" s="126" t="s">
        <v>96</v>
      </c>
      <c r="B75" s="55">
        <v>100000</v>
      </c>
    </row>
    <row r="76" spans="1:2" x14ac:dyDescent="0.25">
      <c r="A76" s="126">
        <v>2911</v>
      </c>
      <c r="B76" s="55">
        <v>50000</v>
      </c>
    </row>
    <row r="77" spans="1:2" x14ac:dyDescent="0.25">
      <c r="A77" s="126" t="s">
        <v>62</v>
      </c>
      <c r="B77" s="55">
        <v>50000</v>
      </c>
    </row>
    <row r="78" spans="1:2" x14ac:dyDescent="0.25">
      <c r="A78" s="126">
        <v>3581</v>
      </c>
      <c r="B78" s="55">
        <v>260000000</v>
      </c>
    </row>
    <row r="79" spans="1:2" x14ac:dyDescent="0.25">
      <c r="A79" s="126" t="s">
        <v>64</v>
      </c>
      <c r="B79" s="55">
        <v>260000000</v>
      </c>
    </row>
    <row r="80" spans="1:2" x14ac:dyDescent="0.25">
      <c r="A80" s="126" t="s">
        <v>352</v>
      </c>
      <c r="B80" s="55">
        <v>1170000</v>
      </c>
    </row>
    <row r="81" spans="1:2" x14ac:dyDescent="0.25">
      <c r="A81" s="126" t="s">
        <v>125</v>
      </c>
      <c r="B81" s="55">
        <v>1170000</v>
      </c>
    </row>
    <row r="82" spans="1:2" x14ac:dyDescent="0.25">
      <c r="A82" s="126">
        <v>2161</v>
      </c>
      <c r="B82" s="55">
        <v>50000</v>
      </c>
    </row>
    <row r="83" spans="1:2" x14ac:dyDescent="0.25">
      <c r="A83" s="126" t="s">
        <v>94</v>
      </c>
      <c r="B83" s="55">
        <v>50000</v>
      </c>
    </row>
    <row r="84" spans="1:2" x14ac:dyDescent="0.25">
      <c r="A84" s="126">
        <v>2221</v>
      </c>
      <c r="B84" s="55">
        <v>70000</v>
      </c>
    </row>
    <row r="85" spans="1:2" x14ac:dyDescent="0.25">
      <c r="A85" s="126" t="s">
        <v>58</v>
      </c>
      <c r="B85" s="55">
        <v>70000</v>
      </c>
    </row>
    <row r="86" spans="1:2" x14ac:dyDescent="0.25">
      <c r="A86" s="126">
        <v>2521</v>
      </c>
      <c r="B86" s="55">
        <v>50000</v>
      </c>
    </row>
    <row r="87" spans="1:2" x14ac:dyDescent="0.25">
      <c r="A87" s="126" t="s">
        <v>183</v>
      </c>
      <c r="B87" s="55">
        <v>50000</v>
      </c>
    </row>
    <row r="88" spans="1:2" x14ac:dyDescent="0.25">
      <c r="A88" s="126">
        <v>2721</v>
      </c>
      <c r="B88" s="55">
        <v>100000</v>
      </c>
    </row>
    <row r="89" spans="1:2" x14ac:dyDescent="0.25">
      <c r="A89" s="126" t="s">
        <v>96</v>
      </c>
      <c r="B89" s="55">
        <v>100000</v>
      </c>
    </row>
    <row r="90" spans="1:2" x14ac:dyDescent="0.25">
      <c r="A90" s="126">
        <v>2911</v>
      </c>
      <c r="B90" s="55">
        <v>300000</v>
      </c>
    </row>
    <row r="91" spans="1:2" x14ac:dyDescent="0.25">
      <c r="A91" s="126" t="s">
        <v>62</v>
      </c>
      <c r="B91" s="55">
        <v>300000</v>
      </c>
    </row>
    <row r="92" spans="1:2" x14ac:dyDescent="0.25">
      <c r="A92" s="126">
        <v>3571</v>
      </c>
      <c r="B92" s="55">
        <v>400000</v>
      </c>
    </row>
    <row r="93" spans="1:2" x14ac:dyDescent="0.25">
      <c r="A93" s="126" t="s">
        <v>121</v>
      </c>
      <c r="B93" s="55">
        <v>400000</v>
      </c>
    </row>
    <row r="94" spans="1:2" x14ac:dyDescent="0.25">
      <c r="A94" s="126">
        <v>5621</v>
      </c>
      <c r="B94" s="55">
        <v>200000</v>
      </c>
    </row>
    <row r="95" spans="1:2" x14ac:dyDescent="0.25">
      <c r="A95" s="126" t="s">
        <v>72</v>
      </c>
      <c r="B95" s="55">
        <v>200000</v>
      </c>
    </row>
    <row r="96" spans="1:2" x14ac:dyDescent="0.25">
      <c r="A96" s="126" t="s">
        <v>397</v>
      </c>
      <c r="B96" s="55">
        <v>324315000</v>
      </c>
    </row>
    <row r="97" spans="1:2" x14ac:dyDescent="0.25">
      <c r="A97" s="126" t="s">
        <v>125</v>
      </c>
      <c r="B97" s="55">
        <v>324315000</v>
      </c>
    </row>
    <row r="98" spans="1:2" x14ac:dyDescent="0.25">
      <c r="A98" s="126">
        <v>2461</v>
      </c>
      <c r="B98" s="55">
        <v>262000000</v>
      </c>
    </row>
    <row r="99" spans="1:2" x14ac:dyDescent="0.25">
      <c r="A99" s="126" t="s">
        <v>110</v>
      </c>
      <c r="B99" s="55">
        <v>262000000</v>
      </c>
    </row>
    <row r="100" spans="1:2" x14ac:dyDescent="0.25">
      <c r="A100" s="126">
        <v>2721</v>
      </c>
      <c r="B100" s="55">
        <v>90000</v>
      </c>
    </row>
    <row r="101" spans="1:2" x14ac:dyDescent="0.25">
      <c r="A101" s="126" t="s">
        <v>96</v>
      </c>
      <c r="B101" s="55">
        <v>90000</v>
      </c>
    </row>
    <row r="102" spans="1:2" x14ac:dyDescent="0.25">
      <c r="A102" s="126">
        <v>2911</v>
      </c>
      <c r="B102" s="55">
        <v>225000</v>
      </c>
    </row>
    <row r="103" spans="1:2" x14ac:dyDescent="0.25">
      <c r="A103" s="126" t="s">
        <v>62</v>
      </c>
      <c r="B103" s="55">
        <v>225000</v>
      </c>
    </row>
    <row r="104" spans="1:2" x14ac:dyDescent="0.25">
      <c r="A104" s="126">
        <v>3111</v>
      </c>
      <c r="B104" s="55">
        <v>62000000</v>
      </c>
    </row>
    <row r="105" spans="1:2" x14ac:dyDescent="0.25">
      <c r="A105" s="126" t="s">
        <v>116</v>
      </c>
      <c r="B105" s="55">
        <v>62000000</v>
      </c>
    </row>
    <row r="106" spans="1:2" x14ac:dyDescent="0.25">
      <c r="A106" s="126">
        <v>3291</v>
      </c>
      <c r="B106" s="55">
        <v>0</v>
      </c>
    </row>
    <row r="107" spans="1:2" x14ac:dyDescent="0.25">
      <c r="A107" s="126" t="s">
        <v>260</v>
      </c>
      <c r="B107" s="55">
        <v>0</v>
      </c>
    </row>
    <row r="108" spans="1:2" x14ac:dyDescent="0.25">
      <c r="A108" s="126" t="s">
        <v>346</v>
      </c>
      <c r="B108" s="55">
        <v>59973200</v>
      </c>
    </row>
    <row r="109" spans="1:2" x14ac:dyDescent="0.25">
      <c r="A109" s="126" t="s">
        <v>125</v>
      </c>
      <c r="B109" s="55">
        <v>59973200</v>
      </c>
    </row>
    <row r="110" spans="1:2" x14ac:dyDescent="0.25">
      <c r="A110" s="126">
        <v>2161</v>
      </c>
      <c r="B110" s="55">
        <v>1000000</v>
      </c>
    </row>
    <row r="111" spans="1:2" x14ac:dyDescent="0.25">
      <c r="A111" s="126" t="s">
        <v>94</v>
      </c>
      <c r="B111" s="55">
        <v>1000000</v>
      </c>
    </row>
    <row r="112" spans="1:2" x14ac:dyDescent="0.25">
      <c r="A112" s="126">
        <v>2411</v>
      </c>
      <c r="B112" s="55">
        <v>1407200</v>
      </c>
    </row>
    <row r="113" spans="1:2" x14ac:dyDescent="0.25">
      <c r="A113" s="126" t="s">
        <v>108</v>
      </c>
      <c r="B113" s="55">
        <v>1407200</v>
      </c>
    </row>
    <row r="114" spans="1:2" x14ac:dyDescent="0.25">
      <c r="A114" s="126">
        <v>2421</v>
      </c>
      <c r="B114" s="55">
        <v>20000000</v>
      </c>
    </row>
    <row r="115" spans="1:2" x14ac:dyDescent="0.25">
      <c r="A115" s="126" t="s">
        <v>109</v>
      </c>
      <c r="B115" s="55">
        <v>20000000</v>
      </c>
    </row>
    <row r="116" spans="1:2" x14ac:dyDescent="0.25">
      <c r="A116" s="126">
        <v>2471</v>
      </c>
      <c r="B116" s="55">
        <v>1300000</v>
      </c>
    </row>
    <row r="117" spans="1:2" x14ac:dyDescent="0.25">
      <c r="A117" s="126" t="s">
        <v>111</v>
      </c>
      <c r="B117" s="55">
        <v>1300000</v>
      </c>
    </row>
    <row r="118" spans="1:2" x14ac:dyDescent="0.25">
      <c r="A118" s="126">
        <v>2491</v>
      </c>
      <c r="B118" s="55">
        <v>6500000</v>
      </c>
    </row>
    <row r="119" spans="1:2" x14ac:dyDescent="0.25">
      <c r="A119" s="126" t="s">
        <v>95</v>
      </c>
      <c r="B119" s="55">
        <v>6500000</v>
      </c>
    </row>
    <row r="120" spans="1:2" x14ac:dyDescent="0.25">
      <c r="A120" s="126">
        <v>2721</v>
      </c>
      <c r="B120" s="55">
        <v>750000</v>
      </c>
    </row>
    <row r="121" spans="1:2" x14ac:dyDescent="0.25">
      <c r="A121" s="126" t="s">
        <v>96</v>
      </c>
      <c r="B121" s="55">
        <v>750000</v>
      </c>
    </row>
    <row r="122" spans="1:2" x14ac:dyDescent="0.25">
      <c r="A122" s="126">
        <v>2911</v>
      </c>
      <c r="B122" s="55">
        <v>1520000</v>
      </c>
    </row>
    <row r="123" spans="1:2" x14ac:dyDescent="0.25">
      <c r="A123" s="126" t="s">
        <v>62</v>
      </c>
      <c r="B123" s="55">
        <v>1520000</v>
      </c>
    </row>
    <row r="124" spans="1:2" x14ac:dyDescent="0.25">
      <c r="A124" s="126">
        <v>3261</v>
      </c>
      <c r="B124" s="55">
        <v>20000000</v>
      </c>
    </row>
    <row r="125" spans="1:2" x14ac:dyDescent="0.25">
      <c r="A125" s="126" t="s">
        <v>117</v>
      </c>
      <c r="B125" s="55">
        <v>20000000</v>
      </c>
    </row>
    <row r="126" spans="1:2" x14ac:dyDescent="0.25">
      <c r="A126" s="126">
        <v>3371</v>
      </c>
      <c r="B126" s="55">
        <v>5000000</v>
      </c>
    </row>
    <row r="127" spans="1:2" x14ac:dyDescent="0.25">
      <c r="A127" s="126" t="s">
        <v>319</v>
      </c>
      <c r="B127" s="55">
        <v>5000000</v>
      </c>
    </row>
    <row r="128" spans="1:2" x14ac:dyDescent="0.25">
      <c r="A128" s="126">
        <v>5611</v>
      </c>
      <c r="B128" s="55">
        <v>196000</v>
      </c>
    </row>
    <row r="129" spans="1:2" x14ac:dyDescent="0.25">
      <c r="A129" s="126" t="s">
        <v>71</v>
      </c>
      <c r="B129" s="55">
        <v>196000</v>
      </c>
    </row>
    <row r="130" spans="1:2" x14ac:dyDescent="0.25">
      <c r="A130" s="126">
        <v>5671</v>
      </c>
      <c r="B130" s="55">
        <v>2300000</v>
      </c>
    </row>
    <row r="131" spans="1:2" x14ac:dyDescent="0.25">
      <c r="A131" s="126" t="s">
        <v>98</v>
      </c>
      <c r="B131" s="55">
        <v>2300000</v>
      </c>
    </row>
    <row r="132" spans="1:2" x14ac:dyDescent="0.25">
      <c r="A132" s="126" t="s">
        <v>105</v>
      </c>
      <c r="B132" s="55">
        <v>551337549.97439957</v>
      </c>
    </row>
    <row r="133" spans="1:2" x14ac:dyDescent="0.25">
      <c r="A133" s="126" t="s">
        <v>104</v>
      </c>
      <c r="B133" s="55">
        <v>551337549.97439957</v>
      </c>
    </row>
    <row r="134" spans="1:2" x14ac:dyDescent="0.25">
      <c r="A134" s="126">
        <v>2411</v>
      </c>
      <c r="B134" s="55">
        <v>100000</v>
      </c>
    </row>
    <row r="135" spans="1:2" x14ac:dyDescent="0.25">
      <c r="A135" s="126" t="s">
        <v>108</v>
      </c>
      <c r="B135" s="55">
        <v>100000</v>
      </c>
    </row>
    <row r="136" spans="1:2" x14ac:dyDescent="0.25">
      <c r="A136" s="126">
        <v>2421</v>
      </c>
      <c r="B136" s="55">
        <v>1000000</v>
      </c>
    </row>
    <row r="137" spans="1:2" x14ac:dyDescent="0.25">
      <c r="A137" s="126" t="s">
        <v>109</v>
      </c>
      <c r="B137" s="55">
        <v>1000000</v>
      </c>
    </row>
    <row r="138" spans="1:2" x14ac:dyDescent="0.25">
      <c r="A138" s="126">
        <v>2461</v>
      </c>
      <c r="B138" s="55">
        <v>800000</v>
      </c>
    </row>
    <row r="139" spans="1:2" x14ac:dyDescent="0.25">
      <c r="A139" s="126" t="s">
        <v>110</v>
      </c>
      <c r="B139" s="55">
        <v>800000</v>
      </c>
    </row>
    <row r="140" spans="1:2" x14ac:dyDescent="0.25">
      <c r="A140" s="126">
        <v>2471</v>
      </c>
      <c r="B140" s="55">
        <v>3000000</v>
      </c>
    </row>
    <row r="141" spans="1:2" x14ac:dyDescent="0.25">
      <c r="A141" s="126" t="s">
        <v>111</v>
      </c>
      <c r="B141" s="55">
        <v>3000000</v>
      </c>
    </row>
    <row r="142" spans="1:2" x14ac:dyDescent="0.25">
      <c r="A142" s="126">
        <v>2491</v>
      </c>
      <c r="B142" s="55">
        <v>9000</v>
      </c>
    </row>
    <row r="143" spans="1:2" x14ac:dyDescent="0.25">
      <c r="A143" s="126" t="s">
        <v>95</v>
      </c>
      <c r="B143" s="55">
        <v>9000</v>
      </c>
    </row>
    <row r="144" spans="1:2" x14ac:dyDescent="0.25">
      <c r="A144" s="126">
        <v>2511</v>
      </c>
      <c r="B144" s="55">
        <v>2500000</v>
      </c>
    </row>
    <row r="145" spans="1:2" x14ac:dyDescent="0.25">
      <c r="A145" s="126" t="s">
        <v>112</v>
      </c>
      <c r="B145" s="55">
        <v>2500000</v>
      </c>
    </row>
    <row r="146" spans="1:2" x14ac:dyDescent="0.25">
      <c r="A146" s="126">
        <v>2551</v>
      </c>
      <c r="B146" s="55">
        <v>400000</v>
      </c>
    </row>
    <row r="147" spans="1:2" x14ac:dyDescent="0.25">
      <c r="A147" s="126" t="s">
        <v>113</v>
      </c>
      <c r="B147" s="55">
        <v>400000</v>
      </c>
    </row>
    <row r="148" spans="1:2" x14ac:dyDescent="0.25">
      <c r="A148" s="126">
        <v>2561</v>
      </c>
      <c r="B148" s="55">
        <v>2500000</v>
      </c>
    </row>
    <row r="149" spans="1:2" x14ac:dyDescent="0.25">
      <c r="A149" s="126" t="s">
        <v>114</v>
      </c>
      <c r="B149" s="55">
        <v>2500000</v>
      </c>
    </row>
    <row r="150" spans="1:2" x14ac:dyDescent="0.25">
      <c r="A150" s="126">
        <v>2721</v>
      </c>
      <c r="B150" s="55">
        <v>580000</v>
      </c>
    </row>
    <row r="151" spans="1:2" x14ac:dyDescent="0.25">
      <c r="A151" s="126" t="s">
        <v>96</v>
      </c>
      <c r="B151" s="55">
        <v>580000</v>
      </c>
    </row>
    <row r="152" spans="1:2" x14ac:dyDescent="0.25">
      <c r="A152" s="126">
        <v>2911</v>
      </c>
      <c r="B152" s="55">
        <v>2300000</v>
      </c>
    </row>
    <row r="153" spans="1:2" x14ac:dyDescent="0.25">
      <c r="A153" s="126" t="s">
        <v>62</v>
      </c>
      <c r="B153" s="55">
        <v>2300000</v>
      </c>
    </row>
    <row r="154" spans="1:2" x14ac:dyDescent="0.25">
      <c r="A154" s="126">
        <v>2981</v>
      </c>
      <c r="B154" s="55">
        <v>264000</v>
      </c>
    </row>
    <row r="155" spans="1:2" x14ac:dyDescent="0.25">
      <c r="A155" s="126" t="s">
        <v>115</v>
      </c>
      <c r="B155" s="55">
        <v>264000</v>
      </c>
    </row>
    <row r="156" spans="1:2" x14ac:dyDescent="0.25">
      <c r="A156" s="126">
        <v>3111</v>
      </c>
      <c r="B156" s="55">
        <v>248334549.97439957</v>
      </c>
    </row>
    <row r="157" spans="1:2" x14ac:dyDescent="0.25">
      <c r="A157" s="126" t="s">
        <v>116</v>
      </c>
      <c r="B157" s="55">
        <v>248334549.97439957</v>
      </c>
    </row>
    <row r="158" spans="1:2" x14ac:dyDescent="0.25">
      <c r="A158" s="126">
        <v>3261</v>
      </c>
      <c r="B158" s="55">
        <v>50000000</v>
      </c>
    </row>
    <row r="159" spans="1:2" x14ac:dyDescent="0.25">
      <c r="A159" s="126" t="s">
        <v>117</v>
      </c>
      <c r="B159" s="55">
        <v>50000000</v>
      </c>
    </row>
    <row r="160" spans="1:2" x14ac:dyDescent="0.25">
      <c r="A160" s="126">
        <v>3311</v>
      </c>
      <c r="B160" s="55">
        <v>3150000</v>
      </c>
    </row>
    <row r="161" spans="1:2" x14ac:dyDescent="0.25">
      <c r="A161" s="126" t="s">
        <v>118</v>
      </c>
      <c r="B161" s="55">
        <v>3150000</v>
      </c>
    </row>
    <row r="162" spans="1:2" x14ac:dyDescent="0.25">
      <c r="A162" s="126">
        <v>3321</v>
      </c>
      <c r="B162" s="55">
        <v>5400000</v>
      </c>
    </row>
    <row r="163" spans="1:2" x14ac:dyDescent="0.25">
      <c r="A163" s="126" t="s">
        <v>119</v>
      </c>
      <c r="B163" s="55">
        <v>5400000</v>
      </c>
    </row>
    <row r="164" spans="1:2" x14ac:dyDescent="0.25">
      <c r="A164" s="126">
        <v>3381</v>
      </c>
      <c r="B164" s="55">
        <v>20000000</v>
      </c>
    </row>
    <row r="165" spans="1:2" x14ac:dyDescent="0.25">
      <c r="A165" s="126" t="s">
        <v>120</v>
      </c>
      <c r="B165" s="55">
        <v>20000000</v>
      </c>
    </row>
    <row r="166" spans="1:2" x14ac:dyDescent="0.25">
      <c r="A166" s="126">
        <v>3571</v>
      </c>
      <c r="B166" s="55">
        <v>200000000</v>
      </c>
    </row>
    <row r="167" spans="1:2" x14ac:dyDescent="0.25">
      <c r="A167" s="126" t="s">
        <v>121</v>
      </c>
      <c r="B167" s="55">
        <v>200000000</v>
      </c>
    </row>
    <row r="168" spans="1:2" x14ac:dyDescent="0.25">
      <c r="A168" s="126">
        <v>3922</v>
      </c>
      <c r="B168" s="55">
        <v>11000000</v>
      </c>
    </row>
    <row r="169" spans="1:2" x14ac:dyDescent="0.25">
      <c r="A169" s="126" t="s">
        <v>122</v>
      </c>
      <c r="B169" s="55">
        <v>11000000</v>
      </c>
    </row>
    <row r="170" spans="1:2" x14ac:dyDescent="0.25">
      <c r="A170" s="126" t="s">
        <v>307</v>
      </c>
      <c r="B170" s="55">
        <v>70710000</v>
      </c>
    </row>
    <row r="171" spans="1:2" x14ac:dyDescent="0.25">
      <c r="A171" s="126" t="s">
        <v>297</v>
      </c>
      <c r="B171" s="55">
        <v>5440000</v>
      </c>
    </row>
    <row r="172" spans="1:2" x14ac:dyDescent="0.25">
      <c r="A172" s="126" t="s">
        <v>784</v>
      </c>
      <c r="B172" s="55">
        <v>5440000</v>
      </c>
    </row>
    <row r="173" spans="1:2" x14ac:dyDescent="0.25">
      <c r="A173" s="126">
        <v>2211</v>
      </c>
      <c r="B173" s="55">
        <v>180000</v>
      </c>
    </row>
    <row r="174" spans="1:2" x14ac:dyDescent="0.25">
      <c r="A174" s="126" t="s">
        <v>130</v>
      </c>
      <c r="B174" s="55">
        <v>180000</v>
      </c>
    </row>
    <row r="175" spans="1:2" x14ac:dyDescent="0.25">
      <c r="A175" s="126">
        <v>3291</v>
      </c>
      <c r="B175" s="55">
        <v>500000</v>
      </c>
    </row>
    <row r="176" spans="1:2" x14ac:dyDescent="0.25">
      <c r="A176" s="126" t="s">
        <v>260</v>
      </c>
      <c r="B176" s="55">
        <v>500000</v>
      </c>
    </row>
    <row r="177" spans="1:2" x14ac:dyDescent="0.25">
      <c r="A177" s="126">
        <v>3581</v>
      </c>
      <c r="B177" s="55">
        <v>10000</v>
      </c>
    </row>
    <row r="178" spans="1:2" x14ac:dyDescent="0.25">
      <c r="A178" s="126" t="s">
        <v>64</v>
      </c>
      <c r="B178" s="55">
        <v>10000</v>
      </c>
    </row>
    <row r="179" spans="1:2" x14ac:dyDescent="0.25">
      <c r="A179" s="126">
        <v>3821</v>
      </c>
      <c r="B179" s="55">
        <v>4250000</v>
      </c>
    </row>
    <row r="180" spans="1:2" x14ac:dyDescent="0.25">
      <c r="A180" s="126" t="s">
        <v>66</v>
      </c>
      <c r="B180" s="55">
        <v>4250000</v>
      </c>
    </row>
    <row r="181" spans="1:2" x14ac:dyDescent="0.25">
      <c r="A181" s="126">
        <v>5121</v>
      </c>
      <c r="B181" s="55">
        <v>500000</v>
      </c>
    </row>
    <row r="182" spans="1:2" x14ac:dyDescent="0.25">
      <c r="A182" s="126" t="s">
        <v>325</v>
      </c>
      <c r="B182" s="55">
        <v>500000</v>
      </c>
    </row>
    <row r="183" spans="1:2" x14ac:dyDescent="0.25">
      <c r="A183" s="30" t="s">
        <v>308</v>
      </c>
      <c r="B183" s="55">
        <v>44725000</v>
      </c>
    </row>
    <row r="184" spans="1:2" x14ac:dyDescent="0.25">
      <c r="A184" s="35" t="s">
        <v>784</v>
      </c>
      <c r="B184" s="55">
        <v>44725000</v>
      </c>
    </row>
    <row r="185" spans="1:2" x14ac:dyDescent="0.25">
      <c r="A185" s="61">
        <v>3181</v>
      </c>
      <c r="B185" s="55">
        <v>5000</v>
      </c>
    </row>
    <row r="186" spans="1:2" x14ac:dyDescent="0.25">
      <c r="A186" s="62" t="s">
        <v>157</v>
      </c>
      <c r="B186" s="55">
        <v>5000</v>
      </c>
    </row>
    <row r="187" spans="1:2" x14ac:dyDescent="0.25">
      <c r="A187" s="61">
        <v>3391</v>
      </c>
      <c r="B187" s="55">
        <v>450000</v>
      </c>
    </row>
    <row r="188" spans="1:2" x14ac:dyDescent="0.25">
      <c r="A188" s="62" t="s">
        <v>84</v>
      </c>
      <c r="B188" s="55">
        <v>450000</v>
      </c>
    </row>
    <row r="189" spans="1:2" x14ac:dyDescent="0.25">
      <c r="A189" s="61">
        <v>3611</v>
      </c>
      <c r="B189" s="55">
        <v>30000000</v>
      </c>
    </row>
    <row r="190" spans="1:2" x14ac:dyDescent="0.25">
      <c r="A190" s="62" t="s">
        <v>311</v>
      </c>
      <c r="B190" s="55">
        <v>30000000</v>
      </c>
    </row>
    <row r="191" spans="1:2" x14ac:dyDescent="0.25">
      <c r="A191" s="61">
        <v>3631</v>
      </c>
      <c r="B191" s="55">
        <v>4870000</v>
      </c>
    </row>
    <row r="192" spans="1:2" x14ac:dyDescent="0.25">
      <c r="A192" s="62" t="s">
        <v>323</v>
      </c>
      <c r="B192" s="55">
        <v>4870000</v>
      </c>
    </row>
    <row r="193" spans="1:2" x14ac:dyDescent="0.25">
      <c r="A193" s="61">
        <v>3651</v>
      </c>
      <c r="B193" s="55">
        <v>3200000</v>
      </c>
    </row>
    <row r="194" spans="1:2" x14ac:dyDescent="0.25">
      <c r="A194" s="62" t="s">
        <v>313</v>
      </c>
      <c r="B194" s="55">
        <v>3200000</v>
      </c>
    </row>
    <row r="195" spans="1:2" x14ac:dyDescent="0.25">
      <c r="A195" s="61">
        <v>3661</v>
      </c>
      <c r="B195" s="55">
        <v>6200000</v>
      </c>
    </row>
    <row r="196" spans="1:2" x14ac:dyDescent="0.25">
      <c r="A196" s="62" t="s">
        <v>314</v>
      </c>
      <c r="B196" s="55">
        <v>6200000</v>
      </c>
    </row>
    <row r="197" spans="1:2" x14ac:dyDescent="0.25">
      <c r="A197" s="126" t="s">
        <v>358</v>
      </c>
      <c r="B197" s="55">
        <v>2000000</v>
      </c>
    </row>
    <row r="198" spans="1:2" x14ac:dyDescent="0.25">
      <c r="A198" s="126" t="s">
        <v>784</v>
      </c>
      <c r="B198" s="55">
        <v>2000000</v>
      </c>
    </row>
    <row r="199" spans="1:2" x14ac:dyDescent="0.25">
      <c r="A199" s="126">
        <v>3391</v>
      </c>
      <c r="B199" s="55">
        <v>2000000</v>
      </c>
    </row>
    <row r="200" spans="1:2" x14ac:dyDescent="0.25">
      <c r="A200" s="126" t="s">
        <v>84</v>
      </c>
      <c r="B200" s="55">
        <v>2000000</v>
      </c>
    </row>
    <row r="201" spans="1:2" x14ac:dyDescent="0.25">
      <c r="A201" s="126" t="s">
        <v>785</v>
      </c>
      <c r="B201" s="55">
        <v>18545000</v>
      </c>
    </row>
    <row r="202" spans="1:2" x14ac:dyDescent="0.25">
      <c r="A202" s="126" t="s">
        <v>784</v>
      </c>
      <c r="B202" s="55">
        <v>18545000</v>
      </c>
    </row>
    <row r="203" spans="1:2" x14ac:dyDescent="0.25">
      <c r="A203" s="126">
        <v>2711</v>
      </c>
      <c r="B203" s="55">
        <v>3000000</v>
      </c>
    </row>
    <row r="204" spans="1:2" x14ac:dyDescent="0.25">
      <c r="A204" s="126" t="s">
        <v>61</v>
      </c>
      <c r="B204" s="55">
        <v>3000000</v>
      </c>
    </row>
    <row r="205" spans="1:2" x14ac:dyDescent="0.25">
      <c r="A205" s="126">
        <v>3361</v>
      </c>
      <c r="B205" s="55">
        <v>15000000</v>
      </c>
    </row>
    <row r="206" spans="1:2" x14ac:dyDescent="0.25">
      <c r="A206" s="126" t="s">
        <v>169</v>
      </c>
      <c r="B206" s="55">
        <v>15000000</v>
      </c>
    </row>
    <row r="207" spans="1:2" x14ac:dyDescent="0.25">
      <c r="A207" s="126">
        <v>3711</v>
      </c>
      <c r="B207" s="55">
        <v>25000</v>
      </c>
    </row>
    <row r="208" spans="1:2" x14ac:dyDescent="0.25">
      <c r="A208" s="126" t="s">
        <v>160</v>
      </c>
      <c r="B208" s="55">
        <v>25000</v>
      </c>
    </row>
    <row r="209" spans="1:2" x14ac:dyDescent="0.25">
      <c r="A209" s="126">
        <v>3751</v>
      </c>
      <c r="B209" s="55">
        <v>20000</v>
      </c>
    </row>
    <row r="210" spans="1:2" x14ac:dyDescent="0.25">
      <c r="A210" s="126" t="s">
        <v>161</v>
      </c>
      <c r="B210" s="55">
        <v>20000</v>
      </c>
    </row>
    <row r="211" spans="1:2" x14ac:dyDescent="0.25">
      <c r="A211" s="126">
        <v>4451</v>
      </c>
      <c r="B211" s="55">
        <v>500000</v>
      </c>
    </row>
    <row r="212" spans="1:2" x14ac:dyDescent="0.25">
      <c r="A212" s="126" t="s">
        <v>202</v>
      </c>
      <c r="B212" s="55">
        <v>500000</v>
      </c>
    </row>
    <row r="213" spans="1:2" x14ac:dyDescent="0.25">
      <c r="A213" s="126" t="s">
        <v>807</v>
      </c>
      <c r="B213" s="55">
        <v>2000000</v>
      </c>
    </row>
    <row r="214" spans="1:2" x14ac:dyDescent="0.25">
      <c r="A214" s="30" t="s">
        <v>1764</v>
      </c>
      <c r="B214" s="55">
        <v>2000000</v>
      </c>
    </row>
    <row r="215" spans="1:2" x14ac:dyDescent="0.25">
      <c r="A215" s="35" t="s">
        <v>784</v>
      </c>
      <c r="B215" s="55">
        <v>2000000</v>
      </c>
    </row>
    <row r="216" spans="1:2" x14ac:dyDescent="0.25">
      <c r="A216" s="61">
        <v>3311</v>
      </c>
      <c r="B216" s="55">
        <v>1500000</v>
      </c>
    </row>
    <row r="217" spans="1:2" x14ac:dyDescent="0.25">
      <c r="A217" s="62" t="s">
        <v>118</v>
      </c>
      <c r="B217" s="55">
        <v>1500000</v>
      </c>
    </row>
    <row r="218" spans="1:2" x14ac:dyDescent="0.25">
      <c r="A218" s="61">
        <v>3341</v>
      </c>
      <c r="B218" s="55">
        <v>500000</v>
      </c>
    </row>
    <row r="219" spans="1:2" x14ac:dyDescent="0.25">
      <c r="A219" s="62" t="s">
        <v>227</v>
      </c>
      <c r="B219" s="55">
        <v>500000</v>
      </c>
    </row>
    <row r="220" spans="1:2" x14ac:dyDescent="0.25">
      <c r="A220" s="126" t="s">
        <v>287</v>
      </c>
      <c r="B220" s="55">
        <v>7189000</v>
      </c>
    </row>
    <row r="221" spans="1:2" x14ac:dyDescent="0.25">
      <c r="A221" s="126" t="s">
        <v>288</v>
      </c>
      <c r="B221" s="55">
        <v>6189000</v>
      </c>
    </row>
    <row r="222" spans="1:2" x14ac:dyDescent="0.25">
      <c r="A222" s="126" t="s">
        <v>198</v>
      </c>
      <c r="B222" s="55">
        <v>6189000</v>
      </c>
    </row>
    <row r="223" spans="1:2" x14ac:dyDescent="0.25">
      <c r="A223" s="126">
        <v>4411</v>
      </c>
      <c r="B223" s="55">
        <v>3799000</v>
      </c>
    </row>
    <row r="224" spans="1:2" x14ac:dyDescent="0.25">
      <c r="A224" s="126" t="s">
        <v>86</v>
      </c>
      <c r="B224" s="55">
        <v>3799000</v>
      </c>
    </row>
    <row r="225" spans="1:2" x14ac:dyDescent="0.25">
      <c r="A225" s="126">
        <v>4451</v>
      </c>
      <c r="B225" s="55">
        <v>2390000</v>
      </c>
    </row>
    <row r="226" spans="1:2" x14ac:dyDescent="0.25">
      <c r="A226" s="126" t="s">
        <v>202</v>
      </c>
      <c r="B226" s="55">
        <v>2390000</v>
      </c>
    </row>
    <row r="227" spans="1:2" x14ac:dyDescent="0.25">
      <c r="A227" s="126" t="s">
        <v>372</v>
      </c>
      <c r="B227" s="55">
        <v>1000000</v>
      </c>
    </row>
    <row r="228" spans="1:2" x14ac:dyDescent="0.25">
      <c r="A228" s="126" t="s">
        <v>198</v>
      </c>
      <c r="B228" s="55">
        <v>1000000</v>
      </c>
    </row>
    <row r="229" spans="1:2" x14ac:dyDescent="0.25">
      <c r="A229" s="126">
        <v>4481</v>
      </c>
      <c r="B229" s="55">
        <v>1000000</v>
      </c>
    </row>
    <row r="230" spans="1:2" x14ac:dyDescent="0.25">
      <c r="A230" s="126" t="s">
        <v>373</v>
      </c>
      <c r="B230" s="55">
        <v>1000000</v>
      </c>
    </row>
    <row r="231" spans="1:2" x14ac:dyDescent="0.25">
      <c r="A231" s="126" t="s">
        <v>79</v>
      </c>
      <c r="B231" s="55">
        <v>16565500</v>
      </c>
    </row>
    <row r="232" spans="1:2" x14ac:dyDescent="0.25">
      <c r="A232" s="126" t="s">
        <v>355</v>
      </c>
      <c r="B232" s="55">
        <v>16565500</v>
      </c>
    </row>
    <row r="233" spans="1:2" x14ac:dyDescent="0.25">
      <c r="A233" s="126" t="s">
        <v>784</v>
      </c>
      <c r="B233" s="55">
        <v>16565500</v>
      </c>
    </row>
    <row r="234" spans="1:2" x14ac:dyDescent="0.25">
      <c r="A234" s="126">
        <v>3391</v>
      </c>
      <c r="B234" s="55">
        <v>200000</v>
      </c>
    </row>
    <row r="235" spans="1:2" x14ac:dyDescent="0.25">
      <c r="A235" s="126" t="s">
        <v>84</v>
      </c>
      <c r="B235" s="55">
        <v>200000</v>
      </c>
    </row>
    <row r="236" spans="1:2" x14ac:dyDescent="0.25">
      <c r="A236" s="126">
        <v>3411</v>
      </c>
      <c r="B236" s="55">
        <v>1200000</v>
      </c>
    </row>
    <row r="237" spans="1:2" x14ac:dyDescent="0.25">
      <c r="A237" s="126" t="s">
        <v>261</v>
      </c>
      <c r="B237" s="55">
        <v>1200000</v>
      </c>
    </row>
    <row r="238" spans="1:2" x14ac:dyDescent="0.25">
      <c r="A238" s="126">
        <v>3711</v>
      </c>
      <c r="B238" s="55">
        <v>7200</v>
      </c>
    </row>
    <row r="239" spans="1:2" x14ac:dyDescent="0.25">
      <c r="A239" s="126" t="s">
        <v>160</v>
      </c>
      <c r="B239" s="55">
        <v>7200</v>
      </c>
    </row>
    <row r="240" spans="1:2" x14ac:dyDescent="0.25">
      <c r="A240" s="126">
        <v>3751</v>
      </c>
      <c r="B240" s="55">
        <v>5300</v>
      </c>
    </row>
    <row r="241" spans="1:2" x14ac:dyDescent="0.25">
      <c r="A241" s="126" t="s">
        <v>161</v>
      </c>
      <c r="B241" s="55">
        <v>5300</v>
      </c>
    </row>
    <row r="242" spans="1:2" x14ac:dyDescent="0.25">
      <c r="A242" s="126">
        <v>3791</v>
      </c>
      <c r="B242" s="55">
        <v>8000</v>
      </c>
    </row>
    <row r="243" spans="1:2" x14ac:dyDescent="0.25">
      <c r="A243" s="126" t="s">
        <v>265</v>
      </c>
      <c r="B243" s="55">
        <v>8000</v>
      </c>
    </row>
    <row r="244" spans="1:2" x14ac:dyDescent="0.25">
      <c r="A244" s="126">
        <v>3821</v>
      </c>
      <c r="B244" s="55">
        <v>145000</v>
      </c>
    </row>
    <row r="245" spans="1:2" x14ac:dyDescent="0.25">
      <c r="A245" s="126" t="s">
        <v>66</v>
      </c>
      <c r="B245" s="55">
        <v>145000</v>
      </c>
    </row>
    <row r="246" spans="1:2" x14ac:dyDescent="0.25">
      <c r="A246" s="126">
        <v>3922</v>
      </c>
      <c r="B246" s="55">
        <v>1000000</v>
      </c>
    </row>
    <row r="247" spans="1:2" x14ac:dyDescent="0.25">
      <c r="A247" s="126" t="s">
        <v>122</v>
      </c>
      <c r="B247" s="55">
        <v>1000000</v>
      </c>
    </row>
    <row r="248" spans="1:2" x14ac:dyDescent="0.25">
      <c r="A248" s="126">
        <v>5111</v>
      </c>
      <c r="B248" s="55">
        <v>4000000</v>
      </c>
    </row>
    <row r="249" spans="1:2" x14ac:dyDescent="0.25">
      <c r="A249" s="126" t="s">
        <v>267</v>
      </c>
      <c r="B249" s="55">
        <v>4000000</v>
      </c>
    </row>
    <row r="250" spans="1:2" x14ac:dyDescent="0.25">
      <c r="A250" s="126">
        <v>5811</v>
      </c>
      <c r="B250" s="55">
        <v>10000000</v>
      </c>
    </row>
    <row r="251" spans="1:2" x14ac:dyDescent="0.25">
      <c r="A251" s="126" t="s">
        <v>273</v>
      </c>
      <c r="B251" s="55">
        <v>10000000</v>
      </c>
    </row>
    <row r="252" spans="1:2" x14ac:dyDescent="0.25">
      <c r="A252" s="126" t="s">
        <v>37</v>
      </c>
      <c r="B252" s="55">
        <v>293154547.4199999</v>
      </c>
    </row>
    <row r="253" spans="1:2" x14ac:dyDescent="0.25">
      <c r="A253" s="30" t="s">
        <v>252</v>
      </c>
      <c r="B253" s="55">
        <v>202589680.42000002</v>
      </c>
    </row>
    <row r="254" spans="1:2" x14ac:dyDescent="0.25">
      <c r="A254" s="35" t="s">
        <v>784</v>
      </c>
      <c r="B254" s="55">
        <v>202589680.42000002</v>
      </c>
    </row>
    <row r="255" spans="1:2" x14ac:dyDescent="0.25">
      <c r="A255" s="61">
        <v>2111</v>
      </c>
      <c r="B255" s="55">
        <v>2335000.06</v>
      </c>
    </row>
    <row r="256" spans="1:2" x14ac:dyDescent="0.25">
      <c r="A256" s="62" t="s">
        <v>92</v>
      </c>
      <c r="B256" s="55">
        <v>2335000.06</v>
      </c>
    </row>
    <row r="257" spans="1:2" x14ac:dyDescent="0.25">
      <c r="A257" s="61">
        <v>2141</v>
      </c>
      <c r="B257" s="55">
        <v>10000</v>
      </c>
    </row>
    <row r="258" spans="1:2" x14ac:dyDescent="0.25">
      <c r="A258" s="62" t="s">
        <v>149</v>
      </c>
      <c r="B258" s="55">
        <v>10000</v>
      </c>
    </row>
    <row r="259" spans="1:2" x14ac:dyDescent="0.25">
      <c r="A259" s="61">
        <v>2211</v>
      </c>
      <c r="B259" s="55">
        <v>40000</v>
      </c>
    </row>
    <row r="260" spans="1:2" x14ac:dyDescent="0.25">
      <c r="A260" s="62" t="s">
        <v>130</v>
      </c>
      <c r="B260" s="55">
        <v>40000</v>
      </c>
    </row>
    <row r="261" spans="1:2" x14ac:dyDescent="0.25">
      <c r="A261" s="61">
        <v>2531</v>
      </c>
      <c r="B261" s="55">
        <v>2000</v>
      </c>
    </row>
    <row r="262" spans="1:2" x14ac:dyDescent="0.25">
      <c r="A262" s="62" t="s">
        <v>59</v>
      </c>
      <c r="B262" s="55">
        <v>2000</v>
      </c>
    </row>
    <row r="263" spans="1:2" x14ac:dyDescent="0.25">
      <c r="A263" s="61">
        <v>2721</v>
      </c>
      <c r="B263" s="55">
        <v>30000</v>
      </c>
    </row>
    <row r="264" spans="1:2" x14ac:dyDescent="0.25">
      <c r="A264" s="62" t="s">
        <v>96</v>
      </c>
      <c r="B264" s="55">
        <v>30000</v>
      </c>
    </row>
    <row r="265" spans="1:2" x14ac:dyDescent="0.25">
      <c r="A265" s="61">
        <v>2911</v>
      </c>
      <c r="B265" s="55">
        <v>10000</v>
      </c>
    </row>
    <row r="266" spans="1:2" x14ac:dyDescent="0.25">
      <c r="A266" s="62" t="s">
        <v>62</v>
      </c>
      <c r="B266" s="55">
        <v>10000</v>
      </c>
    </row>
    <row r="267" spans="1:2" x14ac:dyDescent="0.25">
      <c r="A267" s="61">
        <v>2921</v>
      </c>
      <c r="B267" s="55">
        <v>1000</v>
      </c>
    </row>
    <row r="268" spans="1:2" x14ac:dyDescent="0.25">
      <c r="A268" s="62" t="s">
        <v>132</v>
      </c>
      <c r="B268" s="55">
        <v>1000</v>
      </c>
    </row>
    <row r="269" spans="1:2" x14ac:dyDescent="0.25">
      <c r="A269" s="61">
        <v>2931</v>
      </c>
      <c r="B269" s="55">
        <v>20000</v>
      </c>
    </row>
    <row r="270" spans="1:2" x14ac:dyDescent="0.25">
      <c r="A270" s="62" t="s">
        <v>255</v>
      </c>
      <c r="B270" s="55">
        <v>20000</v>
      </c>
    </row>
    <row r="271" spans="1:2" x14ac:dyDescent="0.25">
      <c r="A271" s="61">
        <v>2941</v>
      </c>
      <c r="B271" s="55">
        <v>1000</v>
      </c>
    </row>
    <row r="272" spans="1:2" x14ac:dyDescent="0.25">
      <c r="A272" s="62" t="s">
        <v>151</v>
      </c>
      <c r="B272" s="55">
        <v>1000</v>
      </c>
    </row>
    <row r="273" spans="1:2" x14ac:dyDescent="0.25">
      <c r="A273" s="61">
        <v>3181</v>
      </c>
      <c r="B273" s="55">
        <v>15000</v>
      </c>
    </row>
    <row r="274" spans="1:2" x14ac:dyDescent="0.25">
      <c r="A274" s="62" t="s">
        <v>157</v>
      </c>
      <c r="B274" s="55">
        <v>15000</v>
      </c>
    </row>
    <row r="275" spans="1:2" x14ac:dyDescent="0.25">
      <c r="A275" s="61">
        <v>3271</v>
      </c>
      <c r="B275" s="55">
        <v>410000</v>
      </c>
    </row>
    <row r="276" spans="1:2" x14ac:dyDescent="0.25">
      <c r="A276" s="62" t="s">
        <v>259</v>
      </c>
      <c r="B276" s="55">
        <v>410000</v>
      </c>
    </row>
    <row r="277" spans="1:2" x14ac:dyDescent="0.25">
      <c r="A277" s="61">
        <v>3291</v>
      </c>
      <c r="B277" s="55">
        <v>140000</v>
      </c>
    </row>
    <row r="278" spans="1:2" x14ac:dyDescent="0.25">
      <c r="A278" s="62" t="s">
        <v>260</v>
      </c>
      <c r="B278" s="55">
        <v>140000</v>
      </c>
    </row>
    <row r="279" spans="1:2" x14ac:dyDescent="0.25">
      <c r="A279" s="61">
        <v>3311</v>
      </c>
      <c r="B279" s="55">
        <v>700000</v>
      </c>
    </row>
    <row r="280" spans="1:2" x14ac:dyDescent="0.25">
      <c r="A280" s="62" t="s">
        <v>118</v>
      </c>
      <c r="B280" s="55">
        <v>700000</v>
      </c>
    </row>
    <row r="281" spans="1:2" x14ac:dyDescent="0.25">
      <c r="A281" s="61">
        <v>3331</v>
      </c>
      <c r="B281" s="55">
        <v>8358220.3600000003</v>
      </c>
    </row>
    <row r="282" spans="1:2" x14ac:dyDescent="0.25">
      <c r="A282" s="62" t="s">
        <v>168</v>
      </c>
      <c r="B282" s="55">
        <v>8358220.3600000003</v>
      </c>
    </row>
    <row r="283" spans="1:2" x14ac:dyDescent="0.25">
      <c r="A283" s="61">
        <v>3411</v>
      </c>
      <c r="B283" s="55">
        <v>17204100</v>
      </c>
    </row>
    <row r="284" spans="1:2" x14ac:dyDescent="0.25">
      <c r="A284" s="62" t="s">
        <v>261</v>
      </c>
      <c r="B284" s="55">
        <v>17204100</v>
      </c>
    </row>
    <row r="285" spans="1:2" x14ac:dyDescent="0.25">
      <c r="A285" s="61">
        <v>3421</v>
      </c>
      <c r="B285" s="55">
        <v>40000000</v>
      </c>
    </row>
    <row r="286" spans="1:2" x14ac:dyDescent="0.25">
      <c r="A286" s="62" t="s">
        <v>262</v>
      </c>
      <c r="B286" s="55">
        <v>40000000</v>
      </c>
    </row>
    <row r="287" spans="1:2" x14ac:dyDescent="0.25">
      <c r="A287" s="61">
        <v>3511</v>
      </c>
      <c r="B287" s="55">
        <v>20000000</v>
      </c>
    </row>
    <row r="288" spans="1:2" x14ac:dyDescent="0.25">
      <c r="A288" s="62" t="s">
        <v>264</v>
      </c>
      <c r="B288" s="55">
        <v>20000000</v>
      </c>
    </row>
    <row r="289" spans="1:2" x14ac:dyDescent="0.25">
      <c r="A289" s="61">
        <v>3711</v>
      </c>
      <c r="B289" s="55">
        <v>25000</v>
      </c>
    </row>
    <row r="290" spans="1:2" x14ac:dyDescent="0.25">
      <c r="A290" s="62" t="s">
        <v>160</v>
      </c>
      <c r="B290" s="55">
        <v>25000</v>
      </c>
    </row>
    <row r="291" spans="1:2" x14ac:dyDescent="0.25">
      <c r="A291" s="61">
        <v>3751</v>
      </c>
      <c r="B291" s="55">
        <v>20000</v>
      </c>
    </row>
    <row r="292" spans="1:2" x14ac:dyDescent="0.25">
      <c r="A292" s="62" t="s">
        <v>161</v>
      </c>
      <c r="B292" s="55">
        <v>20000</v>
      </c>
    </row>
    <row r="293" spans="1:2" x14ac:dyDescent="0.25">
      <c r="A293" s="61">
        <v>3941</v>
      </c>
      <c r="B293" s="55">
        <v>1000000</v>
      </c>
    </row>
    <row r="294" spans="1:2" x14ac:dyDescent="0.25">
      <c r="A294" s="62" t="s">
        <v>228</v>
      </c>
      <c r="B294" s="55">
        <v>1000000</v>
      </c>
    </row>
    <row r="295" spans="1:2" x14ac:dyDescent="0.25">
      <c r="A295" s="61">
        <v>3961</v>
      </c>
      <c r="B295" s="55">
        <v>80000</v>
      </c>
    </row>
    <row r="296" spans="1:2" x14ac:dyDescent="0.25">
      <c r="A296" s="62" t="s">
        <v>266</v>
      </c>
      <c r="B296" s="55">
        <v>80000</v>
      </c>
    </row>
    <row r="297" spans="1:2" x14ac:dyDescent="0.25">
      <c r="A297" s="61">
        <v>5151</v>
      </c>
      <c r="B297" s="55">
        <v>1000000</v>
      </c>
    </row>
    <row r="298" spans="1:2" x14ac:dyDescent="0.25">
      <c r="A298" s="62" t="s">
        <v>162</v>
      </c>
      <c r="B298" s="55">
        <v>1000000</v>
      </c>
    </row>
    <row r="299" spans="1:2" x14ac:dyDescent="0.25">
      <c r="A299" s="61">
        <v>5911</v>
      </c>
      <c r="B299" s="55">
        <v>2008000</v>
      </c>
    </row>
    <row r="300" spans="1:2" x14ac:dyDescent="0.25">
      <c r="A300" s="62" t="s">
        <v>170</v>
      </c>
      <c r="B300" s="55">
        <v>2008000</v>
      </c>
    </row>
    <row r="301" spans="1:2" x14ac:dyDescent="0.25">
      <c r="A301" s="61">
        <v>6321</v>
      </c>
      <c r="B301" s="55">
        <v>109180360</v>
      </c>
    </row>
    <row r="302" spans="1:2" x14ac:dyDescent="0.25">
      <c r="A302" s="62" t="s">
        <v>269</v>
      </c>
      <c r="B302" s="55">
        <v>109180360</v>
      </c>
    </row>
    <row r="303" spans="1:2" x14ac:dyDescent="0.25">
      <c r="A303" s="30" t="s">
        <v>686</v>
      </c>
      <c r="B303" s="55">
        <v>17000000</v>
      </c>
    </row>
    <row r="304" spans="1:2" x14ac:dyDescent="0.25">
      <c r="A304" s="35" t="s">
        <v>784</v>
      </c>
      <c r="B304" s="55">
        <v>17000000</v>
      </c>
    </row>
    <row r="305" spans="1:2" x14ac:dyDescent="0.25">
      <c r="A305" s="61">
        <v>3391</v>
      </c>
      <c r="B305" s="55">
        <v>17000000</v>
      </c>
    </row>
    <row r="306" spans="1:2" x14ac:dyDescent="0.25">
      <c r="A306" s="62" t="s">
        <v>84</v>
      </c>
      <c r="B306" s="55">
        <v>17000000</v>
      </c>
    </row>
    <row r="307" spans="1:2" x14ac:dyDescent="0.25">
      <c r="A307" s="30" t="s">
        <v>39</v>
      </c>
      <c r="B307" s="55">
        <v>64864867</v>
      </c>
    </row>
    <row r="308" spans="1:2" x14ac:dyDescent="0.25">
      <c r="A308" s="35" t="s">
        <v>784</v>
      </c>
      <c r="B308" s="55">
        <v>64864867</v>
      </c>
    </row>
    <row r="309" spans="1:2" x14ac:dyDescent="0.25">
      <c r="A309" s="61">
        <v>4211</v>
      </c>
      <c r="B309" s="55">
        <v>2500000</v>
      </c>
    </row>
    <row r="310" spans="1:2" x14ac:dyDescent="0.25">
      <c r="A310" s="62" t="s">
        <v>195</v>
      </c>
      <c r="B310" s="55">
        <v>2500000</v>
      </c>
    </row>
    <row r="311" spans="1:2" x14ac:dyDescent="0.25">
      <c r="A311" s="61">
        <v>4251</v>
      </c>
      <c r="B311" s="55">
        <v>14000000</v>
      </c>
    </row>
    <row r="312" spans="1:2" x14ac:dyDescent="0.25">
      <c r="A312" s="62" t="s">
        <v>272</v>
      </c>
      <c r="B312" s="55">
        <v>14000000</v>
      </c>
    </row>
    <row r="313" spans="1:2" x14ac:dyDescent="0.25">
      <c r="A313" s="61">
        <v>9111</v>
      </c>
      <c r="B313" s="55">
        <v>38364867</v>
      </c>
    </row>
    <row r="314" spans="1:2" x14ac:dyDescent="0.25">
      <c r="A314" s="62" t="s">
        <v>448</v>
      </c>
      <c r="B314" s="55">
        <v>38364867</v>
      </c>
    </row>
    <row r="315" spans="1:2" x14ac:dyDescent="0.25">
      <c r="A315" s="61">
        <v>9211</v>
      </c>
      <c r="B315" s="55">
        <v>10000000</v>
      </c>
    </row>
    <row r="316" spans="1:2" x14ac:dyDescent="0.25">
      <c r="A316" s="62" t="s">
        <v>449</v>
      </c>
      <c r="B316" s="55">
        <v>10000000</v>
      </c>
    </row>
    <row r="317" spans="1:2" x14ac:dyDescent="0.25">
      <c r="A317" s="30" t="s">
        <v>275</v>
      </c>
      <c r="B317" s="55">
        <v>8699999.9999998659</v>
      </c>
    </row>
    <row r="318" spans="1:2" x14ac:dyDescent="0.25">
      <c r="A318" s="35" t="s">
        <v>784</v>
      </c>
      <c r="B318" s="55">
        <v>8699999.9999998659</v>
      </c>
    </row>
    <row r="319" spans="1:2" x14ac:dyDescent="0.25">
      <c r="A319" s="61">
        <v>2181</v>
      </c>
      <c r="B319" s="55">
        <v>7999999.9999998659</v>
      </c>
    </row>
    <row r="320" spans="1:2" x14ac:dyDescent="0.25">
      <c r="A320" s="62" t="s">
        <v>230</v>
      </c>
      <c r="B320" s="55">
        <v>7999999.9999998659</v>
      </c>
    </row>
    <row r="321" spans="1:2" x14ac:dyDescent="0.25">
      <c r="A321" s="61">
        <v>3942</v>
      </c>
      <c r="B321" s="55">
        <v>700000</v>
      </c>
    </row>
    <row r="322" spans="1:2" x14ac:dyDescent="0.25">
      <c r="A322" s="62" t="s">
        <v>278</v>
      </c>
      <c r="B322" s="55">
        <v>700000</v>
      </c>
    </row>
    <row r="323" spans="1:2" x14ac:dyDescent="0.25">
      <c r="A323" s="126" t="s">
        <v>1758</v>
      </c>
      <c r="B323" s="55">
        <v>1803943843</v>
      </c>
    </row>
    <row r="324" spans="1:2" x14ac:dyDescent="0.25">
      <c r="A324" s="30" t="s">
        <v>315</v>
      </c>
      <c r="B324" s="55">
        <v>184816000</v>
      </c>
    </row>
    <row r="325" spans="1:2" x14ac:dyDescent="0.25">
      <c r="A325" s="35" t="s">
        <v>784</v>
      </c>
      <c r="B325" s="55">
        <v>184816000</v>
      </c>
    </row>
    <row r="326" spans="1:2" x14ac:dyDescent="0.25">
      <c r="A326" s="61">
        <v>2111</v>
      </c>
      <c r="B326" s="55">
        <v>2500000</v>
      </c>
    </row>
    <row r="327" spans="1:2" x14ac:dyDescent="0.25">
      <c r="A327" s="62" t="s">
        <v>92</v>
      </c>
      <c r="B327" s="55">
        <v>2500000</v>
      </c>
    </row>
    <row r="328" spans="1:2" x14ac:dyDescent="0.25">
      <c r="A328" s="61">
        <v>2161</v>
      </c>
      <c r="B328" s="55">
        <v>600000</v>
      </c>
    </row>
    <row r="329" spans="1:2" x14ac:dyDescent="0.25">
      <c r="A329" s="62" t="s">
        <v>94</v>
      </c>
      <c r="B329" s="55">
        <v>600000</v>
      </c>
    </row>
    <row r="330" spans="1:2" x14ac:dyDescent="0.25">
      <c r="A330" s="61">
        <v>2411</v>
      </c>
      <c r="B330" s="55">
        <v>12000</v>
      </c>
    </row>
    <row r="331" spans="1:2" x14ac:dyDescent="0.25">
      <c r="A331" s="62" t="s">
        <v>108</v>
      </c>
      <c r="B331" s="55">
        <v>12000</v>
      </c>
    </row>
    <row r="332" spans="1:2" x14ac:dyDescent="0.25">
      <c r="A332" s="61">
        <v>2421</v>
      </c>
      <c r="B332" s="55">
        <v>500000</v>
      </c>
    </row>
    <row r="333" spans="1:2" x14ac:dyDescent="0.25">
      <c r="A333" s="62" t="s">
        <v>109</v>
      </c>
      <c r="B333" s="55">
        <v>500000</v>
      </c>
    </row>
    <row r="334" spans="1:2" x14ac:dyDescent="0.25">
      <c r="A334" s="61">
        <v>2441</v>
      </c>
      <c r="B334" s="55">
        <v>100000</v>
      </c>
    </row>
    <row r="335" spans="1:2" x14ac:dyDescent="0.25">
      <c r="A335" s="62" t="s">
        <v>150</v>
      </c>
      <c r="B335" s="55">
        <v>100000</v>
      </c>
    </row>
    <row r="336" spans="1:2" x14ac:dyDescent="0.25">
      <c r="A336" s="61">
        <v>2451</v>
      </c>
      <c r="B336" s="55">
        <v>100000</v>
      </c>
    </row>
    <row r="337" spans="1:2" x14ac:dyDescent="0.25">
      <c r="A337" s="62" t="s">
        <v>317</v>
      </c>
      <c r="B337" s="55">
        <v>100000</v>
      </c>
    </row>
    <row r="338" spans="1:2" x14ac:dyDescent="0.25">
      <c r="A338" s="61">
        <v>2461</v>
      </c>
      <c r="B338" s="55">
        <v>150000</v>
      </c>
    </row>
    <row r="339" spans="1:2" x14ac:dyDescent="0.25">
      <c r="A339" s="62" t="s">
        <v>110</v>
      </c>
      <c r="B339" s="55">
        <v>150000</v>
      </c>
    </row>
    <row r="340" spans="1:2" x14ac:dyDescent="0.25">
      <c r="A340" s="61">
        <v>2471</v>
      </c>
      <c r="B340" s="55">
        <v>150000</v>
      </c>
    </row>
    <row r="341" spans="1:2" x14ac:dyDescent="0.25">
      <c r="A341" s="62" t="s">
        <v>111</v>
      </c>
      <c r="B341" s="55">
        <v>150000</v>
      </c>
    </row>
    <row r="342" spans="1:2" x14ac:dyDescent="0.25">
      <c r="A342" s="61">
        <v>2491</v>
      </c>
      <c r="B342" s="55">
        <v>200000</v>
      </c>
    </row>
    <row r="343" spans="1:2" x14ac:dyDescent="0.25">
      <c r="A343" s="62" t="s">
        <v>95</v>
      </c>
      <c r="B343" s="55">
        <v>200000</v>
      </c>
    </row>
    <row r="344" spans="1:2" x14ac:dyDescent="0.25">
      <c r="A344" s="61">
        <v>2521</v>
      </c>
      <c r="B344" s="55">
        <v>50000</v>
      </c>
    </row>
    <row r="345" spans="1:2" x14ac:dyDescent="0.25">
      <c r="A345" s="62" t="s">
        <v>183</v>
      </c>
      <c r="B345" s="55">
        <v>50000</v>
      </c>
    </row>
    <row r="346" spans="1:2" x14ac:dyDescent="0.25">
      <c r="A346" s="61">
        <v>2561</v>
      </c>
      <c r="B346" s="55">
        <v>4000</v>
      </c>
    </row>
    <row r="347" spans="1:2" x14ac:dyDescent="0.25">
      <c r="A347" s="62" t="s">
        <v>114</v>
      </c>
      <c r="B347" s="55">
        <v>4000</v>
      </c>
    </row>
    <row r="348" spans="1:2" x14ac:dyDescent="0.25">
      <c r="A348" s="61">
        <v>2611</v>
      </c>
      <c r="B348" s="55">
        <v>40700000</v>
      </c>
    </row>
    <row r="349" spans="1:2" x14ac:dyDescent="0.25">
      <c r="A349" s="62" t="s">
        <v>141</v>
      </c>
      <c r="B349" s="55">
        <v>40700000</v>
      </c>
    </row>
    <row r="350" spans="1:2" x14ac:dyDescent="0.25">
      <c r="A350" s="61">
        <v>2911</v>
      </c>
      <c r="B350" s="55">
        <v>100000</v>
      </c>
    </row>
    <row r="351" spans="1:2" x14ac:dyDescent="0.25">
      <c r="A351" s="62" t="s">
        <v>62</v>
      </c>
      <c r="B351" s="55">
        <v>100000</v>
      </c>
    </row>
    <row r="352" spans="1:2" x14ac:dyDescent="0.25">
      <c r="A352" s="61">
        <v>2921</v>
      </c>
      <c r="B352" s="55">
        <v>50000</v>
      </c>
    </row>
    <row r="353" spans="1:2" x14ac:dyDescent="0.25">
      <c r="A353" s="62" t="s">
        <v>132</v>
      </c>
      <c r="B353" s="55">
        <v>50000</v>
      </c>
    </row>
    <row r="354" spans="1:2" x14ac:dyDescent="0.25">
      <c r="A354" s="61">
        <v>2961</v>
      </c>
      <c r="B354" s="55">
        <v>400000</v>
      </c>
    </row>
    <row r="355" spans="1:2" x14ac:dyDescent="0.25">
      <c r="A355" s="62" t="s">
        <v>133</v>
      </c>
      <c r="B355" s="55">
        <v>400000</v>
      </c>
    </row>
    <row r="356" spans="1:2" x14ac:dyDescent="0.25">
      <c r="A356" s="61">
        <v>2981</v>
      </c>
      <c r="B356" s="55">
        <v>500000</v>
      </c>
    </row>
    <row r="357" spans="1:2" x14ac:dyDescent="0.25">
      <c r="A357" s="62" t="s">
        <v>115</v>
      </c>
      <c r="B357" s="55">
        <v>500000</v>
      </c>
    </row>
    <row r="358" spans="1:2" x14ac:dyDescent="0.25">
      <c r="A358" s="61">
        <v>2991</v>
      </c>
      <c r="B358" s="55">
        <v>450000</v>
      </c>
    </row>
    <row r="359" spans="1:2" x14ac:dyDescent="0.25">
      <c r="A359" s="62" t="s">
        <v>152</v>
      </c>
      <c r="B359" s="55">
        <v>450000</v>
      </c>
    </row>
    <row r="360" spans="1:2" x14ac:dyDescent="0.25">
      <c r="A360" s="61">
        <v>3111</v>
      </c>
      <c r="B360" s="55">
        <v>6500000</v>
      </c>
    </row>
    <row r="361" spans="1:2" x14ac:dyDescent="0.25">
      <c r="A361" s="62" t="s">
        <v>116</v>
      </c>
      <c r="B361" s="55">
        <v>6500000</v>
      </c>
    </row>
    <row r="362" spans="1:2" x14ac:dyDescent="0.25">
      <c r="A362" s="61">
        <v>3141</v>
      </c>
      <c r="B362" s="55">
        <v>700000</v>
      </c>
    </row>
    <row r="363" spans="1:2" x14ac:dyDescent="0.25">
      <c r="A363" s="62" t="s">
        <v>153</v>
      </c>
      <c r="B363" s="55">
        <v>700000</v>
      </c>
    </row>
    <row r="364" spans="1:2" x14ac:dyDescent="0.25">
      <c r="A364" s="61">
        <v>3161</v>
      </c>
      <c r="B364" s="55">
        <v>2800000</v>
      </c>
    </row>
    <row r="365" spans="1:2" x14ac:dyDescent="0.25">
      <c r="A365" s="62" t="s">
        <v>155</v>
      </c>
      <c r="B365" s="55">
        <v>2800000</v>
      </c>
    </row>
    <row r="366" spans="1:2" x14ac:dyDescent="0.25">
      <c r="A366" s="61">
        <v>3221</v>
      </c>
      <c r="B366" s="55">
        <v>2500000</v>
      </c>
    </row>
    <row r="367" spans="1:2" x14ac:dyDescent="0.25">
      <c r="A367" s="62" t="s">
        <v>318</v>
      </c>
      <c r="B367" s="55">
        <v>2500000</v>
      </c>
    </row>
    <row r="368" spans="1:2" x14ac:dyDescent="0.25">
      <c r="A368" s="61">
        <v>3251</v>
      </c>
      <c r="B368" s="55">
        <v>57000000</v>
      </c>
    </row>
    <row r="369" spans="1:2" x14ac:dyDescent="0.25">
      <c r="A369" s="62" t="s">
        <v>285</v>
      </c>
      <c r="B369" s="55">
        <v>57000000</v>
      </c>
    </row>
    <row r="370" spans="1:2" x14ac:dyDescent="0.25">
      <c r="A370" s="61">
        <v>3311</v>
      </c>
      <c r="B370" s="55">
        <v>2000000</v>
      </c>
    </row>
    <row r="371" spans="1:2" x14ac:dyDescent="0.25">
      <c r="A371" s="62" t="s">
        <v>118</v>
      </c>
      <c r="B371" s="55">
        <v>2000000</v>
      </c>
    </row>
    <row r="372" spans="1:2" x14ac:dyDescent="0.25">
      <c r="A372" s="61">
        <v>3331</v>
      </c>
      <c r="B372" s="55">
        <v>50000</v>
      </c>
    </row>
    <row r="373" spans="1:2" x14ac:dyDescent="0.25">
      <c r="A373" s="62" t="s">
        <v>168</v>
      </c>
      <c r="B373" s="55">
        <v>50000</v>
      </c>
    </row>
    <row r="374" spans="1:2" x14ac:dyDescent="0.25">
      <c r="A374" s="61">
        <v>3341</v>
      </c>
      <c r="B374" s="55">
        <v>1500000</v>
      </c>
    </row>
    <row r="375" spans="1:2" x14ac:dyDescent="0.25">
      <c r="A375" s="62" t="s">
        <v>227</v>
      </c>
      <c r="B375" s="55">
        <v>1500000</v>
      </c>
    </row>
    <row r="376" spans="1:2" x14ac:dyDescent="0.25">
      <c r="A376" s="61">
        <v>3441</v>
      </c>
      <c r="B376" s="55">
        <v>150000</v>
      </c>
    </row>
    <row r="377" spans="1:2" x14ac:dyDescent="0.25">
      <c r="A377" s="62" t="s">
        <v>320</v>
      </c>
      <c r="B377" s="55">
        <v>150000</v>
      </c>
    </row>
    <row r="378" spans="1:2" x14ac:dyDescent="0.25">
      <c r="A378" s="61">
        <v>3451</v>
      </c>
      <c r="B378" s="55">
        <v>5000000</v>
      </c>
    </row>
    <row r="379" spans="1:2" x14ac:dyDescent="0.25">
      <c r="A379" s="62" t="s">
        <v>321</v>
      </c>
      <c r="B379" s="55">
        <v>5000000</v>
      </c>
    </row>
    <row r="380" spans="1:2" x14ac:dyDescent="0.25">
      <c r="A380" s="61">
        <v>3481</v>
      </c>
      <c r="B380" s="55">
        <v>100000</v>
      </c>
    </row>
    <row r="381" spans="1:2" x14ac:dyDescent="0.25">
      <c r="A381" s="62" t="s">
        <v>322</v>
      </c>
      <c r="B381" s="55">
        <v>100000</v>
      </c>
    </row>
    <row r="382" spans="1:2" x14ac:dyDescent="0.25">
      <c r="A382" s="61">
        <v>3511</v>
      </c>
      <c r="B382" s="55">
        <v>1000000</v>
      </c>
    </row>
    <row r="383" spans="1:2" x14ac:dyDescent="0.25">
      <c r="A383" s="62" t="s">
        <v>264</v>
      </c>
      <c r="B383" s="55">
        <v>1000000</v>
      </c>
    </row>
    <row r="384" spans="1:2" x14ac:dyDescent="0.25">
      <c r="A384" s="61">
        <v>3551</v>
      </c>
      <c r="B384" s="55">
        <v>20000000</v>
      </c>
    </row>
    <row r="385" spans="1:2" x14ac:dyDescent="0.25">
      <c r="A385" s="62" t="s">
        <v>234</v>
      </c>
      <c r="B385" s="55">
        <v>20000000</v>
      </c>
    </row>
    <row r="386" spans="1:2" x14ac:dyDescent="0.25">
      <c r="A386" s="61">
        <v>3571</v>
      </c>
      <c r="B386" s="55">
        <v>20000000</v>
      </c>
    </row>
    <row r="387" spans="1:2" x14ac:dyDescent="0.25">
      <c r="A387" s="62" t="s">
        <v>121</v>
      </c>
      <c r="B387" s="55">
        <v>20000000</v>
      </c>
    </row>
    <row r="388" spans="1:2" x14ac:dyDescent="0.25">
      <c r="A388" s="61">
        <v>3821</v>
      </c>
      <c r="B388" s="55">
        <v>450000</v>
      </c>
    </row>
    <row r="389" spans="1:2" x14ac:dyDescent="0.25">
      <c r="A389" s="62" t="s">
        <v>66</v>
      </c>
      <c r="B389" s="55">
        <v>450000</v>
      </c>
    </row>
    <row r="390" spans="1:2" x14ac:dyDescent="0.25">
      <c r="A390" s="61">
        <v>3911</v>
      </c>
      <c r="B390" s="55">
        <v>500000</v>
      </c>
    </row>
    <row r="391" spans="1:2" x14ac:dyDescent="0.25">
      <c r="A391" s="62" t="s">
        <v>324</v>
      </c>
      <c r="B391" s="55">
        <v>500000</v>
      </c>
    </row>
    <row r="392" spans="1:2" x14ac:dyDescent="0.25">
      <c r="A392" s="61">
        <v>3922</v>
      </c>
      <c r="B392" s="55">
        <v>1000000</v>
      </c>
    </row>
    <row r="393" spans="1:2" x14ac:dyDescent="0.25">
      <c r="A393" s="62" t="s">
        <v>122</v>
      </c>
      <c r="B393" s="55">
        <v>1000000</v>
      </c>
    </row>
    <row r="394" spans="1:2" x14ac:dyDescent="0.25">
      <c r="A394" s="61">
        <v>3941</v>
      </c>
      <c r="B394" s="55">
        <v>15000000</v>
      </c>
    </row>
    <row r="395" spans="1:2" x14ac:dyDescent="0.25">
      <c r="A395" s="62" t="s">
        <v>228</v>
      </c>
      <c r="B395" s="55">
        <v>15000000</v>
      </c>
    </row>
    <row r="396" spans="1:2" x14ac:dyDescent="0.25">
      <c r="A396" s="61">
        <v>3962</v>
      </c>
      <c r="B396" s="55">
        <v>100000</v>
      </c>
    </row>
    <row r="397" spans="1:2" x14ac:dyDescent="0.25">
      <c r="A397" s="62" t="s">
        <v>236</v>
      </c>
      <c r="B397" s="55">
        <v>100000</v>
      </c>
    </row>
    <row r="398" spans="1:2" x14ac:dyDescent="0.25">
      <c r="A398" s="61">
        <v>5111</v>
      </c>
      <c r="B398" s="55">
        <v>1500000</v>
      </c>
    </row>
    <row r="399" spans="1:2" x14ac:dyDescent="0.25">
      <c r="A399" s="62" t="s">
        <v>267</v>
      </c>
      <c r="B399" s="55">
        <v>1500000</v>
      </c>
    </row>
    <row r="400" spans="1:2" x14ac:dyDescent="0.25">
      <c r="A400" s="61">
        <v>5121</v>
      </c>
      <c r="B400" s="55">
        <v>200000</v>
      </c>
    </row>
    <row r="401" spans="1:2" x14ac:dyDescent="0.25">
      <c r="A401" s="62" t="s">
        <v>325</v>
      </c>
      <c r="B401" s="55">
        <v>200000</v>
      </c>
    </row>
    <row r="402" spans="1:2" x14ac:dyDescent="0.25">
      <c r="A402" s="61">
        <v>5191</v>
      </c>
      <c r="B402" s="55">
        <v>50000</v>
      </c>
    </row>
    <row r="403" spans="1:2" x14ac:dyDescent="0.25">
      <c r="A403" s="62" t="s">
        <v>68</v>
      </c>
      <c r="B403" s="55">
        <v>50000</v>
      </c>
    </row>
    <row r="404" spans="1:2" x14ac:dyDescent="0.25">
      <c r="A404" s="61">
        <v>5641</v>
      </c>
      <c r="B404" s="55">
        <v>150000</v>
      </c>
    </row>
    <row r="405" spans="1:2" x14ac:dyDescent="0.25">
      <c r="A405" s="62" t="s">
        <v>186</v>
      </c>
      <c r="B405" s="55">
        <v>150000</v>
      </c>
    </row>
    <row r="406" spans="1:2" x14ac:dyDescent="0.25">
      <c r="A406" s="30" t="s">
        <v>237</v>
      </c>
      <c r="B406" s="55">
        <v>447346474</v>
      </c>
    </row>
    <row r="407" spans="1:2" x14ac:dyDescent="0.25">
      <c r="A407" s="35" t="s">
        <v>223</v>
      </c>
      <c r="B407" s="55">
        <v>447346474</v>
      </c>
    </row>
    <row r="408" spans="1:2" x14ac:dyDescent="0.25">
      <c r="A408" s="61">
        <v>1131</v>
      </c>
      <c r="B408" s="55">
        <v>213089057</v>
      </c>
    </row>
    <row r="409" spans="1:2" x14ac:dyDescent="0.25">
      <c r="A409" s="62" t="s">
        <v>329</v>
      </c>
      <c r="B409" s="55">
        <v>213089057</v>
      </c>
    </row>
    <row r="410" spans="1:2" x14ac:dyDescent="0.25">
      <c r="A410" s="61">
        <v>1321</v>
      </c>
      <c r="B410" s="55">
        <v>2959570</v>
      </c>
    </row>
    <row r="411" spans="1:2" x14ac:dyDescent="0.25">
      <c r="A411" s="62" t="s">
        <v>335</v>
      </c>
      <c r="B411" s="55">
        <v>2959570</v>
      </c>
    </row>
    <row r="412" spans="1:2" x14ac:dyDescent="0.25">
      <c r="A412" s="61">
        <v>1322</v>
      </c>
      <c r="B412" s="55">
        <v>29595702</v>
      </c>
    </row>
    <row r="413" spans="1:2" x14ac:dyDescent="0.25">
      <c r="A413" s="62" t="s">
        <v>336</v>
      </c>
      <c r="B413" s="55">
        <v>29595702</v>
      </c>
    </row>
    <row r="414" spans="1:2" x14ac:dyDescent="0.25">
      <c r="A414" s="61">
        <v>1411</v>
      </c>
      <c r="B414" s="55">
        <v>12785343</v>
      </c>
    </row>
    <row r="415" spans="1:2" x14ac:dyDescent="0.25">
      <c r="A415" s="62" t="s">
        <v>339</v>
      </c>
      <c r="B415" s="55">
        <v>12785343</v>
      </c>
    </row>
    <row r="416" spans="1:2" x14ac:dyDescent="0.25">
      <c r="A416" s="61">
        <v>1421</v>
      </c>
      <c r="B416" s="55">
        <v>6392672</v>
      </c>
    </row>
    <row r="417" spans="1:2" x14ac:dyDescent="0.25">
      <c r="A417" s="62" t="s">
        <v>340</v>
      </c>
      <c r="B417" s="55">
        <v>6392672</v>
      </c>
    </row>
    <row r="418" spans="1:2" x14ac:dyDescent="0.25">
      <c r="A418" s="61">
        <v>1431</v>
      </c>
      <c r="B418" s="55">
        <v>4261782</v>
      </c>
    </row>
    <row r="419" spans="1:2" x14ac:dyDescent="0.25">
      <c r="A419" s="62" t="s">
        <v>341</v>
      </c>
      <c r="B419" s="55">
        <v>4261782</v>
      </c>
    </row>
    <row r="420" spans="1:2" x14ac:dyDescent="0.25">
      <c r="A420" s="61">
        <v>1432</v>
      </c>
      <c r="B420" s="55">
        <v>37290585</v>
      </c>
    </row>
    <row r="421" spans="1:2" x14ac:dyDescent="0.25">
      <c r="A421" s="62" t="s">
        <v>342</v>
      </c>
      <c r="B421" s="55">
        <v>37290585</v>
      </c>
    </row>
    <row r="422" spans="1:2" x14ac:dyDescent="0.25">
      <c r="A422" s="61">
        <v>1441</v>
      </c>
      <c r="B422" s="55">
        <v>9500000</v>
      </c>
    </row>
    <row r="423" spans="1:2" x14ac:dyDescent="0.25">
      <c r="A423" s="62" t="s">
        <v>343</v>
      </c>
      <c r="B423" s="55">
        <v>9500000</v>
      </c>
    </row>
    <row r="424" spans="1:2" x14ac:dyDescent="0.25">
      <c r="A424" s="61">
        <v>1591</v>
      </c>
      <c r="B424" s="55">
        <v>28471763</v>
      </c>
    </row>
    <row r="425" spans="1:2" x14ac:dyDescent="0.25">
      <c r="A425" s="62" t="s">
        <v>345</v>
      </c>
      <c r="B425" s="55">
        <v>28471763</v>
      </c>
    </row>
    <row r="426" spans="1:2" x14ac:dyDescent="0.25">
      <c r="A426" s="61">
        <v>2611</v>
      </c>
      <c r="B426" s="55">
        <v>33000000</v>
      </c>
    </row>
    <row r="427" spans="1:2" x14ac:dyDescent="0.25">
      <c r="A427" s="62" t="s">
        <v>141</v>
      </c>
      <c r="B427" s="55">
        <v>33000000</v>
      </c>
    </row>
    <row r="428" spans="1:2" x14ac:dyDescent="0.25">
      <c r="A428" s="61">
        <v>3251</v>
      </c>
      <c r="B428" s="55">
        <v>70000000</v>
      </c>
    </row>
    <row r="429" spans="1:2" x14ac:dyDescent="0.25">
      <c r="A429" s="62" t="s">
        <v>285</v>
      </c>
      <c r="B429" s="55">
        <v>70000000</v>
      </c>
    </row>
    <row r="430" spans="1:2" x14ac:dyDescent="0.25">
      <c r="A430" s="30" t="s">
        <v>138</v>
      </c>
      <c r="B430" s="55">
        <v>6500000</v>
      </c>
    </row>
    <row r="431" spans="1:2" x14ac:dyDescent="0.25">
      <c r="A431" s="35" t="s">
        <v>223</v>
      </c>
      <c r="B431" s="55">
        <v>6500000</v>
      </c>
    </row>
    <row r="432" spans="1:2" x14ac:dyDescent="0.25">
      <c r="A432" s="61">
        <v>2611</v>
      </c>
      <c r="B432" s="55">
        <v>6500000</v>
      </c>
    </row>
    <row r="433" spans="1:2" x14ac:dyDescent="0.25">
      <c r="A433" s="62" t="s">
        <v>141</v>
      </c>
      <c r="B433" s="55">
        <v>6500000</v>
      </c>
    </row>
    <row r="434" spans="1:2" x14ac:dyDescent="0.25">
      <c r="A434" s="30" t="s">
        <v>327</v>
      </c>
      <c r="B434" s="55">
        <v>1165281369</v>
      </c>
    </row>
    <row r="435" spans="1:2" x14ac:dyDescent="0.25">
      <c r="A435" s="35" t="s">
        <v>784</v>
      </c>
      <c r="B435" s="55">
        <v>1165281369</v>
      </c>
    </row>
    <row r="436" spans="1:2" x14ac:dyDescent="0.25">
      <c r="A436" s="61">
        <v>1111</v>
      </c>
      <c r="B436" s="55">
        <v>14346945</v>
      </c>
    </row>
    <row r="437" spans="1:2" x14ac:dyDescent="0.25">
      <c r="A437" s="62" t="s">
        <v>328</v>
      </c>
      <c r="B437" s="55">
        <v>14346945</v>
      </c>
    </row>
    <row r="438" spans="1:2" x14ac:dyDescent="0.25">
      <c r="A438" s="61">
        <v>1131</v>
      </c>
      <c r="B438" s="55">
        <v>669497019</v>
      </c>
    </row>
    <row r="439" spans="1:2" x14ac:dyDescent="0.25">
      <c r="A439" s="62" t="s">
        <v>329</v>
      </c>
      <c r="B439" s="55">
        <v>669497019</v>
      </c>
    </row>
    <row r="440" spans="1:2" x14ac:dyDescent="0.25">
      <c r="A440" s="61">
        <v>1211</v>
      </c>
      <c r="B440" s="55">
        <v>6052682</v>
      </c>
    </row>
    <row r="441" spans="1:2" x14ac:dyDescent="0.25">
      <c r="A441" s="62" t="s">
        <v>331</v>
      </c>
      <c r="B441" s="55">
        <v>6052682</v>
      </c>
    </row>
    <row r="442" spans="1:2" x14ac:dyDescent="0.25">
      <c r="A442" s="61">
        <v>1221</v>
      </c>
      <c r="B442" s="55">
        <v>42943440</v>
      </c>
    </row>
    <row r="443" spans="1:2" x14ac:dyDescent="0.25">
      <c r="A443" s="62" t="s">
        <v>332</v>
      </c>
      <c r="B443" s="55">
        <v>42943440</v>
      </c>
    </row>
    <row r="444" spans="1:2" x14ac:dyDescent="0.25">
      <c r="A444" s="61">
        <v>1231</v>
      </c>
      <c r="B444" s="55">
        <v>26400</v>
      </c>
    </row>
    <row r="445" spans="1:2" x14ac:dyDescent="0.25">
      <c r="A445" s="62" t="s">
        <v>334</v>
      </c>
      <c r="B445" s="55">
        <v>26400</v>
      </c>
    </row>
    <row r="446" spans="1:2" x14ac:dyDescent="0.25">
      <c r="A446" s="61">
        <v>1321</v>
      </c>
      <c r="B446" s="55">
        <v>10094270</v>
      </c>
    </row>
    <row r="447" spans="1:2" x14ac:dyDescent="0.25">
      <c r="A447" s="62" t="s">
        <v>335</v>
      </c>
      <c r="B447" s="55">
        <v>10094270</v>
      </c>
    </row>
    <row r="448" spans="1:2" x14ac:dyDescent="0.25">
      <c r="A448" s="61">
        <v>1322</v>
      </c>
      <c r="B448" s="55">
        <v>100942696</v>
      </c>
    </row>
    <row r="449" spans="1:2" x14ac:dyDescent="0.25">
      <c r="A449" s="62" t="s">
        <v>336</v>
      </c>
      <c r="B449" s="55">
        <v>100942696</v>
      </c>
    </row>
    <row r="450" spans="1:2" x14ac:dyDescent="0.25">
      <c r="A450" s="61">
        <v>1331</v>
      </c>
      <c r="B450" s="55">
        <v>730000</v>
      </c>
    </row>
    <row r="451" spans="1:2" x14ac:dyDescent="0.25">
      <c r="A451" s="62" t="s">
        <v>337</v>
      </c>
      <c r="B451" s="55">
        <v>730000</v>
      </c>
    </row>
    <row r="452" spans="1:2" x14ac:dyDescent="0.25">
      <c r="A452" s="61">
        <v>1341</v>
      </c>
      <c r="B452" s="55">
        <v>1500000</v>
      </c>
    </row>
    <row r="453" spans="1:2" x14ac:dyDescent="0.25">
      <c r="A453" s="62" t="s">
        <v>338</v>
      </c>
      <c r="B453" s="55">
        <v>1500000</v>
      </c>
    </row>
    <row r="454" spans="1:2" x14ac:dyDescent="0.25">
      <c r="A454" s="61">
        <v>1411</v>
      </c>
      <c r="B454" s="55">
        <v>43607244</v>
      </c>
    </row>
    <row r="455" spans="1:2" x14ac:dyDescent="0.25">
      <c r="A455" s="62" t="s">
        <v>339</v>
      </c>
      <c r="B455" s="55">
        <v>43607244</v>
      </c>
    </row>
    <row r="456" spans="1:2" x14ac:dyDescent="0.25">
      <c r="A456" s="61">
        <v>1421</v>
      </c>
      <c r="B456" s="55">
        <v>21803622</v>
      </c>
    </row>
    <row r="457" spans="1:2" x14ac:dyDescent="0.25">
      <c r="A457" s="62" t="s">
        <v>340</v>
      </c>
      <c r="B457" s="55">
        <v>21803622</v>
      </c>
    </row>
    <row r="458" spans="1:2" x14ac:dyDescent="0.25">
      <c r="A458" s="61">
        <v>1431</v>
      </c>
      <c r="B458" s="55">
        <v>14535747</v>
      </c>
    </row>
    <row r="459" spans="1:2" x14ac:dyDescent="0.25">
      <c r="A459" s="62" t="s">
        <v>341</v>
      </c>
      <c r="B459" s="55">
        <v>14535747</v>
      </c>
    </row>
    <row r="460" spans="1:2" x14ac:dyDescent="0.25">
      <c r="A460" s="61">
        <v>1432</v>
      </c>
      <c r="B460" s="55">
        <v>127187795</v>
      </c>
    </row>
    <row r="461" spans="1:2" x14ac:dyDescent="0.25">
      <c r="A461" s="62" t="s">
        <v>342</v>
      </c>
      <c r="B461" s="55">
        <v>127187795</v>
      </c>
    </row>
    <row r="462" spans="1:2" x14ac:dyDescent="0.25">
      <c r="A462" s="61">
        <v>1441</v>
      </c>
      <c r="B462" s="55">
        <v>15000000</v>
      </c>
    </row>
    <row r="463" spans="1:2" x14ac:dyDescent="0.25">
      <c r="A463" s="62" t="s">
        <v>343</v>
      </c>
      <c r="B463" s="55">
        <v>15000000</v>
      </c>
    </row>
    <row r="464" spans="1:2" x14ac:dyDescent="0.25">
      <c r="A464" s="61">
        <v>1521</v>
      </c>
      <c r="B464" s="55">
        <v>3000000</v>
      </c>
    </row>
    <row r="465" spans="1:2" x14ac:dyDescent="0.25">
      <c r="A465" s="62" t="s">
        <v>344</v>
      </c>
      <c r="B465" s="55">
        <v>3000000</v>
      </c>
    </row>
    <row r="466" spans="1:2" x14ac:dyDescent="0.25">
      <c r="A466" s="61">
        <v>1591</v>
      </c>
      <c r="B466" s="55">
        <v>94013509</v>
      </c>
    </row>
    <row r="467" spans="1:2" x14ac:dyDescent="0.25">
      <c r="A467" s="62" t="s">
        <v>345</v>
      </c>
      <c r="B467" s="55">
        <v>94013509</v>
      </c>
    </row>
    <row r="468" spans="1:2" x14ac:dyDescent="0.25">
      <c r="A468" s="126" t="s">
        <v>243</v>
      </c>
      <c r="B468" s="55">
        <v>2050000</v>
      </c>
    </row>
    <row r="469" spans="1:2" x14ac:dyDescent="0.25">
      <c r="A469" s="30" t="s">
        <v>244</v>
      </c>
      <c r="B469" s="55">
        <v>2050000</v>
      </c>
    </row>
    <row r="470" spans="1:2" x14ac:dyDescent="0.25">
      <c r="A470" s="35" t="s">
        <v>784</v>
      </c>
      <c r="B470" s="55">
        <v>2050000</v>
      </c>
    </row>
    <row r="471" spans="1:2" x14ac:dyDescent="0.25">
      <c r="A471" s="61">
        <v>3311</v>
      </c>
      <c r="B471" s="55">
        <v>2000000</v>
      </c>
    </row>
    <row r="472" spans="1:2" x14ac:dyDescent="0.25">
      <c r="A472" s="62" t="s">
        <v>118</v>
      </c>
      <c r="B472" s="55">
        <v>2000000</v>
      </c>
    </row>
    <row r="473" spans="1:2" x14ac:dyDescent="0.25">
      <c r="A473" s="61">
        <v>3791</v>
      </c>
      <c r="B473" s="55">
        <v>50000</v>
      </c>
    </row>
    <row r="474" spans="1:2" x14ac:dyDescent="0.25">
      <c r="A474" s="62" t="s">
        <v>265</v>
      </c>
      <c r="B474" s="55">
        <v>50000</v>
      </c>
    </row>
    <row r="475" spans="1:2" x14ac:dyDescent="0.25">
      <c r="A475" s="126" t="s">
        <v>1770</v>
      </c>
      <c r="B475" s="55">
        <v>66400000</v>
      </c>
    </row>
    <row r="476" spans="1:2" x14ac:dyDescent="0.25">
      <c r="A476" s="30" t="s">
        <v>126</v>
      </c>
      <c r="B476" s="55">
        <v>5085000</v>
      </c>
    </row>
    <row r="477" spans="1:2" x14ac:dyDescent="0.25">
      <c r="A477" s="35" t="s">
        <v>223</v>
      </c>
      <c r="B477" s="55">
        <v>5085000</v>
      </c>
    </row>
    <row r="478" spans="1:2" x14ac:dyDescent="0.25">
      <c r="A478" s="61">
        <v>2131</v>
      </c>
      <c r="B478" s="55">
        <v>2200000</v>
      </c>
    </row>
    <row r="479" spans="1:2" x14ac:dyDescent="0.25">
      <c r="A479" s="62" t="s">
        <v>129</v>
      </c>
      <c r="B479" s="55">
        <v>2200000</v>
      </c>
    </row>
    <row r="480" spans="1:2" x14ac:dyDescent="0.25">
      <c r="A480" s="61">
        <v>2211</v>
      </c>
      <c r="B480" s="55">
        <v>390000</v>
      </c>
    </row>
    <row r="481" spans="1:2" x14ac:dyDescent="0.25">
      <c r="A481" s="62" t="s">
        <v>130</v>
      </c>
      <c r="B481" s="55">
        <v>390000</v>
      </c>
    </row>
    <row r="482" spans="1:2" x14ac:dyDescent="0.25">
      <c r="A482" s="61">
        <v>2231</v>
      </c>
      <c r="B482" s="55">
        <v>5000</v>
      </c>
    </row>
    <row r="483" spans="1:2" x14ac:dyDescent="0.25">
      <c r="A483" s="62" t="s">
        <v>131</v>
      </c>
      <c r="B483" s="55">
        <v>5000</v>
      </c>
    </row>
    <row r="484" spans="1:2" x14ac:dyDescent="0.25">
      <c r="A484" s="61">
        <v>2711</v>
      </c>
      <c r="B484" s="55">
        <v>2000000</v>
      </c>
    </row>
    <row r="485" spans="1:2" x14ac:dyDescent="0.25">
      <c r="A485" s="62" t="s">
        <v>61</v>
      </c>
      <c r="B485" s="55">
        <v>2000000</v>
      </c>
    </row>
    <row r="486" spans="1:2" x14ac:dyDescent="0.25">
      <c r="A486" s="61">
        <v>2961</v>
      </c>
      <c r="B486" s="55">
        <v>50000</v>
      </c>
    </row>
    <row r="487" spans="1:2" x14ac:dyDescent="0.25">
      <c r="A487" s="62" t="s">
        <v>133</v>
      </c>
      <c r="B487" s="55">
        <v>50000</v>
      </c>
    </row>
    <row r="488" spans="1:2" x14ac:dyDescent="0.25">
      <c r="A488" s="61">
        <v>3521</v>
      </c>
      <c r="B488" s="55">
        <v>40000</v>
      </c>
    </row>
    <row r="489" spans="1:2" x14ac:dyDescent="0.25">
      <c r="A489" s="62" t="s">
        <v>134</v>
      </c>
      <c r="B489" s="55">
        <v>40000</v>
      </c>
    </row>
    <row r="490" spans="1:2" x14ac:dyDescent="0.25">
      <c r="A490" s="61">
        <v>3571</v>
      </c>
      <c r="B490" s="55">
        <v>100000</v>
      </c>
    </row>
    <row r="491" spans="1:2" x14ac:dyDescent="0.25">
      <c r="A491" s="62" t="s">
        <v>121</v>
      </c>
      <c r="B491" s="55">
        <v>100000</v>
      </c>
    </row>
    <row r="492" spans="1:2" x14ac:dyDescent="0.25">
      <c r="A492" s="61">
        <v>3751</v>
      </c>
      <c r="B492" s="55">
        <v>50000</v>
      </c>
    </row>
    <row r="493" spans="1:2" x14ac:dyDescent="0.25">
      <c r="A493" s="62" t="s">
        <v>161</v>
      </c>
      <c r="B493" s="55">
        <v>50000</v>
      </c>
    </row>
    <row r="494" spans="1:2" x14ac:dyDescent="0.25">
      <c r="A494" s="61">
        <v>3821</v>
      </c>
      <c r="B494" s="55">
        <v>250000</v>
      </c>
    </row>
    <row r="495" spans="1:2" x14ac:dyDescent="0.25">
      <c r="A495" s="62" t="s">
        <v>66</v>
      </c>
      <c r="B495" s="55">
        <v>250000</v>
      </c>
    </row>
    <row r="496" spans="1:2" x14ac:dyDescent="0.25">
      <c r="A496" s="30" t="s">
        <v>224</v>
      </c>
      <c r="B496" s="55">
        <v>3615000</v>
      </c>
    </row>
    <row r="497" spans="1:2" x14ac:dyDescent="0.25">
      <c r="A497" s="35" t="s">
        <v>223</v>
      </c>
      <c r="B497" s="55">
        <v>3615000</v>
      </c>
    </row>
    <row r="498" spans="1:2" x14ac:dyDescent="0.25">
      <c r="A498" s="61">
        <v>3341</v>
      </c>
      <c r="B498" s="55">
        <v>3600000</v>
      </c>
    </row>
    <row r="499" spans="1:2" x14ac:dyDescent="0.25">
      <c r="A499" s="62" t="s">
        <v>227</v>
      </c>
      <c r="B499" s="55">
        <v>3600000</v>
      </c>
    </row>
    <row r="500" spans="1:2" x14ac:dyDescent="0.25">
      <c r="A500" s="61">
        <v>3721</v>
      </c>
      <c r="B500" s="55">
        <v>15000</v>
      </c>
    </row>
    <row r="501" spans="1:2" x14ac:dyDescent="0.25">
      <c r="A501" s="62" t="s">
        <v>65</v>
      </c>
      <c r="B501" s="55">
        <v>15000</v>
      </c>
    </row>
    <row r="502" spans="1:2" x14ac:dyDescent="0.25">
      <c r="A502" s="30" t="s">
        <v>804</v>
      </c>
      <c r="B502" s="55">
        <v>1000000</v>
      </c>
    </row>
    <row r="503" spans="1:2" x14ac:dyDescent="0.25">
      <c r="A503" s="35" t="s">
        <v>223</v>
      </c>
      <c r="B503" s="55">
        <v>1000000</v>
      </c>
    </row>
    <row r="504" spans="1:2" x14ac:dyDescent="0.25">
      <c r="A504" s="61">
        <v>2831</v>
      </c>
      <c r="B504" s="55">
        <v>500000</v>
      </c>
    </row>
    <row r="505" spans="1:2" x14ac:dyDescent="0.25">
      <c r="A505" s="62" t="s">
        <v>232</v>
      </c>
      <c r="B505" s="55">
        <v>500000</v>
      </c>
    </row>
    <row r="506" spans="1:2" x14ac:dyDescent="0.25">
      <c r="A506" s="61">
        <v>3341</v>
      </c>
      <c r="B506" s="55">
        <v>500000</v>
      </c>
    </row>
    <row r="507" spans="1:2" x14ac:dyDescent="0.25">
      <c r="A507" s="62" t="s">
        <v>227</v>
      </c>
      <c r="B507" s="55">
        <v>500000</v>
      </c>
    </row>
    <row r="508" spans="1:2" x14ac:dyDescent="0.25">
      <c r="A508" s="30" t="s">
        <v>229</v>
      </c>
      <c r="B508" s="55">
        <v>8970000</v>
      </c>
    </row>
    <row r="509" spans="1:2" x14ac:dyDescent="0.25">
      <c r="A509" s="35" t="s">
        <v>223</v>
      </c>
      <c r="B509" s="55">
        <v>8970000</v>
      </c>
    </row>
    <row r="510" spans="1:2" x14ac:dyDescent="0.25">
      <c r="A510" s="61">
        <v>2181</v>
      </c>
      <c r="B510" s="55">
        <v>60000</v>
      </c>
    </row>
    <row r="511" spans="1:2" x14ac:dyDescent="0.25">
      <c r="A511" s="62" t="s">
        <v>230</v>
      </c>
      <c r="B511" s="55">
        <v>60000</v>
      </c>
    </row>
    <row r="512" spans="1:2" x14ac:dyDescent="0.25">
      <c r="A512" s="61">
        <v>2211</v>
      </c>
      <c r="B512" s="55">
        <v>390000</v>
      </c>
    </row>
    <row r="513" spans="1:2" x14ac:dyDescent="0.25">
      <c r="A513" s="62" t="s">
        <v>130</v>
      </c>
      <c r="B513" s="55">
        <v>390000</v>
      </c>
    </row>
    <row r="514" spans="1:2" x14ac:dyDescent="0.25">
      <c r="A514" s="61">
        <v>2711</v>
      </c>
      <c r="B514" s="55">
        <v>1200000</v>
      </c>
    </row>
    <row r="515" spans="1:2" x14ac:dyDescent="0.25">
      <c r="A515" s="62" t="s">
        <v>61</v>
      </c>
      <c r="B515" s="55">
        <v>1200000</v>
      </c>
    </row>
    <row r="516" spans="1:2" x14ac:dyDescent="0.25">
      <c r="A516" s="61">
        <v>2821</v>
      </c>
      <c r="B516" s="55">
        <v>300000</v>
      </c>
    </row>
    <row r="517" spans="1:2" x14ac:dyDescent="0.25">
      <c r="A517" s="62" t="s">
        <v>231</v>
      </c>
      <c r="B517" s="55">
        <v>300000</v>
      </c>
    </row>
    <row r="518" spans="1:2" x14ac:dyDescent="0.25">
      <c r="A518" s="61">
        <v>2831</v>
      </c>
      <c r="B518" s="55">
        <v>3100000</v>
      </c>
    </row>
    <row r="519" spans="1:2" x14ac:dyDescent="0.25">
      <c r="A519" s="62" t="s">
        <v>232</v>
      </c>
      <c r="B519" s="55">
        <v>3100000</v>
      </c>
    </row>
    <row r="520" spans="1:2" x14ac:dyDescent="0.25">
      <c r="A520" s="61">
        <v>3161</v>
      </c>
      <c r="B520" s="55">
        <v>200000</v>
      </c>
    </row>
    <row r="521" spans="1:2" x14ac:dyDescent="0.25">
      <c r="A521" s="62" t="s">
        <v>155</v>
      </c>
      <c r="B521" s="55">
        <v>200000</v>
      </c>
    </row>
    <row r="522" spans="1:2" x14ac:dyDescent="0.25">
      <c r="A522" s="61">
        <v>3361</v>
      </c>
      <c r="B522" s="55">
        <v>1300000</v>
      </c>
    </row>
    <row r="523" spans="1:2" x14ac:dyDescent="0.25">
      <c r="A523" s="62" t="s">
        <v>169</v>
      </c>
      <c r="B523" s="55">
        <v>1300000</v>
      </c>
    </row>
    <row r="524" spans="1:2" x14ac:dyDescent="0.25">
      <c r="A524" s="61">
        <v>3391</v>
      </c>
      <c r="B524" s="55">
        <v>2000000</v>
      </c>
    </row>
    <row r="525" spans="1:2" x14ac:dyDescent="0.25">
      <c r="A525" s="62" t="s">
        <v>84</v>
      </c>
      <c r="B525" s="55">
        <v>2000000</v>
      </c>
    </row>
    <row r="526" spans="1:2" x14ac:dyDescent="0.25">
      <c r="A526" s="61">
        <v>3711</v>
      </c>
      <c r="B526" s="55">
        <v>35000</v>
      </c>
    </row>
    <row r="527" spans="1:2" x14ac:dyDescent="0.25">
      <c r="A527" s="62" t="s">
        <v>160</v>
      </c>
      <c r="B527" s="55">
        <v>35000</v>
      </c>
    </row>
    <row r="528" spans="1:2" x14ac:dyDescent="0.25">
      <c r="A528" s="61">
        <v>3751</v>
      </c>
      <c r="B528" s="55">
        <v>35000</v>
      </c>
    </row>
    <row r="529" spans="1:2" x14ac:dyDescent="0.25">
      <c r="A529" s="62" t="s">
        <v>161</v>
      </c>
      <c r="B529" s="55">
        <v>35000</v>
      </c>
    </row>
    <row r="530" spans="1:2" x14ac:dyDescent="0.25">
      <c r="A530" s="61">
        <v>3941</v>
      </c>
      <c r="B530" s="55">
        <v>50000</v>
      </c>
    </row>
    <row r="531" spans="1:2" x14ac:dyDescent="0.25">
      <c r="A531" s="62" t="s">
        <v>228</v>
      </c>
      <c r="B531" s="55">
        <v>50000</v>
      </c>
    </row>
    <row r="532" spans="1:2" x14ac:dyDescent="0.25">
      <c r="A532" s="61">
        <v>3962</v>
      </c>
      <c r="B532" s="55">
        <v>300000</v>
      </c>
    </row>
    <row r="533" spans="1:2" x14ac:dyDescent="0.25">
      <c r="A533" s="62" t="s">
        <v>236</v>
      </c>
      <c r="B533" s="55">
        <v>300000</v>
      </c>
    </row>
    <row r="534" spans="1:2" x14ac:dyDescent="0.25">
      <c r="A534" s="30" t="s">
        <v>135</v>
      </c>
      <c r="B534" s="55">
        <v>4630000</v>
      </c>
    </row>
    <row r="535" spans="1:2" x14ac:dyDescent="0.25">
      <c r="A535" s="35" t="s">
        <v>223</v>
      </c>
      <c r="B535" s="55">
        <v>4630000</v>
      </c>
    </row>
    <row r="536" spans="1:2" x14ac:dyDescent="0.25">
      <c r="A536" s="61">
        <v>2531</v>
      </c>
      <c r="B536" s="55">
        <v>40000</v>
      </c>
    </row>
    <row r="537" spans="1:2" x14ac:dyDescent="0.25">
      <c r="A537" s="62" t="s">
        <v>59</v>
      </c>
      <c r="B537" s="55">
        <v>40000</v>
      </c>
    </row>
    <row r="538" spans="1:2" x14ac:dyDescent="0.25">
      <c r="A538" s="61">
        <v>2541</v>
      </c>
      <c r="B538" s="55">
        <v>40000</v>
      </c>
    </row>
    <row r="539" spans="1:2" x14ac:dyDescent="0.25">
      <c r="A539" s="62" t="s">
        <v>60</v>
      </c>
      <c r="B539" s="55">
        <v>40000</v>
      </c>
    </row>
    <row r="540" spans="1:2" x14ac:dyDescent="0.25">
      <c r="A540" s="61">
        <v>2721</v>
      </c>
      <c r="B540" s="55">
        <v>2500000</v>
      </c>
    </row>
    <row r="541" spans="1:2" x14ac:dyDescent="0.25">
      <c r="A541" s="62" t="s">
        <v>96</v>
      </c>
      <c r="B541" s="55">
        <v>2500000</v>
      </c>
    </row>
    <row r="542" spans="1:2" x14ac:dyDescent="0.25">
      <c r="A542" s="61">
        <v>2911</v>
      </c>
      <c r="B542" s="55">
        <v>50000</v>
      </c>
    </row>
    <row r="543" spans="1:2" x14ac:dyDescent="0.25">
      <c r="A543" s="62" t="s">
        <v>62</v>
      </c>
      <c r="B543" s="55">
        <v>50000</v>
      </c>
    </row>
    <row r="544" spans="1:2" x14ac:dyDescent="0.25">
      <c r="A544" s="61">
        <v>5691</v>
      </c>
      <c r="B544" s="55">
        <v>2000000</v>
      </c>
    </row>
    <row r="545" spans="1:2" x14ac:dyDescent="0.25">
      <c r="A545" s="62" t="s">
        <v>73</v>
      </c>
      <c r="B545" s="55">
        <v>2000000</v>
      </c>
    </row>
    <row r="546" spans="1:2" x14ac:dyDescent="0.25">
      <c r="A546" s="30" t="s">
        <v>455</v>
      </c>
      <c r="B546" s="55">
        <v>7000000</v>
      </c>
    </row>
    <row r="547" spans="1:2" x14ac:dyDescent="0.25">
      <c r="A547" s="35" t="s">
        <v>223</v>
      </c>
      <c r="B547" s="55">
        <v>7000000</v>
      </c>
    </row>
    <row r="548" spans="1:2" x14ac:dyDescent="0.25">
      <c r="A548" s="61">
        <v>3251</v>
      </c>
      <c r="B548" s="55">
        <v>7000000</v>
      </c>
    </row>
    <row r="549" spans="1:2" x14ac:dyDescent="0.25">
      <c r="A549" s="62" t="s">
        <v>285</v>
      </c>
      <c r="B549" s="55">
        <v>7000000</v>
      </c>
    </row>
    <row r="550" spans="1:2" x14ac:dyDescent="0.25">
      <c r="A550" s="30" t="s">
        <v>179</v>
      </c>
      <c r="B550" s="55">
        <v>36100000</v>
      </c>
    </row>
    <row r="551" spans="1:2" x14ac:dyDescent="0.25">
      <c r="A551" s="35" t="s">
        <v>125</v>
      </c>
      <c r="B551" s="55">
        <v>36100000</v>
      </c>
    </row>
    <row r="552" spans="1:2" x14ac:dyDescent="0.25">
      <c r="A552" s="61">
        <v>2161</v>
      </c>
      <c r="B552" s="55">
        <v>350000</v>
      </c>
    </row>
    <row r="553" spans="1:2" x14ac:dyDescent="0.25">
      <c r="A553" s="62" t="s">
        <v>94</v>
      </c>
      <c r="B553" s="55">
        <v>350000</v>
      </c>
    </row>
    <row r="554" spans="1:2" x14ac:dyDescent="0.25">
      <c r="A554" s="61">
        <v>2421</v>
      </c>
      <c r="B554" s="55">
        <v>10000</v>
      </c>
    </row>
    <row r="555" spans="1:2" x14ac:dyDescent="0.25">
      <c r="A555" s="62" t="s">
        <v>109</v>
      </c>
      <c r="B555" s="55">
        <v>10000</v>
      </c>
    </row>
    <row r="556" spans="1:2" x14ac:dyDescent="0.25">
      <c r="A556" s="61">
        <v>2461</v>
      </c>
      <c r="B556" s="55">
        <v>50000</v>
      </c>
    </row>
    <row r="557" spans="1:2" x14ac:dyDescent="0.25">
      <c r="A557" s="62" t="s">
        <v>110</v>
      </c>
      <c r="B557" s="55">
        <v>50000</v>
      </c>
    </row>
    <row r="558" spans="1:2" x14ac:dyDescent="0.25">
      <c r="A558" s="61">
        <v>2481</v>
      </c>
      <c r="B558" s="55">
        <v>10000</v>
      </c>
    </row>
    <row r="559" spans="1:2" x14ac:dyDescent="0.25">
      <c r="A559" s="62" t="s">
        <v>182</v>
      </c>
      <c r="B559" s="55">
        <v>10000</v>
      </c>
    </row>
    <row r="560" spans="1:2" x14ac:dyDescent="0.25">
      <c r="A560" s="61">
        <v>2491</v>
      </c>
      <c r="B560" s="55">
        <v>100000</v>
      </c>
    </row>
    <row r="561" spans="1:2" x14ac:dyDescent="0.25">
      <c r="A561" s="62" t="s">
        <v>95</v>
      </c>
      <c r="B561" s="55">
        <v>100000</v>
      </c>
    </row>
    <row r="562" spans="1:2" x14ac:dyDescent="0.25">
      <c r="A562" s="61">
        <v>2521</v>
      </c>
      <c r="B562" s="55">
        <v>700000</v>
      </c>
    </row>
    <row r="563" spans="1:2" x14ac:dyDescent="0.25">
      <c r="A563" s="62" t="s">
        <v>183</v>
      </c>
      <c r="B563" s="55">
        <v>700000</v>
      </c>
    </row>
    <row r="564" spans="1:2" x14ac:dyDescent="0.25">
      <c r="A564" s="61">
        <v>2531</v>
      </c>
      <c r="B564" s="55">
        <v>6000000</v>
      </c>
    </row>
    <row r="565" spans="1:2" x14ac:dyDescent="0.25">
      <c r="A565" s="62" t="s">
        <v>59</v>
      </c>
      <c r="B565" s="55">
        <v>6000000</v>
      </c>
    </row>
    <row r="566" spans="1:2" x14ac:dyDescent="0.25">
      <c r="A566" s="61">
        <v>2541</v>
      </c>
      <c r="B566" s="55">
        <v>7000000</v>
      </c>
    </row>
    <row r="567" spans="1:2" x14ac:dyDescent="0.25">
      <c r="A567" s="62" t="s">
        <v>60</v>
      </c>
      <c r="B567" s="55">
        <v>7000000</v>
      </c>
    </row>
    <row r="568" spans="1:2" x14ac:dyDescent="0.25">
      <c r="A568" s="61">
        <v>2561</v>
      </c>
      <c r="B568" s="55">
        <v>30000</v>
      </c>
    </row>
    <row r="569" spans="1:2" x14ac:dyDescent="0.25">
      <c r="A569" s="62" t="s">
        <v>114</v>
      </c>
      <c r="B569" s="55">
        <v>30000</v>
      </c>
    </row>
    <row r="570" spans="1:2" x14ac:dyDescent="0.25">
      <c r="A570" s="61">
        <v>2711</v>
      </c>
      <c r="B570" s="55">
        <v>1200000</v>
      </c>
    </row>
    <row r="571" spans="1:2" x14ac:dyDescent="0.25">
      <c r="A571" s="62" t="s">
        <v>61</v>
      </c>
      <c r="B571" s="55">
        <v>1200000</v>
      </c>
    </row>
    <row r="572" spans="1:2" x14ac:dyDescent="0.25">
      <c r="A572" s="61">
        <v>2721</v>
      </c>
      <c r="B572" s="55">
        <v>300000</v>
      </c>
    </row>
    <row r="573" spans="1:2" x14ac:dyDescent="0.25">
      <c r="A573" s="62" t="s">
        <v>96</v>
      </c>
      <c r="B573" s="55">
        <v>300000</v>
      </c>
    </row>
    <row r="574" spans="1:2" x14ac:dyDescent="0.25">
      <c r="A574" s="61">
        <v>2911</v>
      </c>
      <c r="B574" s="55">
        <v>250000</v>
      </c>
    </row>
    <row r="575" spans="1:2" x14ac:dyDescent="0.25">
      <c r="A575" s="62" t="s">
        <v>62</v>
      </c>
      <c r="B575" s="55">
        <v>250000</v>
      </c>
    </row>
    <row r="576" spans="1:2" x14ac:dyDescent="0.25">
      <c r="A576" s="61">
        <v>3391</v>
      </c>
      <c r="B576" s="55">
        <v>12000000</v>
      </c>
    </row>
    <row r="577" spans="1:2" x14ac:dyDescent="0.25">
      <c r="A577" s="62" t="s">
        <v>84</v>
      </c>
      <c r="B577" s="55">
        <v>12000000</v>
      </c>
    </row>
    <row r="578" spans="1:2" x14ac:dyDescent="0.25">
      <c r="A578" s="61">
        <v>3541</v>
      </c>
      <c r="B578" s="55">
        <v>700000</v>
      </c>
    </row>
    <row r="579" spans="1:2" x14ac:dyDescent="0.25">
      <c r="A579" s="62" t="s">
        <v>184</v>
      </c>
      <c r="B579" s="55">
        <v>700000</v>
      </c>
    </row>
    <row r="580" spans="1:2" x14ac:dyDescent="0.25">
      <c r="A580" s="61">
        <v>3561</v>
      </c>
      <c r="B580" s="55">
        <v>50000</v>
      </c>
    </row>
    <row r="581" spans="1:2" x14ac:dyDescent="0.25">
      <c r="A581" s="62" t="s">
        <v>185</v>
      </c>
      <c r="B581" s="55">
        <v>50000</v>
      </c>
    </row>
    <row r="582" spans="1:2" x14ac:dyDescent="0.25">
      <c r="A582" s="61">
        <v>3581</v>
      </c>
      <c r="B582" s="55">
        <v>1200000</v>
      </c>
    </row>
    <row r="583" spans="1:2" x14ac:dyDescent="0.25">
      <c r="A583" s="62" t="s">
        <v>64</v>
      </c>
      <c r="B583" s="55">
        <v>1200000</v>
      </c>
    </row>
    <row r="584" spans="1:2" x14ac:dyDescent="0.25">
      <c r="A584" s="61">
        <v>5111</v>
      </c>
      <c r="B584" s="55">
        <v>500000</v>
      </c>
    </row>
    <row r="585" spans="1:2" x14ac:dyDescent="0.25">
      <c r="A585" s="62" t="s">
        <v>267</v>
      </c>
      <c r="B585" s="55">
        <v>500000</v>
      </c>
    </row>
    <row r="586" spans="1:2" x14ac:dyDescent="0.25">
      <c r="A586" s="61">
        <v>5311</v>
      </c>
      <c r="B586" s="55">
        <v>4000000</v>
      </c>
    </row>
    <row r="587" spans="1:2" x14ac:dyDescent="0.25">
      <c r="A587" s="62" t="s">
        <v>69</v>
      </c>
      <c r="B587" s="55">
        <v>4000000</v>
      </c>
    </row>
    <row r="588" spans="1:2" x14ac:dyDescent="0.25">
      <c r="A588" s="61">
        <v>5321</v>
      </c>
      <c r="B588" s="55">
        <v>1000000</v>
      </c>
    </row>
    <row r="589" spans="1:2" x14ac:dyDescent="0.25">
      <c r="A589" s="62" t="s">
        <v>70</v>
      </c>
      <c r="B589" s="55">
        <v>1000000</v>
      </c>
    </row>
    <row r="590" spans="1:2" x14ac:dyDescent="0.25">
      <c r="A590" s="61">
        <v>5641</v>
      </c>
      <c r="B590" s="55">
        <v>100000</v>
      </c>
    </row>
    <row r="591" spans="1:2" x14ac:dyDescent="0.25">
      <c r="A591" s="62" t="s">
        <v>186</v>
      </c>
      <c r="B591" s="55">
        <v>100000</v>
      </c>
    </row>
    <row r="592" spans="1:2" x14ac:dyDescent="0.25">
      <c r="A592" s="61">
        <v>5661</v>
      </c>
      <c r="B592" s="55">
        <v>500000</v>
      </c>
    </row>
    <row r="593" spans="1:2" x14ac:dyDescent="0.25">
      <c r="A593" s="62" t="s">
        <v>187</v>
      </c>
      <c r="B593" s="55">
        <v>500000</v>
      </c>
    </row>
    <row r="594" spans="1:2" x14ac:dyDescent="0.25">
      <c r="A594" s="61">
        <v>5691</v>
      </c>
      <c r="B594" s="55">
        <v>50000</v>
      </c>
    </row>
    <row r="595" spans="1:2" x14ac:dyDescent="0.25">
      <c r="A595" s="62" t="s">
        <v>73</v>
      </c>
      <c r="B595" s="55">
        <v>50000</v>
      </c>
    </row>
    <row r="596" spans="1:2" x14ac:dyDescent="0.25">
      <c r="A596" s="126" t="s">
        <v>1767</v>
      </c>
      <c r="B596" s="55">
        <v>118000000</v>
      </c>
    </row>
    <row r="597" spans="1:2" x14ac:dyDescent="0.25">
      <c r="A597" s="30" t="s">
        <v>146</v>
      </c>
      <c r="B597" s="55">
        <v>53526161.25</v>
      </c>
    </row>
    <row r="598" spans="1:2" x14ac:dyDescent="0.25">
      <c r="A598" s="35" t="s">
        <v>784</v>
      </c>
      <c r="B598" s="55">
        <v>53526161.25</v>
      </c>
    </row>
    <row r="599" spans="1:2" x14ac:dyDescent="0.25">
      <c r="A599" s="61">
        <v>2141</v>
      </c>
      <c r="B599" s="55">
        <v>1950000</v>
      </c>
    </row>
    <row r="600" spans="1:2" x14ac:dyDescent="0.25">
      <c r="A600" s="62" t="s">
        <v>149</v>
      </c>
      <c r="B600" s="55">
        <v>1950000</v>
      </c>
    </row>
    <row r="601" spans="1:2" x14ac:dyDescent="0.25">
      <c r="A601" s="61">
        <v>2461</v>
      </c>
      <c r="B601" s="55">
        <v>600000</v>
      </c>
    </row>
    <row r="602" spans="1:2" x14ac:dyDescent="0.25">
      <c r="A602" s="62" t="s">
        <v>110</v>
      </c>
      <c r="B602" s="55">
        <v>600000</v>
      </c>
    </row>
    <row r="603" spans="1:2" x14ac:dyDescent="0.25">
      <c r="A603" s="61">
        <v>2491</v>
      </c>
      <c r="B603" s="55">
        <v>1000000</v>
      </c>
    </row>
    <row r="604" spans="1:2" x14ac:dyDescent="0.25">
      <c r="A604" s="62" t="s">
        <v>95</v>
      </c>
      <c r="B604" s="55">
        <v>1000000</v>
      </c>
    </row>
    <row r="605" spans="1:2" x14ac:dyDescent="0.25">
      <c r="A605" s="61">
        <v>2721</v>
      </c>
      <c r="B605" s="55">
        <v>50000</v>
      </c>
    </row>
    <row r="606" spans="1:2" x14ac:dyDescent="0.25">
      <c r="A606" s="62" t="s">
        <v>96</v>
      </c>
      <c r="B606" s="55">
        <v>50000</v>
      </c>
    </row>
    <row r="607" spans="1:2" x14ac:dyDescent="0.25">
      <c r="A607" s="61">
        <v>2911</v>
      </c>
      <c r="B607" s="55">
        <v>500000</v>
      </c>
    </row>
    <row r="608" spans="1:2" x14ac:dyDescent="0.25">
      <c r="A608" s="62" t="s">
        <v>62</v>
      </c>
      <c r="B608" s="55">
        <v>500000</v>
      </c>
    </row>
    <row r="609" spans="1:2" x14ac:dyDescent="0.25">
      <c r="A609" s="61">
        <v>2991</v>
      </c>
      <c r="B609" s="55">
        <v>900000</v>
      </c>
    </row>
    <row r="610" spans="1:2" x14ac:dyDescent="0.25">
      <c r="A610" s="62" t="s">
        <v>152</v>
      </c>
      <c r="B610" s="55">
        <v>900000</v>
      </c>
    </row>
    <row r="611" spans="1:2" x14ac:dyDescent="0.25">
      <c r="A611" s="61">
        <v>3141</v>
      </c>
      <c r="B611" s="55">
        <v>1200000</v>
      </c>
    </row>
    <row r="612" spans="1:2" x14ac:dyDescent="0.25">
      <c r="A612" s="62" t="s">
        <v>153</v>
      </c>
      <c r="B612" s="55">
        <v>1200000</v>
      </c>
    </row>
    <row r="613" spans="1:2" x14ac:dyDescent="0.25">
      <c r="A613" s="61">
        <v>3161</v>
      </c>
      <c r="B613" s="55">
        <v>13200</v>
      </c>
    </row>
    <row r="614" spans="1:2" x14ac:dyDescent="0.25">
      <c r="A614" s="62" t="s">
        <v>155</v>
      </c>
      <c r="B614" s="55">
        <v>13200</v>
      </c>
    </row>
    <row r="615" spans="1:2" x14ac:dyDescent="0.25">
      <c r="A615" s="61">
        <v>3181</v>
      </c>
      <c r="B615" s="55">
        <v>30000</v>
      </c>
    </row>
    <row r="616" spans="1:2" x14ac:dyDescent="0.25">
      <c r="A616" s="62" t="s">
        <v>157</v>
      </c>
      <c r="B616" s="55">
        <v>30000</v>
      </c>
    </row>
    <row r="617" spans="1:2" x14ac:dyDescent="0.25">
      <c r="A617" s="61">
        <v>3231</v>
      </c>
      <c r="B617" s="55">
        <v>6900000</v>
      </c>
    </row>
    <row r="618" spans="1:2" x14ac:dyDescent="0.25">
      <c r="A618" s="62" t="s">
        <v>167</v>
      </c>
      <c r="B618" s="55">
        <v>6900000</v>
      </c>
    </row>
    <row r="619" spans="1:2" x14ac:dyDescent="0.25">
      <c r="A619" s="61">
        <v>3391</v>
      </c>
      <c r="B619" s="55">
        <v>2200000</v>
      </c>
    </row>
    <row r="620" spans="1:2" x14ac:dyDescent="0.25">
      <c r="A620" s="62" t="s">
        <v>84</v>
      </c>
      <c r="B620" s="55">
        <v>2200000</v>
      </c>
    </row>
    <row r="621" spans="1:2" x14ac:dyDescent="0.25">
      <c r="A621" s="61">
        <v>3531</v>
      </c>
      <c r="B621" s="55">
        <v>3738520</v>
      </c>
    </row>
    <row r="622" spans="1:2" x14ac:dyDescent="0.25">
      <c r="A622" s="62" t="s">
        <v>159</v>
      </c>
      <c r="B622" s="55">
        <v>3738520</v>
      </c>
    </row>
    <row r="623" spans="1:2" x14ac:dyDescent="0.25">
      <c r="A623" s="61">
        <v>3711</v>
      </c>
      <c r="B623" s="55">
        <v>35000</v>
      </c>
    </row>
    <row r="624" spans="1:2" x14ac:dyDescent="0.25">
      <c r="A624" s="62" t="s">
        <v>160</v>
      </c>
      <c r="B624" s="55">
        <v>35000</v>
      </c>
    </row>
    <row r="625" spans="1:2" x14ac:dyDescent="0.25">
      <c r="A625" s="61">
        <v>3751</v>
      </c>
      <c r="B625" s="55">
        <v>35000</v>
      </c>
    </row>
    <row r="626" spans="1:2" x14ac:dyDescent="0.25">
      <c r="A626" s="62" t="s">
        <v>161</v>
      </c>
      <c r="B626" s="55">
        <v>35000</v>
      </c>
    </row>
    <row r="627" spans="1:2" x14ac:dyDescent="0.25">
      <c r="A627" s="61">
        <v>5191</v>
      </c>
      <c r="B627" s="55">
        <v>450000</v>
      </c>
    </row>
    <row r="628" spans="1:2" x14ac:dyDescent="0.25">
      <c r="A628" s="62" t="s">
        <v>68</v>
      </c>
      <c r="B628" s="55">
        <v>450000</v>
      </c>
    </row>
    <row r="629" spans="1:2" x14ac:dyDescent="0.25">
      <c r="A629" s="61">
        <v>5211</v>
      </c>
      <c r="B629" s="55">
        <v>1000000</v>
      </c>
    </row>
    <row r="630" spans="1:2" x14ac:dyDescent="0.25">
      <c r="A630" s="62" t="s">
        <v>164</v>
      </c>
      <c r="B630" s="55">
        <v>1000000</v>
      </c>
    </row>
    <row r="631" spans="1:2" x14ac:dyDescent="0.25">
      <c r="A631" s="61">
        <v>5231</v>
      </c>
      <c r="B631" s="55">
        <v>200000</v>
      </c>
    </row>
    <row r="632" spans="1:2" x14ac:dyDescent="0.25">
      <c r="A632" s="62" t="s">
        <v>165</v>
      </c>
      <c r="B632" s="55">
        <v>200000</v>
      </c>
    </row>
    <row r="633" spans="1:2" x14ac:dyDescent="0.25">
      <c r="A633" s="61">
        <v>5911</v>
      </c>
      <c r="B633" s="55">
        <v>32724441.25</v>
      </c>
    </row>
    <row r="634" spans="1:2" x14ac:dyDescent="0.25">
      <c r="A634" s="62" t="s">
        <v>170</v>
      </c>
      <c r="B634" s="55">
        <v>32724441.25</v>
      </c>
    </row>
    <row r="635" spans="1:2" x14ac:dyDescent="0.25">
      <c r="A635" s="30" t="s">
        <v>166</v>
      </c>
      <c r="B635" s="55">
        <v>64473838.75</v>
      </c>
    </row>
    <row r="636" spans="1:2" x14ac:dyDescent="0.25">
      <c r="A636" s="35" t="s">
        <v>784</v>
      </c>
      <c r="B636" s="55">
        <v>64473838.75</v>
      </c>
    </row>
    <row r="637" spans="1:2" x14ac:dyDescent="0.25">
      <c r="A637" s="61">
        <v>3171</v>
      </c>
      <c r="B637" s="55">
        <v>50075350.469999999</v>
      </c>
    </row>
    <row r="638" spans="1:2" x14ac:dyDescent="0.25">
      <c r="A638" s="62" t="s">
        <v>156</v>
      </c>
      <c r="B638" s="55">
        <v>50075350.469999999</v>
      </c>
    </row>
    <row r="639" spans="1:2" x14ac:dyDescent="0.25">
      <c r="A639" s="61">
        <v>3231</v>
      </c>
      <c r="B639" s="55">
        <v>4200000</v>
      </c>
    </row>
    <row r="640" spans="1:2" x14ac:dyDescent="0.25">
      <c r="A640" s="62" t="s">
        <v>167</v>
      </c>
      <c r="B640" s="55">
        <v>4200000</v>
      </c>
    </row>
    <row r="641" spans="1:2" x14ac:dyDescent="0.25">
      <c r="A641" s="61">
        <v>3331</v>
      </c>
      <c r="B641" s="55">
        <v>4800000</v>
      </c>
    </row>
    <row r="642" spans="1:2" x14ac:dyDescent="0.25">
      <c r="A642" s="62" t="s">
        <v>168</v>
      </c>
      <c r="B642" s="55">
        <v>4800000</v>
      </c>
    </row>
    <row r="643" spans="1:2" x14ac:dyDescent="0.25">
      <c r="A643" s="61">
        <v>3361</v>
      </c>
      <c r="B643" s="55">
        <v>818496</v>
      </c>
    </row>
    <row r="644" spans="1:2" x14ac:dyDescent="0.25">
      <c r="A644" s="62" t="s">
        <v>169</v>
      </c>
      <c r="B644" s="55">
        <v>818496</v>
      </c>
    </row>
    <row r="645" spans="1:2" x14ac:dyDescent="0.25">
      <c r="A645" s="61">
        <v>5651</v>
      </c>
      <c r="B645" s="55">
        <v>112250.88</v>
      </c>
    </row>
    <row r="646" spans="1:2" x14ac:dyDescent="0.25">
      <c r="A646" s="62" t="s">
        <v>97</v>
      </c>
      <c r="B646" s="55">
        <v>112250.88</v>
      </c>
    </row>
    <row r="647" spans="1:2" x14ac:dyDescent="0.25">
      <c r="A647" s="61">
        <v>5691</v>
      </c>
      <c r="B647" s="55">
        <v>250000</v>
      </c>
    </row>
    <row r="648" spans="1:2" x14ac:dyDescent="0.25">
      <c r="A648" s="62" t="s">
        <v>73</v>
      </c>
      <c r="B648" s="55">
        <v>250000</v>
      </c>
    </row>
    <row r="649" spans="1:2" x14ac:dyDescent="0.25">
      <c r="A649" s="61">
        <v>5971</v>
      </c>
      <c r="B649" s="55">
        <v>4217741.4000000004</v>
      </c>
    </row>
    <row r="650" spans="1:2" x14ac:dyDescent="0.25">
      <c r="A650" s="62" t="s">
        <v>171</v>
      </c>
      <c r="B650" s="55">
        <v>4217741.4000000004</v>
      </c>
    </row>
    <row r="651" spans="1:2" x14ac:dyDescent="0.25">
      <c r="A651" s="126" t="s">
        <v>1768</v>
      </c>
      <c r="B651" s="55">
        <v>338547965.6056</v>
      </c>
    </row>
    <row r="652" spans="1:2" x14ac:dyDescent="0.25">
      <c r="A652" s="30" t="s">
        <v>436</v>
      </c>
      <c r="B652" s="55">
        <v>19813000</v>
      </c>
    </row>
    <row r="653" spans="1:2" x14ac:dyDescent="0.25">
      <c r="A653" s="35" t="s">
        <v>198</v>
      </c>
      <c r="B653" s="55">
        <v>19813000</v>
      </c>
    </row>
    <row r="654" spans="1:2" x14ac:dyDescent="0.25">
      <c r="A654" s="61">
        <v>4211</v>
      </c>
      <c r="B654" s="55">
        <v>19813000</v>
      </c>
    </row>
    <row r="655" spans="1:2" x14ac:dyDescent="0.25">
      <c r="A655" s="62" t="s">
        <v>195</v>
      </c>
      <c r="B655" s="55">
        <v>19813000</v>
      </c>
    </row>
    <row r="656" spans="1:2" x14ac:dyDescent="0.25">
      <c r="A656" s="30" t="s">
        <v>409</v>
      </c>
      <c r="B656" s="55">
        <v>4400000</v>
      </c>
    </row>
    <row r="657" spans="1:2" x14ac:dyDescent="0.25">
      <c r="A657" s="35" t="s">
        <v>80</v>
      </c>
      <c r="B657" s="55">
        <v>4400000</v>
      </c>
    </row>
    <row r="658" spans="1:2" x14ac:dyDescent="0.25">
      <c r="A658" s="61">
        <v>4431</v>
      </c>
      <c r="B658" s="55">
        <v>3900000</v>
      </c>
    </row>
    <row r="659" spans="1:2" x14ac:dyDescent="0.25">
      <c r="A659" s="62" t="s">
        <v>410</v>
      </c>
      <c r="B659" s="55">
        <v>3900000</v>
      </c>
    </row>
    <row r="660" spans="1:2" x14ac:dyDescent="0.25">
      <c r="A660" s="61">
        <v>5671</v>
      </c>
      <c r="B660" s="55">
        <v>500000</v>
      </c>
    </row>
    <row r="661" spans="1:2" x14ac:dyDescent="0.25">
      <c r="A661" s="62" t="s">
        <v>98</v>
      </c>
      <c r="B661" s="55">
        <v>500000</v>
      </c>
    </row>
    <row r="662" spans="1:2" x14ac:dyDescent="0.25">
      <c r="A662" s="30" t="s">
        <v>199</v>
      </c>
      <c r="B662" s="55">
        <v>4000000</v>
      </c>
    </row>
    <row r="663" spans="1:2" x14ac:dyDescent="0.25">
      <c r="A663" s="35" t="s">
        <v>80</v>
      </c>
      <c r="B663" s="55">
        <v>4000000</v>
      </c>
    </row>
    <row r="664" spans="1:2" x14ac:dyDescent="0.25">
      <c r="A664" s="61">
        <v>3821</v>
      </c>
      <c r="B664" s="55">
        <v>4000000</v>
      </c>
    </row>
    <row r="665" spans="1:2" x14ac:dyDescent="0.25">
      <c r="A665" s="62" t="s">
        <v>66</v>
      </c>
      <c r="B665" s="55">
        <v>4000000</v>
      </c>
    </row>
    <row r="666" spans="1:2" x14ac:dyDescent="0.25">
      <c r="A666" s="30" t="s">
        <v>424</v>
      </c>
      <c r="B666" s="55">
        <v>6380968.3288000003</v>
      </c>
    </row>
    <row r="667" spans="1:2" x14ac:dyDescent="0.25">
      <c r="A667" s="35" t="s">
        <v>80</v>
      </c>
      <c r="B667" s="55">
        <v>6380968.3288000003</v>
      </c>
    </row>
    <row r="668" spans="1:2" x14ac:dyDescent="0.25">
      <c r="A668" s="61">
        <v>4211</v>
      </c>
      <c r="B668" s="55">
        <v>6380968.3288000003</v>
      </c>
    </row>
    <row r="669" spans="1:2" x14ac:dyDescent="0.25">
      <c r="A669" s="62" t="s">
        <v>195</v>
      </c>
      <c r="B669" s="55">
        <v>6380968.3288000003</v>
      </c>
    </row>
    <row r="670" spans="1:2" x14ac:dyDescent="0.25">
      <c r="A670" s="30" t="s">
        <v>429</v>
      </c>
      <c r="B670" s="55">
        <v>14064137.276800001</v>
      </c>
    </row>
    <row r="671" spans="1:2" x14ac:dyDescent="0.25">
      <c r="A671" s="35" t="s">
        <v>80</v>
      </c>
      <c r="B671" s="55">
        <v>14064137.276800001</v>
      </c>
    </row>
    <row r="672" spans="1:2" x14ac:dyDescent="0.25">
      <c r="A672" s="61">
        <v>4211</v>
      </c>
      <c r="B672" s="55">
        <v>14064137.276800001</v>
      </c>
    </row>
    <row r="673" spans="1:2" x14ac:dyDescent="0.25">
      <c r="A673" s="62" t="s">
        <v>195</v>
      </c>
      <c r="B673" s="55">
        <v>14064137.276800001</v>
      </c>
    </row>
    <row r="674" spans="1:2" x14ac:dyDescent="0.25">
      <c r="A674" s="30" t="s">
        <v>1600</v>
      </c>
      <c r="B674" s="55">
        <v>55000000</v>
      </c>
    </row>
    <row r="675" spans="1:2" x14ac:dyDescent="0.25">
      <c r="A675" s="35" t="s">
        <v>80</v>
      </c>
      <c r="B675" s="55">
        <v>55000000</v>
      </c>
    </row>
    <row r="676" spans="1:2" x14ac:dyDescent="0.25">
      <c r="A676" s="61">
        <v>4411</v>
      </c>
      <c r="B676" s="55">
        <v>55000000</v>
      </c>
    </row>
    <row r="677" spans="1:2" x14ac:dyDescent="0.25">
      <c r="A677" s="62" t="s">
        <v>86</v>
      </c>
      <c r="B677" s="55">
        <v>55000000</v>
      </c>
    </row>
    <row r="678" spans="1:2" x14ac:dyDescent="0.25">
      <c r="A678" s="30" t="s">
        <v>1601</v>
      </c>
      <c r="B678" s="55">
        <v>0</v>
      </c>
    </row>
    <row r="679" spans="1:2" x14ac:dyDescent="0.25">
      <c r="A679" s="35" t="s">
        <v>80</v>
      </c>
      <c r="B679" s="55">
        <v>0</v>
      </c>
    </row>
    <row r="680" spans="1:2" x14ac:dyDescent="0.25">
      <c r="A680" s="61">
        <v>4411</v>
      </c>
      <c r="B680" s="55">
        <v>0</v>
      </c>
    </row>
    <row r="681" spans="1:2" x14ac:dyDescent="0.25">
      <c r="A681" s="62" t="s">
        <v>86</v>
      </c>
      <c r="B681" s="55">
        <v>0</v>
      </c>
    </row>
    <row r="682" spans="1:2" x14ac:dyDescent="0.25">
      <c r="A682" s="30" t="s">
        <v>812</v>
      </c>
      <c r="B682" s="55">
        <v>30226080</v>
      </c>
    </row>
    <row r="683" spans="1:2" x14ac:dyDescent="0.25">
      <c r="A683" s="35" t="s">
        <v>80</v>
      </c>
      <c r="B683" s="55">
        <v>30226080</v>
      </c>
    </row>
    <row r="684" spans="1:2" x14ac:dyDescent="0.25">
      <c r="A684" s="61">
        <v>3511</v>
      </c>
      <c r="B684" s="55">
        <v>30226080</v>
      </c>
    </row>
    <row r="685" spans="1:2" x14ac:dyDescent="0.25">
      <c r="A685" s="62" t="s">
        <v>264</v>
      </c>
      <c r="B685" s="55">
        <v>30226080</v>
      </c>
    </row>
    <row r="686" spans="1:2" x14ac:dyDescent="0.25">
      <c r="A686" s="30" t="s">
        <v>402</v>
      </c>
      <c r="B686" s="55">
        <v>3004000</v>
      </c>
    </row>
    <row r="687" spans="1:2" x14ac:dyDescent="0.25">
      <c r="A687" s="35" t="s">
        <v>80</v>
      </c>
      <c r="B687" s="55">
        <v>3004000</v>
      </c>
    </row>
    <row r="688" spans="1:2" x14ac:dyDescent="0.25">
      <c r="A688" s="61">
        <v>2541</v>
      </c>
      <c r="B688" s="55">
        <v>2500</v>
      </c>
    </row>
    <row r="689" spans="1:2" x14ac:dyDescent="0.25">
      <c r="A689" s="62" t="s">
        <v>60</v>
      </c>
      <c r="B689" s="55">
        <v>2500</v>
      </c>
    </row>
    <row r="690" spans="1:2" x14ac:dyDescent="0.25">
      <c r="A690" s="61">
        <v>2911</v>
      </c>
      <c r="B690" s="55">
        <v>3500</v>
      </c>
    </row>
    <row r="691" spans="1:2" x14ac:dyDescent="0.25">
      <c r="A691" s="62" t="s">
        <v>62</v>
      </c>
      <c r="B691" s="55">
        <v>3500</v>
      </c>
    </row>
    <row r="692" spans="1:2" x14ac:dyDescent="0.25">
      <c r="A692" s="61">
        <v>3821</v>
      </c>
      <c r="B692" s="55">
        <v>2432000</v>
      </c>
    </row>
    <row r="693" spans="1:2" x14ac:dyDescent="0.25">
      <c r="A693" s="62" t="s">
        <v>66</v>
      </c>
      <c r="B693" s="55">
        <v>2432000</v>
      </c>
    </row>
    <row r="694" spans="1:2" x14ac:dyDescent="0.25">
      <c r="A694" s="61">
        <v>3841</v>
      </c>
      <c r="B694" s="55">
        <v>566000</v>
      </c>
    </row>
    <row r="695" spans="1:2" x14ac:dyDescent="0.25">
      <c r="A695" s="62" t="s">
        <v>511</v>
      </c>
      <c r="B695" s="55">
        <v>566000</v>
      </c>
    </row>
    <row r="696" spans="1:2" x14ac:dyDescent="0.25">
      <c r="A696" s="30" t="s">
        <v>412</v>
      </c>
      <c r="B696" s="55">
        <v>200000</v>
      </c>
    </row>
    <row r="697" spans="1:2" x14ac:dyDescent="0.25">
      <c r="A697" s="35" t="s">
        <v>80</v>
      </c>
      <c r="B697" s="55">
        <v>200000</v>
      </c>
    </row>
    <row r="698" spans="1:2" x14ac:dyDescent="0.25">
      <c r="A698" s="61">
        <v>4421</v>
      </c>
      <c r="B698" s="55">
        <v>200000</v>
      </c>
    </row>
    <row r="699" spans="1:2" x14ac:dyDescent="0.25">
      <c r="A699" s="62" t="s">
        <v>413</v>
      </c>
      <c r="B699" s="55">
        <v>200000</v>
      </c>
    </row>
    <row r="700" spans="1:2" x14ac:dyDescent="0.25">
      <c r="A700" s="30" t="s">
        <v>1599</v>
      </c>
      <c r="B700" s="55">
        <v>12591780</v>
      </c>
    </row>
    <row r="701" spans="1:2" x14ac:dyDescent="0.25">
      <c r="A701" s="35" t="s">
        <v>80</v>
      </c>
      <c r="B701" s="55">
        <v>12591780</v>
      </c>
    </row>
    <row r="702" spans="1:2" x14ac:dyDescent="0.25">
      <c r="A702" s="61">
        <v>3351</v>
      </c>
      <c r="B702" s="55">
        <v>516780</v>
      </c>
    </row>
    <row r="703" spans="1:2" x14ac:dyDescent="0.25">
      <c r="A703" s="62" t="s">
        <v>207</v>
      </c>
      <c r="B703" s="55">
        <v>516780</v>
      </c>
    </row>
    <row r="704" spans="1:2" x14ac:dyDescent="0.25">
      <c r="A704" s="61">
        <v>3821</v>
      </c>
      <c r="B704" s="55">
        <v>75000</v>
      </c>
    </row>
    <row r="705" spans="1:2" x14ac:dyDescent="0.25">
      <c r="A705" s="62" t="s">
        <v>66</v>
      </c>
      <c r="B705" s="55">
        <v>75000</v>
      </c>
    </row>
    <row r="706" spans="1:2" x14ac:dyDescent="0.25">
      <c r="A706" s="61">
        <v>4411</v>
      </c>
      <c r="B706" s="55">
        <v>12000000</v>
      </c>
    </row>
    <row r="707" spans="1:2" x14ac:dyDescent="0.25">
      <c r="A707" s="62" t="s">
        <v>86</v>
      </c>
      <c r="B707" s="55">
        <v>12000000</v>
      </c>
    </row>
    <row r="708" spans="1:2" x14ac:dyDescent="0.25">
      <c r="A708" s="30" t="s">
        <v>1598</v>
      </c>
      <c r="B708" s="55">
        <v>71000000</v>
      </c>
    </row>
    <row r="709" spans="1:2" x14ac:dyDescent="0.25">
      <c r="A709" s="35" t="s">
        <v>80</v>
      </c>
      <c r="B709" s="55">
        <v>71000000</v>
      </c>
    </row>
    <row r="710" spans="1:2" x14ac:dyDescent="0.25">
      <c r="A710" s="61">
        <v>4411</v>
      </c>
      <c r="B710" s="55">
        <v>71000000</v>
      </c>
    </row>
    <row r="711" spans="1:2" x14ac:dyDescent="0.25">
      <c r="A711" s="62" t="s">
        <v>86</v>
      </c>
      <c r="B711" s="55">
        <v>71000000</v>
      </c>
    </row>
    <row r="712" spans="1:2" x14ac:dyDescent="0.25">
      <c r="A712" s="30" t="s">
        <v>192</v>
      </c>
      <c r="B712" s="55">
        <v>9360000</v>
      </c>
    </row>
    <row r="713" spans="1:2" x14ac:dyDescent="0.25">
      <c r="A713" s="35" t="s">
        <v>198</v>
      </c>
      <c r="B713" s="55">
        <v>9360000</v>
      </c>
    </row>
    <row r="714" spans="1:2" x14ac:dyDescent="0.25">
      <c r="A714" s="61">
        <v>4211</v>
      </c>
      <c r="B714" s="55">
        <v>9360000</v>
      </c>
    </row>
    <row r="715" spans="1:2" x14ac:dyDescent="0.25">
      <c r="A715" s="62" t="s">
        <v>195</v>
      </c>
      <c r="B715" s="55">
        <v>9360000</v>
      </c>
    </row>
    <row r="716" spans="1:2" x14ac:dyDescent="0.25">
      <c r="A716" s="30" t="s">
        <v>810</v>
      </c>
      <c r="B716" s="55">
        <v>10008000</v>
      </c>
    </row>
    <row r="717" spans="1:2" x14ac:dyDescent="0.25">
      <c r="A717" s="35" t="s">
        <v>80</v>
      </c>
      <c r="B717" s="55">
        <v>10008000</v>
      </c>
    </row>
    <row r="718" spans="1:2" x14ac:dyDescent="0.25">
      <c r="A718" s="61">
        <v>2171</v>
      </c>
      <c r="B718" s="55">
        <v>300000</v>
      </c>
    </row>
    <row r="719" spans="1:2" x14ac:dyDescent="0.25">
      <c r="A719" s="62" t="s">
        <v>215</v>
      </c>
      <c r="B719" s="55">
        <v>300000</v>
      </c>
    </row>
    <row r="720" spans="1:2" x14ac:dyDescent="0.25">
      <c r="A720" s="61">
        <v>2411</v>
      </c>
      <c r="B720" s="55">
        <v>40000</v>
      </c>
    </row>
    <row r="721" spans="1:2" x14ac:dyDescent="0.25">
      <c r="A721" s="62" t="s">
        <v>108</v>
      </c>
      <c r="B721" s="55">
        <v>40000</v>
      </c>
    </row>
    <row r="722" spans="1:2" x14ac:dyDescent="0.25">
      <c r="A722" s="61">
        <v>2421</v>
      </c>
      <c r="B722" s="55">
        <v>80000</v>
      </c>
    </row>
    <row r="723" spans="1:2" x14ac:dyDescent="0.25">
      <c r="A723" s="62" t="s">
        <v>109</v>
      </c>
      <c r="B723" s="55">
        <v>80000</v>
      </c>
    </row>
    <row r="724" spans="1:2" x14ac:dyDescent="0.25">
      <c r="A724" s="61">
        <v>2441</v>
      </c>
      <c r="B724" s="55">
        <v>23000</v>
      </c>
    </row>
    <row r="725" spans="1:2" x14ac:dyDescent="0.25">
      <c r="A725" s="62" t="s">
        <v>150</v>
      </c>
      <c r="B725" s="55">
        <v>23000</v>
      </c>
    </row>
    <row r="726" spans="1:2" x14ac:dyDescent="0.25">
      <c r="A726" s="61">
        <v>2471</v>
      </c>
      <c r="B726" s="55">
        <v>20000</v>
      </c>
    </row>
    <row r="727" spans="1:2" x14ac:dyDescent="0.25">
      <c r="A727" s="62" t="s">
        <v>111</v>
      </c>
      <c r="B727" s="55">
        <v>20000</v>
      </c>
    </row>
    <row r="728" spans="1:2" x14ac:dyDescent="0.25">
      <c r="A728" s="61">
        <v>2491</v>
      </c>
      <c r="B728" s="55">
        <v>260000</v>
      </c>
    </row>
    <row r="729" spans="1:2" x14ac:dyDescent="0.25">
      <c r="A729" s="62" t="s">
        <v>95</v>
      </c>
      <c r="B729" s="55">
        <v>260000</v>
      </c>
    </row>
    <row r="730" spans="1:2" x14ac:dyDescent="0.25">
      <c r="A730" s="61">
        <v>2731</v>
      </c>
      <c r="B730" s="55">
        <v>20000</v>
      </c>
    </row>
    <row r="731" spans="1:2" x14ac:dyDescent="0.25">
      <c r="A731" s="62" t="s">
        <v>281</v>
      </c>
      <c r="B731" s="55">
        <v>20000</v>
      </c>
    </row>
    <row r="732" spans="1:2" x14ac:dyDescent="0.25">
      <c r="A732" s="61">
        <v>2911</v>
      </c>
      <c r="B732" s="55">
        <v>15000</v>
      </c>
    </row>
    <row r="733" spans="1:2" x14ac:dyDescent="0.25">
      <c r="A733" s="62" t="s">
        <v>62</v>
      </c>
      <c r="B733" s="55">
        <v>15000</v>
      </c>
    </row>
    <row r="734" spans="1:2" x14ac:dyDescent="0.25">
      <c r="A734" s="61">
        <v>3381</v>
      </c>
      <c r="B734" s="55">
        <v>5000000</v>
      </c>
    </row>
    <row r="735" spans="1:2" x14ac:dyDescent="0.25">
      <c r="A735" s="62" t="s">
        <v>120</v>
      </c>
      <c r="B735" s="55">
        <v>5000000</v>
      </c>
    </row>
    <row r="736" spans="1:2" x14ac:dyDescent="0.25">
      <c r="A736" s="61">
        <v>3391</v>
      </c>
      <c r="B736" s="55">
        <v>1400000</v>
      </c>
    </row>
    <row r="737" spans="1:2" x14ac:dyDescent="0.25">
      <c r="A737" s="62" t="s">
        <v>84</v>
      </c>
      <c r="B737" s="55">
        <v>1400000</v>
      </c>
    </row>
    <row r="738" spans="1:2" x14ac:dyDescent="0.25">
      <c r="A738" s="61">
        <v>3821</v>
      </c>
      <c r="B738" s="55">
        <v>2800000</v>
      </c>
    </row>
    <row r="739" spans="1:2" x14ac:dyDescent="0.25">
      <c r="A739" s="62" t="s">
        <v>66</v>
      </c>
      <c r="B739" s="55">
        <v>2800000</v>
      </c>
    </row>
    <row r="740" spans="1:2" x14ac:dyDescent="0.25">
      <c r="A740" s="61">
        <v>5671</v>
      </c>
      <c r="B740" s="55">
        <v>50000</v>
      </c>
    </row>
    <row r="741" spans="1:2" x14ac:dyDescent="0.25">
      <c r="A741" s="62" t="s">
        <v>98</v>
      </c>
      <c r="B741" s="55">
        <v>50000</v>
      </c>
    </row>
    <row r="742" spans="1:2" x14ac:dyDescent="0.25">
      <c r="A742" s="30" t="s">
        <v>87</v>
      </c>
      <c r="B742" s="55">
        <v>3500000</v>
      </c>
    </row>
    <row r="743" spans="1:2" x14ac:dyDescent="0.25">
      <c r="A743" s="35" t="s">
        <v>80</v>
      </c>
      <c r="B743" s="55">
        <v>3500000</v>
      </c>
    </row>
    <row r="744" spans="1:2" x14ac:dyDescent="0.25">
      <c r="A744" s="61">
        <v>4411</v>
      </c>
      <c r="B744" s="55">
        <v>3500000</v>
      </c>
    </row>
    <row r="745" spans="1:2" x14ac:dyDescent="0.25">
      <c r="A745" s="62" t="s">
        <v>86</v>
      </c>
      <c r="B745" s="55">
        <v>3500000</v>
      </c>
    </row>
    <row r="746" spans="1:2" x14ac:dyDescent="0.25">
      <c r="A746" s="30" t="s">
        <v>442</v>
      </c>
      <c r="B746" s="55">
        <v>95000000</v>
      </c>
    </row>
    <row r="747" spans="1:2" x14ac:dyDescent="0.25">
      <c r="A747" s="35" t="s">
        <v>80</v>
      </c>
      <c r="B747" s="55">
        <v>95000000</v>
      </c>
    </row>
    <row r="748" spans="1:2" x14ac:dyDescent="0.25">
      <c r="A748" s="61">
        <v>4211</v>
      </c>
      <c r="B748" s="55">
        <v>95000000</v>
      </c>
    </row>
    <row r="749" spans="1:2" x14ac:dyDescent="0.25">
      <c r="A749" s="62" t="s">
        <v>195</v>
      </c>
      <c r="B749" s="55">
        <v>95000000</v>
      </c>
    </row>
    <row r="750" spans="1:2" x14ac:dyDescent="0.25">
      <c r="A750" s="126" t="s">
        <v>1769</v>
      </c>
      <c r="B750" s="55">
        <v>1004700000</v>
      </c>
    </row>
    <row r="751" spans="1:2" x14ac:dyDescent="0.25">
      <c r="A751" s="30" t="s">
        <v>363</v>
      </c>
      <c r="B751" s="55">
        <v>592947364</v>
      </c>
    </row>
    <row r="752" spans="1:2" x14ac:dyDescent="0.25">
      <c r="A752" s="35" t="s">
        <v>125</v>
      </c>
      <c r="B752" s="55">
        <v>592947364</v>
      </c>
    </row>
    <row r="753" spans="1:2" x14ac:dyDescent="0.25">
      <c r="A753" s="61">
        <v>6121</v>
      </c>
      <c r="B753" s="55">
        <v>131280727.16</v>
      </c>
    </row>
    <row r="754" spans="1:2" x14ac:dyDescent="0.25">
      <c r="A754" s="62" t="s">
        <v>366</v>
      </c>
      <c r="B754" s="55">
        <v>131280727.16</v>
      </c>
    </row>
    <row r="755" spans="1:2" x14ac:dyDescent="0.25">
      <c r="A755" s="61">
        <v>6131</v>
      </c>
      <c r="B755" s="55">
        <v>114156307.89000002</v>
      </c>
    </row>
    <row r="756" spans="1:2" x14ac:dyDescent="0.25">
      <c r="A756" s="62" t="s">
        <v>367</v>
      </c>
      <c r="B756" s="55">
        <v>114156307.89000002</v>
      </c>
    </row>
    <row r="757" spans="1:2" x14ac:dyDescent="0.25">
      <c r="A757" s="61">
        <v>6151</v>
      </c>
      <c r="B757" s="55">
        <v>339510328.95000005</v>
      </c>
    </row>
    <row r="758" spans="1:2" x14ac:dyDescent="0.25">
      <c r="A758" s="62" t="s">
        <v>370</v>
      </c>
      <c r="B758" s="55">
        <v>339510328.95000005</v>
      </c>
    </row>
    <row r="759" spans="1:2" x14ac:dyDescent="0.25">
      <c r="A759" s="61">
        <v>6321</v>
      </c>
      <c r="B759" s="55">
        <v>8000000</v>
      </c>
    </row>
    <row r="760" spans="1:2" x14ac:dyDescent="0.25">
      <c r="A760" s="62" t="s">
        <v>269</v>
      </c>
      <c r="B760" s="55">
        <v>8000000</v>
      </c>
    </row>
    <row r="761" spans="1:2" x14ac:dyDescent="0.25">
      <c r="A761" s="30" t="s">
        <v>456</v>
      </c>
      <c r="B761" s="55">
        <v>333330000</v>
      </c>
    </row>
    <row r="762" spans="1:2" x14ac:dyDescent="0.25">
      <c r="A762" s="35" t="s">
        <v>125</v>
      </c>
      <c r="B762" s="55">
        <v>333330000</v>
      </c>
    </row>
    <row r="763" spans="1:2" x14ac:dyDescent="0.25">
      <c r="A763" s="61">
        <v>6121</v>
      </c>
      <c r="B763" s="55">
        <v>140000000</v>
      </c>
    </row>
    <row r="764" spans="1:2" x14ac:dyDescent="0.25">
      <c r="A764" s="62" t="s">
        <v>366</v>
      </c>
      <c r="B764" s="55">
        <v>140000000</v>
      </c>
    </row>
    <row r="765" spans="1:2" x14ac:dyDescent="0.25">
      <c r="A765" s="61">
        <v>6131</v>
      </c>
      <c r="B765" s="55">
        <v>16670000</v>
      </c>
    </row>
    <row r="766" spans="1:2" x14ac:dyDescent="0.25">
      <c r="A766" s="62" t="s">
        <v>367</v>
      </c>
      <c r="B766" s="55">
        <v>16670000</v>
      </c>
    </row>
    <row r="767" spans="1:2" x14ac:dyDescent="0.25">
      <c r="A767" s="61">
        <v>6151</v>
      </c>
      <c r="B767" s="55">
        <v>176660000</v>
      </c>
    </row>
    <row r="768" spans="1:2" x14ac:dyDescent="0.25">
      <c r="A768" s="62" t="s">
        <v>370</v>
      </c>
      <c r="B768" s="55">
        <v>176660000</v>
      </c>
    </row>
    <row r="769" spans="1:2" x14ac:dyDescent="0.25">
      <c r="A769" s="30" t="s">
        <v>836</v>
      </c>
      <c r="B769" s="55">
        <v>4700000</v>
      </c>
    </row>
    <row r="770" spans="1:2" x14ac:dyDescent="0.25">
      <c r="A770" s="35" t="s">
        <v>53</v>
      </c>
      <c r="B770" s="55">
        <v>4700000</v>
      </c>
    </row>
    <row r="771" spans="1:2" x14ac:dyDescent="0.25">
      <c r="A771" s="61">
        <v>2591</v>
      </c>
      <c r="B771" s="55">
        <v>4000000</v>
      </c>
    </row>
    <row r="772" spans="1:2" x14ac:dyDescent="0.25">
      <c r="A772" s="62" t="s">
        <v>216</v>
      </c>
      <c r="B772" s="55">
        <v>4000000</v>
      </c>
    </row>
    <row r="773" spans="1:2" x14ac:dyDescent="0.25">
      <c r="A773" s="61">
        <v>4211</v>
      </c>
      <c r="B773" s="55">
        <v>200000</v>
      </c>
    </row>
    <row r="774" spans="1:2" x14ac:dyDescent="0.25">
      <c r="A774" s="62" t="s">
        <v>195</v>
      </c>
      <c r="B774" s="55">
        <v>200000</v>
      </c>
    </row>
    <row r="775" spans="1:2" x14ac:dyDescent="0.25">
      <c r="A775" s="61">
        <v>4411</v>
      </c>
      <c r="B775" s="55">
        <v>300000</v>
      </c>
    </row>
    <row r="776" spans="1:2" x14ac:dyDescent="0.25">
      <c r="A776" s="62" t="s">
        <v>86</v>
      </c>
      <c r="B776" s="55">
        <v>300000</v>
      </c>
    </row>
    <row r="777" spans="1:2" x14ac:dyDescent="0.25">
      <c r="A777" s="61">
        <v>5781</v>
      </c>
      <c r="B777" s="55">
        <v>200000</v>
      </c>
    </row>
    <row r="778" spans="1:2" x14ac:dyDescent="0.25">
      <c r="A778" s="62" t="s">
        <v>218</v>
      </c>
      <c r="B778" s="55">
        <v>200000</v>
      </c>
    </row>
    <row r="779" spans="1:2" x14ac:dyDescent="0.25">
      <c r="A779" s="30" t="s">
        <v>371</v>
      </c>
      <c r="B779" s="55">
        <v>73722636</v>
      </c>
    </row>
    <row r="780" spans="1:2" x14ac:dyDescent="0.25">
      <c r="A780" s="35" t="s">
        <v>125</v>
      </c>
      <c r="B780" s="55">
        <v>73722636</v>
      </c>
    </row>
    <row r="781" spans="1:2" x14ac:dyDescent="0.25">
      <c r="A781" s="61">
        <v>6121</v>
      </c>
      <c r="B781" s="55">
        <v>45325115.149999999</v>
      </c>
    </row>
    <row r="782" spans="1:2" x14ac:dyDescent="0.25">
      <c r="A782" s="62" t="s">
        <v>366</v>
      </c>
      <c r="B782" s="55">
        <v>45325115.149999999</v>
      </c>
    </row>
    <row r="783" spans="1:2" x14ac:dyDescent="0.25">
      <c r="A783" s="61">
        <v>6151</v>
      </c>
      <c r="B783" s="55">
        <v>28397520.850000001</v>
      </c>
    </row>
    <row r="784" spans="1:2" x14ac:dyDescent="0.25">
      <c r="A784" s="62" t="s">
        <v>370</v>
      </c>
      <c r="B784" s="55">
        <v>28397520.850000001</v>
      </c>
    </row>
    <row r="785" spans="1:2" x14ac:dyDescent="0.25">
      <c r="A785" s="126" t="s">
        <v>1766</v>
      </c>
      <c r="B785" s="55">
        <v>4000000</v>
      </c>
    </row>
    <row r="786" spans="1:2" x14ac:dyDescent="0.25">
      <c r="A786" s="30" t="s">
        <v>809</v>
      </c>
      <c r="B786" s="55">
        <v>4000000</v>
      </c>
    </row>
    <row r="787" spans="1:2" x14ac:dyDescent="0.25">
      <c r="A787" s="35" t="s">
        <v>784</v>
      </c>
      <c r="B787" s="55">
        <v>4000000</v>
      </c>
    </row>
    <row r="788" spans="1:2" x14ac:dyDescent="0.25">
      <c r="A788" s="61">
        <v>5191</v>
      </c>
      <c r="B788" s="55">
        <v>4000000</v>
      </c>
    </row>
    <row r="789" spans="1:2" x14ac:dyDescent="0.25">
      <c r="A789" s="62" t="s">
        <v>68</v>
      </c>
      <c r="B789" s="55">
        <v>4000000</v>
      </c>
    </row>
    <row r="790" spans="1:2" x14ac:dyDescent="0.25">
      <c r="A790" s="126" t="s">
        <v>510</v>
      </c>
      <c r="B790" s="55">
        <v>4956509605.999999</v>
      </c>
    </row>
    <row r="791" spans="1:2" x14ac:dyDescent="0.25">
      <c r="A791"/>
      <c r="B791"/>
    </row>
    <row r="792" spans="1:2" x14ac:dyDescent="0.25">
      <c r="A792"/>
      <c r="B792"/>
    </row>
  </sheetData>
  <pageMargins left="0.70866141732283472" right="0.70866141732283472" top="1.1417322834645669" bottom="0.74803149606299213" header="0.31496062992125984" footer="0.31496062992125984"/>
  <pageSetup scale="67" fitToHeight="18" orientation="portrait" r:id="rId2"/>
  <headerFooter>
    <oddHeader>&amp;CMUNICIPIO DE TLAJOMULCO DE ZUÑIGA, JALISCO
PRESUPUESTO DE EGRESOS 2025 
CLASIFICACIÓN DEL ESTADO DEL PRESUPUESTO</oddHead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149E-B5F6-4D75-A855-EDC294B2D99D}">
  <dimension ref="A1:J29"/>
  <sheetViews>
    <sheetView tabSelected="1" zoomScaleNormal="100" workbookViewId="0">
      <selection activeCell="G12" sqref="G12"/>
    </sheetView>
  </sheetViews>
  <sheetFormatPr baseColWidth="10" defaultColWidth="11.42578125" defaultRowHeight="15" x14ac:dyDescent="0.25"/>
  <cols>
    <col min="1" max="1" width="25.5703125" customWidth="1"/>
    <col min="2" max="3" width="15.42578125" bestFit="1" customWidth="1"/>
    <col min="4" max="4" width="17.42578125" customWidth="1"/>
    <col min="5" max="5" width="20" customWidth="1"/>
    <col min="6" max="6" width="16.5703125" customWidth="1"/>
    <col min="7" max="7" width="15.42578125" customWidth="1"/>
    <col min="8" max="8" width="15.42578125" bestFit="1" customWidth="1"/>
    <col min="9" max="9" width="16.42578125" bestFit="1" customWidth="1"/>
    <col min="10" max="10" width="15.42578125" bestFit="1" customWidth="1"/>
  </cols>
  <sheetData>
    <row r="1" spans="1:10" ht="18.75" x14ac:dyDescent="0.25">
      <c r="A1" s="254" t="s">
        <v>1099</v>
      </c>
      <c r="B1" s="255"/>
      <c r="C1" s="255"/>
      <c r="D1" s="255"/>
      <c r="E1" s="255"/>
      <c r="F1" s="255"/>
      <c r="G1" s="255"/>
      <c r="H1" s="255"/>
      <c r="I1" s="255"/>
      <c r="J1" s="255"/>
    </row>
    <row r="2" spans="1:10" ht="35.25" customHeight="1" x14ac:dyDescent="0.25">
      <c r="A2" s="209"/>
      <c r="B2" s="209" t="s">
        <v>1076</v>
      </c>
      <c r="C2" s="209" t="s">
        <v>1077</v>
      </c>
      <c r="D2" s="209" t="s">
        <v>1095</v>
      </c>
      <c r="E2" s="209" t="s">
        <v>1096</v>
      </c>
      <c r="F2" s="209" t="s">
        <v>1097</v>
      </c>
      <c r="G2" s="209" t="s">
        <v>1078</v>
      </c>
      <c r="H2" s="209" t="s">
        <v>1079</v>
      </c>
      <c r="I2" s="209" t="s">
        <v>1080</v>
      </c>
      <c r="J2" s="209" t="s">
        <v>1098</v>
      </c>
    </row>
    <row r="3" spans="1:10" x14ac:dyDescent="0.25">
      <c r="A3" s="129" t="s">
        <v>1081</v>
      </c>
      <c r="B3" s="130"/>
      <c r="C3" s="130"/>
      <c r="D3" s="130"/>
      <c r="E3" s="131"/>
      <c r="F3" s="131"/>
      <c r="G3" s="131"/>
      <c r="H3" s="131"/>
      <c r="I3" s="131"/>
      <c r="J3" s="131"/>
    </row>
    <row r="4" spans="1:10" x14ac:dyDescent="0.25">
      <c r="A4" s="74" t="s">
        <v>1082</v>
      </c>
      <c r="B4" s="103">
        <v>1292922000.0000002</v>
      </c>
      <c r="C4" s="103">
        <v>1336921999.9999998</v>
      </c>
      <c r="D4" s="103">
        <v>1360293230.6200001</v>
      </c>
      <c r="E4" s="103">
        <v>1451565234.0000002</v>
      </c>
      <c r="F4" s="104">
        <f>GETPIVOTDATA("Propuesta 2025",'Dinamica LDG EGRESO'!$A$3,"Etiquetado Si o No","NO","Capitulo codigo",1000)</f>
        <v>1509627843</v>
      </c>
      <c r="G4" s="104">
        <v>1570012956.72</v>
      </c>
      <c r="H4" s="104">
        <v>1632813474.9888</v>
      </c>
      <c r="I4" s="104">
        <v>1698126013.9883521</v>
      </c>
      <c r="J4" s="104">
        <v>1766051054.5478861</v>
      </c>
    </row>
    <row r="5" spans="1:10" x14ac:dyDescent="0.25">
      <c r="A5" s="74" t="s">
        <v>1083</v>
      </c>
      <c r="B5" s="103">
        <v>108646658.23</v>
      </c>
      <c r="C5" s="103">
        <v>98286554.960000008</v>
      </c>
      <c r="D5" s="103">
        <v>135354248.45999995</v>
      </c>
      <c r="E5" s="103">
        <v>175095499.89999995</v>
      </c>
      <c r="F5" s="104">
        <f>GETPIVOTDATA("Propuesta 2025",'Dinamica LDG EGRESO'!$A$3,"Etiquetado Si o No","NO","Capitulo codigo",2000)</f>
        <v>417269199.99999988</v>
      </c>
      <c r="G5" s="104">
        <v>180766767.99999988</v>
      </c>
      <c r="H5" s="104">
        <v>187997438.71999988</v>
      </c>
      <c r="I5" s="104">
        <v>195517336.26879987</v>
      </c>
      <c r="J5" s="104">
        <v>203338029.71955186</v>
      </c>
    </row>
    <row r="6" spans="1:10" x14ac:dyDescent="0.25">
      <c r="A6" s="74" t="s">
        <v>1084</v>
      </c>
      <c r="B6" s="103">
        <v>741709581.5200001</v>
      </c>
      <c r="C6" s="103">
        <v>659933218.46000004</v>
      </c>
      <c r="D6" s="103">
        <v>1003570907.1799999</v>
      </c>
      <c r="E6" s="103">
        <v>1245979952.01</v>
      </c>
      <c r="F6" s="104">
        <f>GETPIVOTDATA("Propuesta 2025",'Dinamica LDG EGRESO'!$A$3,"Etiquetado Si o No","NO","Capitulo codigo",3000)</f>
        <v>929051796.80439961</v>
      </c>
      <c r="G6" s="104">
        <v>1225277868.6765754</v>
      </c>
      <c r="H6" s="104">
        <v>1274288983.4236383</v>
      </c>
      <c r="I6" s="104">
        <v>1325260542.7605839</v>
      </c>
      <c r="J6" s="104">
        <v>1378270964.4710073</v>
      </c>
    </row>
    <row r="7" spans="1:10" x14ac:dyDescent="0.25">
      <c r="A7" s="74" t="s">
        <v>1085</v>
      </c>
      <c r="B7" s="103">
        <v>217235607.86000001</v>
      </c>
      <c r="C7" s="103">
        <v>202434045.84</v>
      </c>
      <c r="D7" s="103">
        <v>260380049.77999997</v>
      </c>
      <c r="E7" s="103">
        <v>273165257.25999999</v>
      </c>
      <c r="F7" s="104">
        <f>GETPIVOTDATA("Propuesta 2025",'Dinamica LDG EGRESO'!$A$3,"Etiquetado Si o No","NO","Capitulo codigo",4000)</f>
        <v>332757105.6056</v>
      </c>
      <c r="G7" s="104">
        <v>342427389.82982397</v>
      </c>
      <c r="H7" s="104">
        <v>356124485.42301691</v>
      </c>
      <c r="I7" s="104">
        <v>370369464.83993757</v>
      </c>
      <c r="J7" s="104">
        <v>385184243.4335351</v>
      </c>
    </row>
    <row r="8" spans="1:10" ht="30" x14ac:dyDescent="0.25">
      <c r="A8" s="105" t="s">
        <v>1086</v>
      </c>
      <c r="B8" s="103">
        <v>74877523.689999983</v>
      </c>
      <c r="C8" s="103">
        <v>19577323.240000002</v>
      </c>
      <c r="D8" s="103">
        <v>74304557.270000011</v>
      </c>
      <c r="E8" s="103">
        <v>110982623.75</v>
      </c>
      <c r="F8" s="104">
        <f>GETPIVOTDATA("Propuesta 2025",'Dinamica LDG EGRESO'!$A$3,"Etiquetado Si o No","NO","Capitulo codigo",5000)</f>
        <v>75158433.530000001</v>
      </c>
      <c r="G8" s="104">
        <v>75933970.871199995</v>
      </c>
      <c r="H8" s="104">
        <v>78971329.706047997</v>
      </c>
      <c r="I8" s="104">
        <v>82130182.894289911</v>
      </c>
      <c r="J8" s="104">
        <v>85415390.210061505</v>
      </c>
    </row>
    <row r="9" spans="1:10" x14ac:dyDescent="0.25">
      <c r="A9" s="105" t="s">
        <v>1087</v>
      </c>
      <c r="B9" s="103">
        <v>104391609.67</v>
      </c>
      <c r="C9" s="103">
        <v>204000000</v>
      </c>
      <c r="D9" s="103">
        <v>289530036.86000001</v>
      </c>
      <c r="E9" s="103">
        <v>708734070.12</v>
      </c>
      <c r="F9" s="104">
        <f>GETPIVOTDATA("Propuesta 2025",'Dinamica LDG EGRESO'!$A$3,"Etiquetado Si o No","NO","Capitulo codigo",6000)</f>
        <v>870145564</v>
      </c>
      <c r="G9" s="104">
        <v>904951386.55999994</v>
      </c>
      <c r="H9" s="104">
        <v>941149442.0223999</v>
      </c>
      <c r="I9" s="104">
        <v>978795419.70329595</v>
      </c>
      <c r="J9" s="104">
        <v>1017947236.4914278</v>
      </c>
    </row>
    <row r="10" spans="1:10" ht="30" x14ac:dyDescent="0.25">
      <c r="A10" s="105" t="s">
        <v>1088</v>
      </c>
      <c r="B10" s="106">
        <v>0</v>
      </c>
      <c r="C10" s="106">
        <v>0</v>
      </c>
      <c r="D10" s="106">
        <v>0</v>
      </c>
      <c r="E10" s="106">
        <v>0</v>
      </c>
      <c r="F10" s="104">
        <v>0</v>
      </c>
      <c r="G10" s="104">
        <v>0</v>
      </c>
      <c r="H10" s="104">
        <v>0</v>
      </c>
      <c r="I10" s="104">
        <v>0</v>
      </c>
      <c r="J10" s="104">
        <v>0</v>
      </c>
    </row>
    <row r="11" spans="1:10" ht="30" x14ac:dyDescent="0.25">
      <c r="A11" s="105" t="s">
        <v>1089</v>
      </c>
      <c r="B11" s="106">
        <v>0</v>
      </c>
      <c r="C11" s="106">
        <v>0</v>
      </c>
      <c r="D11" s="170">
        <v>0</v>
      </c>
      <c r="E11" s="170">
        <v>0</v>
      </c>
      <c r="F11" s="104">
        <v>0</v>
      </c>
      <c r="G11" s="104">
        <v>0</v>
      </c>
      <c r="H11" s="104">
        <v>0</v>
      </c>
      <c r="I11" s="104">
        <v>0</v>
      </c>
      <c r="J11" s="104">
        <v>0</v>
      </c>
    </row>
    <row r="12" spans="1:10" x14ac:dyDescent="0.25">
      <c r="A12" s="105" t="s">
        <v>1090</v>
      </c>
      <c r="B12" s="106">
        <v>0</v>
      </c>
      <c r="C12" s="106">
        <v>0</v>
      </c>
      <c r="D12" s="107">
        <v>23132015.859999999</v>
      </c>
      <c r="E12" s="107">
        <v>63289196.579999998</v>
      </c>
      <c r="F12" s="104">
        <f>GETPIVOTDATA("Propuesta 2025",'Dinamica LDG EGRESO'!$A$3,"Etiquetado Si o No","NO","Capitulo codigo",9000)</f>
        <v>48364867</v>
      </c>
      <c r="G12" s="104">
        <v>50299461.742400005</v>
      </c>
      <c r="H12" s="104">
        <v>52311440.212096006</v>
      </c>
      <c r="I12" s="104">
        <v>54403897.820579849</v>
      </c>
      <c r="J12" s="104">
        <v>56580053.733403042</v>
      </c>
    </row>
    <row r="13" spans="1:10" ht="30" x14ac:dyDescent="0.25">
      <c r="A13" s="210" t="s">
        <v>1091</v>
      </c>
      <c r="B13" s="211">
        <v>2539782980.9700007</v>
      </c>
      <c r="C13" s="211">
        <v>2521153142.4999995</v>
      </c>
      <c r="D13" s="211">
        <v>3146565046.0300002</v>
      </c>
      <c r="E13" s="211">
        <v>4028811833.6199999</v>
      </c>
      <c r="F13" s="211">
        <f>SUM(F4:F12)</f>
        <v>4182374809.9399996</v>
      </c>
      <c r="G13" s="211">
        <v>4349669802.3999987</v>
      </c>
      <c r="H13" s="211">
        <v>4523656594.4959993</v>
      </c>
      <c r="I13" s="211">
        <v>4704602858.2758389</v>
      </c>
      <c r="J13" s="211">
        <v>4892786972.6068726</v>
      </c>
    </row>
    <row r="14" spans="1:10" x14ac:dyDescent="0.25">
      <c r="A14" s="206" t="s">
        <v>1092</v>
      </c>
      <c r="B14" s="207"/>
      <c r="C14" s="207"/>
      <c r="D14" s="207"/>
      <c r="E14" s="208"/>
      <c r="F14" s="208"/>
      <c r="G14" s="208"/>
      <c r="H14" s="208"/>
      <c r="I14" s="208"/>
      <c r="J14" s="208"/>
    </row>
    <row r="15" spans="1:10" x14ac:dyDescent="0.25">
      <c r="A15" s="74" t="s">
        <v>1082</v>
      </c>
      <c r="B15" s="103">
        <v>22984500</v>
      </c>
      <c r="C15" s="103">
        <v>15044877.33</v>
      </c>
      <c r="D15" s="103">
        <v>22808038.91</v>
      </c>
      <c r="E15" s="103">
        <v>22000000</v>
      </c>
      <c r="F15" s="108">
        <v>0</v>
      </c>
      <c r="G15" s="108">
        <v>0</v>
      </c>
      <c r="H15" s="108">
        <v>0</v>
      </c>
      <c r="I15" s="108">
        <v>0</v>
      </c>
      <c r="J15" s="108">
        <v>0</v>
      </c>
    </row>
    <row r="16" spans="1:10" x14ac:dyDescent="0.25">
      <c r="A16" s="74" t="s">
        <v>1083</v>
      </c>
      <c r="B16" s="103">
        <v>67090836.629999995</v>
      </c>
      <c r="C16" s="103">
        <v>46100000</v>
      </c>
      <c r="D16" s="103">
        <v>36843185.399999999</v>
      </c>
      <c r="E16" s="103">
        <v>34133000</v>
      </c>
      <c r="F16" s="108">
        <f>GETPIVOTDATA("Propuesta 2025",'Dinamica LDG EGRESO'!$A$3,"Etiquetado Si o No","SI","Capitulo codigo",2000)</f>
        <v>36100000</v>
      </c>
      <c r="G16" s="108">
        <v>37544000</v>
      </c>
      <c r="H16" s="108">
        <v>39045760</v>
      </c>
      <c r="I16" s="108">
        <v>40607590.399999999</v>
      </c>
      <c r="J16" s="108">
        <v>42231894.015999995</v>
      </c>
    </row>
    <row r="17" spans="1:10" x14ac:dyDescent="0.25">
      <c r="A17" s="74" t="s">
        <v>1084</v>
      </c>
      <c r="B17" s="103">
        <v>240045328.83999994</v>
      </c>
      <c r="C17" s="103">
        <v>280483365.47000009</v>
      </c>
      <c r="D17" s="103">
        <v>333666517.27999997</v>
      </c>
      <c r="E17" s="103">
        <v>374932090.55000001</v>
      </c>
      <c r="F17" s="108">
        <f>GETPIVOTDATA("Propuesta 2025",'Dinamica LDG EGRESO'!$A$3,"Etiquetado Si o No","SI","Capitulo codigo",3000)</f>
        <v>499000000</v>
      </c>
      <c r="G17" s="108">
        <v>518960000</v>
      </c>
      <c r="H17" s="108">
        <v>539718400</v>
      </c>
      <c r="I17" s="108">
        <v>561307136</v>
      </c>
      <c r="J17" s="108">
        <v>583759421.44000006</v>
      </c>
    </row>
    <row r="18" spans="1:10" x14ac:dyDescent="0.25">
      <c r="A18" s="74" t="s">
        <v>1085</v>
      </c>
      <c r="B18" s="103">
        <v>10134636.25</v>
      </c>
      <c r="C18" s="103">
        <v>0</v>
      </c>
      <c r="D18" s="103">
        <v>57072</v>
      </c>
      <c r="E18" s="103">
        <v>0</v>
      </c>
      <c r="F18" s="108">
        <v>0</v>
      </c>
      <c r="G18" s="108">
        <v>0</v>
      </c>
      <c r="H18" s="108">
        <v>0</v>
      </c>
      <c r="I18" s="108">
        <v>0</v>
      </c>
      <c r="J18" s="108">
        <v>0</v>
      </c>
    </row>
    <row r="19" spans="1:10" ht="30" x14ac:dyDescent="0.25">
      <c r="A19" s="105" t="s">
        <v>1086</v>
      </c>
      <c r="B19" s="103">
        <v>57064771.009999998</v>
      </c>
      <c r="C19" s="103">
        <v>56855376.390000001</v>
      </c>
      <c r="D19" s="103">
        <v>74945541.419999987</v>
      </c>
      <c r="E19" s="103">
        <v>71234000</v>
      </c>
      <c r="F19" s="108">
        <v>0</v>
      </c>
      <c r="G19" s="108">
        <v>0</v>
      </c>
      <c r="H19" s="108">
        <v>0</v>
      </c>
      <c r="I19" s="108">
        <v>0</v>
      </c>
      <c r="J19" s="108">
        <v>0</v>
      </c>
    </row>
    <row r="20" spans="1:10" x14ac:dyDescent="0.25">
      <c r="A20" s="105" t="s">
        <v>1087</v>
      </c>
      <c r="B20" s="103">
        <v>203470548.36000001</v>
      </c>
      <c r="C20" s="103">
        <v>206468923.36000001</v>
      </c>
      <c r="D20" s="103">
        <v>0</v>
      </c>
      <c r="E20" s="103">
        <v>336163550.20000005</v>
      </c>
      <c r="F20" s="108">
        <f>GETPIVOTDATA("Propuesta 2025",'Dinamica LDG EGRESO'!$A$3,"Etiquetado Si o No","SI","Capitulo codigo",6000)</f>
        <v>239034796.00000003</v>
      </c>
      <c r="G20" s="108">
        <v>248596187.84</v>
      </c>
      <c r="H20" s="108">
        <v>258540035.3536</v>
      </c>
      <c r="I20" s="108">
        <v>268881636.767744</v>
      </c>
      <c r="J20" s="108">
        <v>279636902.23845375</v>
      </c>
    </row>
    <row r="21" spans="1:10" ht="30" x14ac:dyDescent="0.25">
      <c r="A21" s="105" t="s">
        <v>1088</v>
      </c>
      <c r="B21" s="106">
        <v>0</v>
      </c>
      <c r="C21" s="109">
        <v>0</v>
      </c>
      <c r="D21" s="109">
        <v>392795781.44999999</v>
      </c>
      <c r="E21" s="109">
        <v>0</v>
      </c>
      <c r="F21" s="108">
        <v>0</v>
      </c>
      <c r="G21" s="108">
        <v>0</v>
      </c>
      <c r="H21" s="108">
        <v>0</v>
      </c>
      <c r="I21" s="108">
        <v>0</v>
      </c>
      <c r="J21" s="108">
        <v>0</v>
      </c>
    </row>
    <row r="22" spans="1:10" ht="30" x14ac:dyDescent="0.25">
      <c r="A22" s="105" t="s">
        <v>1089</v>
      </c>
      <c r="B22" s="106">
        <v>0</v>
      </c>
      <c r="C22" s="109">
        <v>0</v>
      </c>
      <c r="D22" s="109">
        <v>0</v>
      </c>
      <c r="E22" s="109">
        <v>0</v>
      </c>
      <c r="F22" s="108">
        <v>0</v>
      </c>
      <c r="G22" s="108">
        <v>0</v>
      </c>
      <c r="H22" s="108">
        <v>0</v>
      </c>
      <c r="I22" s="108">
        <v>0</v>
      </c>
      <c r="J22" s="108">
        <v>0</v>
      </c>
    </row>
    <row r="23" spans="1:10" x14ac:dyDescent="0.25">
      <c r="A23" s="105" t="s">
        <v>1090</v>
      </c>
      <c r="B23" s="103">
        <v>51753604.219999999</v>
      </c>
      <c r="C23" s="103">
        <v>59467958.659999996</v>
      </c>
      <c r="D23" s="103">
        <v>45485743.810000002</v>
      </c>
      <c r="E23" s="103">
        <v>0</v>
      </c>
      <c r="F23" s="108">
        <v>0</v>
      </c>
      <c r="G23" s="108">
        <v>0</v>
      </c>
      <c r="H23" s="108">
        <v>0</v>
      </c>
      <c r="I23" s="108">
        <v>0</v>
      </c>
      <c r="J23" s="108">
        <v>0</v>
      </c>
    </row>
    <row r="24" spans="1:10" x14ac:dyDescent="0.25">
      <c r="A24" s="210" t="s">
        <v>1093</v>
      </c>
      <c r="B24" s="211">
        <v>652544225.30999994</v>
      </c>
      <c r="C24" s="211">
        <v>664420501.21000004</v>
      </c>
      <c r="D24" s="211">
        <v>906601880.26999998</v>
      </c>
      <c r="E24" s="211">
        <v>838462640.75</v>
      </c>
      <c r="F24" s="211">
        <f>SUM(F15:F23)</f>
        <v>774134796</v>
      </c>
      <c r="G24" s="212">
        <v>805100187.84000003</v>
      </c>
      <c r="H24" s="212">
        <v>837304195.35360003</v>
      </c>
      <c r="I24" s="212">
        <v>870796363.16774404</v>
      </c>
      <c r="J24" s="212">
        <v>905628217.69445384</v>
      </c>
    </row>
    <row r="25" spans="1:10" x14ac:dyDescent="0.25">
      <c r="A25" s="132" t="s">
        <v>1094</v>
      </c>
      <c r="B25" s="133">
        <v>3192327206.2800007</v>
      </c>
      <c r="C25" s="133">
        <v>3185573643.7099996</v>
      </c>
      <c r="D25" s="133">
        <v>4053166926.3000002</v>
      </c>
      <c r="E25" s="111">
        <v>4867274474.3699999</v>
      </c>
      <c r="F25" s="111">
        <f>F13+F24</f>
        <v>4956509605.9399996</v>
      </c>
      <c r="G25" s="111">
        <v>5154769990.2399988</v>
      </c>
      <c r="H25" s="111">
        <v>5360960789.8495998</v>
      </c>
      <c r="I25" s="111">
        <v>5575399221.4435825</v>
      </c>
      <c r="J25" s="111">
        <v>5798415190.3013268</v>
      </c>
    </row>
    <row r="29" spans="1:10" x14ac:dyDescent="0.25">
      <c r="B29" s="110"/>
    </row>
  </sheetData>
  <mergeCells count="1">
    <mergeCell ref="A1:J1"/>
  </mergeCells>
  <pageMargins left="0.7" right="0.7" top="0.75" bottom="0.75" header="0.3" footer="0.3"/>
  <pageSetup scale="70" orientation="landscape" r:id="rId1"/>
  <ignoredErrors>
    <ignoredError sqref="F4:F12 F16:F17 F2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95FED-33BA-4138-8326-84B4522110E8}">
  <dimension ref="A1:M74"/>
  <sheetViews>
    <sheetView tabSelected="1" zoomScaleNormal="100" workbookViewId="0">
      <selection activeCell="G12" sqref="G12"/>
    </sheetView>
  </sheetViews>
  <sheetFormatPr baseColWidth="10" defaultRowHeight="15" x14ac:dyDescent="0.25"/>
  <cols>
    <col min="1" max="1" width="5.42578125" customWidth="1"/>
    <col min="2" max="2" width="11.5703125" style="45"/>
    <col min="3" max="3" width="8.140625" style="45" customWidth="1"/>
    <col min="4" max="4" width="10.140625" style="45" customWidth="1"/>
    <col min="5" max="13" width="13" bestFit="1" customWidth="1"/>
    <col min="15" max="15" width="12" bestFit="1" customWidth="1"/>
  </cols>
  <sheetData>
    <row r="1" spans="1:13" ht="26.25" customHeight="1" x14ac:dyDescent="0.25">
      <c r="A1" s="258" t="s">
        <v>1003</v>
      </c>
      <c r="B1" s="259"/>
      <c r="C1" s="259"/>
      <c r="D1" s="259"/>
      <c r="E1" s="259"/>
      <c r="F1" s="259"/>
      <c r="G1" s="259"/>
      <c r="H1" s="259"/>
      <c r="I1" s="259"/>
      <c r="J1" s="259"/>
      <c r="K1" s="259"/>
      <c r="L1" s="259"/>
      <c r="M1" s="260"/>
    </row>
    <row r="2" spans="1:13" ht="21.75" thickBot="1" x14ac:dyDescent="0.3">
      <c r="A2" s="97" t="s">
        <v>1004</v>
      </c>
      <c r="B2" s="134"/>
      <c r="C2" s="135"/>
      <c r="D2" s="135"/>
      <c r="E2" s="98"/>
      <c r="F2" s="98"/>
      <c r="G2" s="98"/>
      <c r="H2" s="98"/>
      <c r="I2" s="98"/>
      <c r="J2" s="98"/>
      <c r="K2" s="98"/>
      <c r="L2" s="98"/>
      <c r="M2" s="99"/>
    </row>
    <row r="3" spans="1:13" ht="15" customHeight="1" x14ac:dyDescent="0.25">
      <c r="A3" s="261" t="s">
        <v>1005</v>
      </c>
      <c r="B3" s="262"/>
      <c r="C3" s="262"/>
      <c r="D3" s="262"/>
      <c r="E3" s="265" t="s">
        <v>1651</v>
      </c>
      <c r="F3" s="265" t="s">
        <v>1652</v>
      </c>
      <c r="G3" s="269" t="s">
        <v>1653</v>
      </c>
      <c r="H3" s="267" t="s">
        <v>1654</v>
      </c>
      <c r="I3" s="265" t="s">
        <v>1006</v>
      </c>
      <c r="J3" s="265" t="s">
        <v>1007</v>
      </c>
      <c r="K3" s="265" t="s">
        <v>1008</v>
      </c>
      <c r="L3" s="267" t="s">
        <v>1009</v>
      </c>
      <c r="M3" s="267" t="s">
        <v>1010</v>
      </c>
    </row>
    <row r="4" spans="1:13" ht="15" customHeight="1" thickBot="1" x14ac:dyDescent="0.3">
      <c r="A4" s="263"/>
      <c r="B4" s="264"/>
      <c r="C4" s="264"/>
      <c r="D4" s="264"/>
      <c r="E4" s="266"/>
      <c r="F4" s="266"/>
      <c r="G4" s="270"/>
      <c r="H4" s="268"/>
      <c r="I4" s="266"/>
      <c r="J4" s="266"/>
      <c r="K4" s="266"/>
      <c r="L4" s="268"/>
      <c r="M4" s="268"/>
    </row>
    <row r="5" spans="1:13" x14ac:dyDescent="0.25">
      <c r="A5" s="100" t="s">
        <v>1011</v>
      </c>
      <c r="B5" s="136"/>
      <c r="C5" s="136"/>
      <c r="D5" s="136"/>
      <c r="E5" s="137"/>
      <c r="F5" s="137"/>
      <c r="G5" s="137"/>
      <c r="H5" s="138"/>
      <c r="I5" s="137"/>
      <c r="J5" s="137"/>
      <c r="K5" s="137"/>
      <c r="L5" s="138"/>
      <c r="M5" s="138"/>
    </row>
    <row r="6" spans="1:13" x14ac:dyDescent="0.25">
      <c r="A6" s="213">
        <v>1</v>
      </c>
      <c r="B6" s="257" t="s">
        <v>1012</v>
      </c>
      <c r="C6" s="257"/>
      <c r="D6" s="257"/>
      <c r="E6" s="214">
        <f t="shared" ref="E6:H6" si="0">+E7+E8+E13</f>
        <v>647407730.35000002</v>
      </c>
      <c r="F6" s="214">
        <f t="shared" si="0"/>
        <v>878759228.53999996</v>
      </c>
      <c r="G6" s="214">
        <f t="shared" si="0"/>
        <v>1006841882.6600001</v>
      </c>
      <c r="H6" s="214">
        <f t="shared" si="0"/>
        <v>1225539151.1099999</v>
      </c>
      <c r="I6" s="214">
        <f>+I7+I8+I13</f>
        <v>1112028680</v>
      </c>
      <c r="J6" s="214">
        <f>+J7+J8+J13</f>
        <v>1167630114</v>
      </c>
      <c r="K6" s="214">
        <f>+K7+K8+K13</f>
        <v>1226011619.7</v>
      </c>
      <c r="L6" s="214">
        <f>+L7+L8+L13</f>
        <v>1287312200.6850002</v>
      </c>
      <c r="M6" s="214">
        <f>+M7+M8+M13</f>
        <v>1351677810.7192504</v>
      </c>
    </row>
    <row r="7" spans="1:13" x14ac:dyDescent="0.25">
      <c r="A7" s="145">
        <v>1.1000000000000001</v>
      </c>
      <c r="B7" s="256" t="s">
        <v>1013</v>
      </c>
      <c r="C7" s="256"/>
      <c r="D7" s="256"/>
      <c r="E7" s="146">
        <v>1111007.24</v>
      </c>
      <c r="F7" s="146">
        <v>148218.69</v>
      </c>
      <c r="G7" s="146">
        <v>15473162.33</v>
      </c>
      <c r="H7" s="146">
        <v>25699031.030000001</v>
      </c>
      <c r="I7" s="146">
        <v>23318765</v>
      </c>
      <c r="J7" s="146">
        <f t="shared" ref="J7:L8" si="1">+I7*1.05</f>
        <v>24484703.25</v>
      </c>
      <c r="K7" s="146">
        <f t="shared" si="1"/>
        <v>25708938.412500001</v>
      </c>
      <c r="L7" s="146">
        <f>+K7*1.05</f>
        <v>26994385.333125003</v>
      </c>
      <c r="M7" s="146">
        <f>+L7*1.05</f>
        <v>28344104.599781252</v>
      </c>
    </row>
    <row r="8" spans="1:13" x14ac:dyDescent="0.25">
      <c r="A8" s="145">
        <v>1.2</v>
      </c>
      <c r="B8" s="256" t="s">
        <v>1014</v>
      </c>
      <c r="C8" s="256"/>
      <c r="D8" s="256"/>
      <c r="E8" s="146">
        <v>600285908.85000002</v>
      </c>
      <c r="F8" s="146">
        <v>809351315.64999986</v>
      </c>
      <c r="G8" s="146">
        <v>901050982.08000004</v>
      </c>
      <c r="H8" s="146">
        <v>1090682706.9099998</v>
      </c>
      <c r="I8" s="146">
        <v>989662753</v>
      </c>
      <c r="J8" s="146">
        <f t="shared" si="1"/>
        <v>1039145890.6500001</v>
      </c>
      <c r="K8" s="146">
        <f t="shared" si="1"/>
        <v>1091103185.1825001</v>
      </c>
      <c r="L8" s="146">
        <f t="shared" si="1"/>
        <v>1145658344.4416251</v>
      </c>
      <c r="M8" s="146">
        <f>+L8*1.05</f>
        <v>1202941261.6637065</v>
      </c>
    </row>
    <row r="9" spans="1:13" ht="28.5" customHeight="1" x14ac:dyDescent="0.25">
      <c r="A9" s="145">
        <v>1.3</v>
      </c>
      <c r="B9" s="256" t="s">
        <v>1015</v>
      </c>
      <c r="C9" s="256"/>
      <c r="D9" s="256"/>
      <c r="E9" s="147">
        <v>0</v>
      </c>
      <c r="F9" s="147">
        <v>0</v>
      </c>
      <c r="G9" s="147">
        <v>0</v>
      </c>
      <c r="H9" s="147">
        <v>0</v>
      </c>
      <c r="I9" s="147">
        <v>0</v>
      </c>
      <c r="J9" s="147">
        <v>0</v>
      </c>
      <c r="K9" s="147">
        <v>0</v>
      </c>
      <c r="L9" s="147">
        <v>0</v>
      </c>
      <c r="M9" s="147">
        <v>0</v>
      </c>
    </row>
    <row r="10" spans="1:13" x14ac:dyDescent="0.25">
      <c r="A10" s="145">
        <v>1.4</v>
      </c>
      <c r="B10" s="256" t="s">
        <v>1016</v>
      </c>
      <c r="C10" s="256"/>
      <c r="D10" s="256"/>
      <c r="E10" s="147">
        <v>0</v>
      </c>
      <c r="F10" s="147">
        <v>0</v>
      </c>
      <c r="G10" s="147">
        <v>0</v>
      </c>
      <c r="H10" s="147">
        <v>0</v>
      </c>
      <c r="I10" s="147">
        <v>0</v>
      </c>
      <c r="J10" s="147">
        <v>0</v>
      </c>
      <c r="K10" s="147">
        <v>0</v>
      </c>
      <c r="L10" s="147">
        <v>0</v>
      </c>
      <c r="M10" s="147">
        <v>0</v>
      </c>
    </row>
    <row r="11" spans="1:13" x14ac:dyDescent="0.25">
      <c r="A11" s="145">
        <v>1.5</v>
      </c>
      <c r="B11" s="256" t="s">
        <v>1017</v>
      </c>
      <c r="C11" s="256"/>
      <c r="D11" s="256"/>
      <c r="E11" s="147">
        <v>0</v>
      </c>
      <c r="F11" s="147">
        <v>0</v>
      </c>
      <c r="G11" s="147">
        <v>0</v>
      </c>
      <c r="H11" s="147">
        <v>0</v>
      </c>
      <c r="I11" s="147">
        <v>0</v>
      </c>
      <c r="J11" s="147">
        <v>0</v>
      </c>
      <c r="K11" s="147">
        <v>0</v>
      </c>
      <c r="L11" s="147">
        <v>0</v>
      </c>
      <c r="M11" s="147">
        <v>0</v>
      </c>
    </row>
    <row r="12" spans="1:13" x14ac:dyDescent="0.25">
      <c r="A12" s="145">
        <v>1.6</v>
      </c>
      <c r="B12" s="256" t="s">
        <v>1018</v>
      </c>
      <c r="C12" s="256"/>
      <c r="D12" s="256"/>
      <c r="E12" s="147">
        <v>0</v>
      </c>
      <c r="F12" s="147">
        <v>0</v>
      </c>
      <c r="G12" s="147">
        <v>0</v>
      </c>
      <c r="H12" s="147">
        <v>0</v>
      </c>
      <c r="I12" s="147">
        <v>0</v>
      </c>
      <c r="J12" s="147">
        <v>0</v>
      </c>
      <c r="K12" s="147">
        <v>0</v>
      </c>
      <c r="L12" s="147">
        <v>0</v>
      </c>
      <c r="M12" s="147">
        <v>0</v>
      </c>
    </row>
    <row r="13" spans="1:13" x14ac:dyDescent="0.25">
      <c r="A13" s="145">
        <v>1.7</v>
      </c>
      <c r="B13" s="256" t="s">
        <v>1019</v>
      </c>
      <c r="C13" s="256"/>
      <c r="D13" s="256"/>
      <c r="E13" s="146">
        <v>46010814.25999999</v>
      </c>
      <c r="F13" s="146">
        <v>69259694.199999988</v>
      </c>
      <c r="G13" s="146">
        <v>90317738.25</v>
      </c>
      <c r="H13" s="146">
        <v>109157413.16999999</v>
      </c>
      <c r="I13" s="146">
        <v>99047162</v>
      </c>
      <c r="J13" s="146">
        <f>+I13*1.05</f>
        <v>103999520.10000001</v>
      </c>
      <c r="K13" s="146">
        <f>+J13*1.05</f>
        <v>109199496.10500002</v>
      </c>
      <c r="L13" s="146">
        <f>+K13*1.05</f>
        <v>114659470.91025002</v>
      </c>
      <c r="M13" s="146">
        <f>+L13*1.05</f>
        <v>120392444.45576254</v>
      </c>
    </row>
    <row r="14" spans="1:13" x14ac:dyDescent="0.25">
      <c r="A14" s="145">
        <v>1.8</v>
      </c>
      <c r="B14" s="256" t="s">
        <v>1020</v>
      </c>
      <c r="C14" s="256"/>
      <c r="D14" s="256"/>
      <c r="E14" s="146">
        <v>0</v>
      </c>
      <c r="F14" s="146">
        <v>0</v>
      </c>
      <c r="G14" s="146">
        <v>0</v>
      </c>
      <c r="H14" s="146">
        <v>0</v>
      </c>
      <c r="I14" s="146">
        <v>0</v>
      </c>
      <c r="J14" s="146">
        <v>0</v>
      </c>
      <c r="K14" s="146">
        <v>0</v>
      </c>
      <c r="L14" s="146">
        <v>0</v>
      </c>
      <c r="M14" s="146">
        <v>0</v>
      </c>
    </row>
    <row r="15" spans="1:13" ht="55.15" customHeight="1" x14ac:dyDescent="0.25">
      <c r="A15" s="145">
        <v>1.9</v>
      </c>
      <c r="B15" s="256" t="s">
        <v>1021</v>
      </c>
      <c r="C15" s="256"/>
      <c r="D15" s="256"/>
      <c r="E15" s="146">
        <v>0</v>
      </c>
      <c r="F15" s="146">
        <v>0</v>
      </c>
      <c r="G15" s="146">
        <v>0</v>
      </c>
      <c r="H15" s="146">
        <v>0</v>
      </c>
      <c r="I15" s="146">
        <v>0</v>
      </c>
      <c r="J15" s="146">
        <v>0</v>
      </c>
      <c r="K15" s="146">
        <v>0</v>
      </c>
      <c r="L15" s="146">
        <v>0</v>
      </c>
      <c r="M15" s="146">
        <v>0</v>
      </c>
    </row>
    <row r="16" spans="1:13" ht="25.35" customHeight="1" x14ac:dyDescent="0.25">
      <c r="A16" s="213">
        <v>2</v>
      </c>
      <c r="B16" s="257" t="s">
        <v>1022</v>
      </c>
      <c r="C16" s="257"/>
      <c r="D16" s="257"/>
      <c r="E16" s="214">
        <v>0</v>
      </c>
      <c r="F16" s="214">
        <v>0</v>
      </c>
      <c r="G16" s="214">
        <v>0</v>
      </c>
      <c r="H16" s="214">
        <v>0</v>
      </c>
      <c r="I16" s="214">
        <v>0</v>
      </c>
      <c r="J16" s="214">
        <v>0</v>
      </c>
      <c r="K16" s="214">
        <v>0</v>
      </c>
      <c r="L16" s="214">
        <v>0</v>
      </c>
      <c r="M16" s="214">
        <v>0</v>
      </c>
    </row>
    <row r="17" spans="1:13" x14ac:dyDescent="0.25">
      <c r="A17" s="145">
        <v>2.1</v>
      </c>
      <c r="B17" s="256" t="s">
        <v>1023</v>
      </c>
      <c r="C17" s="256"/>
      <c r="D17" s="256"/>
      <c r="E17" s="146">
        <v>0</v>
      </c>
      <c r="F17" s="146">
        <v>0</v>
      </c>
      <c r="G17" s="146">
        <v>0</v>
      </c>
      <c r="H17" s="146">
        <v>0</v>
      </c>
      <c r="I17" s="146">
        <v>0</v>
      </c>
      <c r="J17" s="146">
        <v>0</v>
      </c>
      <c r="K17" s="146">
        <v>0</v>
      </c>
      <c r="L17" s="146">
        <v>0</v>
      </c>
      <c r="M17" s="146">
        <v>0</v>
      </c>
    </row>
    <row r="18" spans="1:13" x14ac:dyDescent="0.25">
      <c r="A18" s="145">
        <v>2.2000000000000002</v>
      </c>
      <c r="B18" s="256" t="s">
        <v>1024</v>
      </c>
      <c r="C18" s="256"/>
      <c r="D18" s="256"/>
      <c r="E18" s="147">
        <v>0</v>
      </c>
      <c r="F18" s="147">
        <v>0</v>
      </c>
      <c r="G18" s="147">
        <v>0</v>
      </c>
      <c r="H18" s="147">
        <v>0</v>
      </c>
      <c r="I18" s="146">
        <v>0</v>
      </c>
      <c r="J18" s="146">
        <v>0</v>
      </c>
      <c r="K18" s="146">
        <v>0</v>
      </c>
      <c r="L18" s="146">
        <v>0</v>
      </c>
      <c r="M18" s="146">
        <v>0</v>
      </c>
    </row>
    <row r="19" spans="1:13" x14ac:dyDescent="0.25">
      <c r="A19" s="145">
        <v>2.2999999999999998</v>
      </c>
      <c r="B19" s="256" t="s">
        <v>1025</v>
      </c>
      <c r="C19" s="256"/>
      <c r="D19" s="256"/>
      <c r="E19" s="147">
        <v>0</v>
      </c>
      <c r="F19" s="147">
        <v>0</v>
      </c>
      <c r="G19" s="147">
        <v>0</v>
      </c>
      <c r="H19" s="147">
        <v>0</v>
      </c>
      <c r="I19" s="146">
        <v>0</v>
      </c>
      <c r="J19" s="146">
        <v>0</v>
      </c>
      <c r="K19" s="146">
        <v>0</v>
      </c>
      <c r="L19" s="146">
        <v>0</v>
      </c>
      <c r="M19" s="146">
        <v>0</v>
      </c>
    </row>
    <row r="20" spans="1:13" ht="26.25" customHeight="1" x14ac:dyDescent="0.25">
      <c r="A20" s="145">
        <v>2.4</v>
      </c>
      <c r="B20" s="256" t="s">
        <v>1026</v>
      </c>
      <c r="C20" s="256"/>
      <c r="D20" s="256"/>
      <c r="E20" s="146">
        <v>0</v>
      </c>
      <c r="F20" s="146">
        <v>0</v>
      </c>
      <c r="G20" s="146">
        <v>0</v>
      </c>
      <c r="H20" s="146">
        <v>0</v>
      </c>
      <c r="I20" s="146">
        <v>0</v>
      </c>
      <c r="J20" s="146">
        <v>0</v>
      </c>
      <c r="K20" s="146">
        <v>0</v>
      </c>
      <c r="L20" s="146">
        <v>0</v>
      </c>
      <c r="M20" s="146">
        <v>0</v>
      </c>
    </row>
    <row r="21" spans="1:13" ht="27.75" customHeight="1" x14ac:dyDescent="0.25">
      <c r="A21" s="145">
        <v>2.5</v>
      </c>
      <c r="B21" s="256" t="s">
        <v>1027</v>
      </c>
      <c r="C21" s="256"/>
      <c r="D21" s="256"/>
      <c r="E21" s="146">
        <v>0</v>
      </c>
      <c r="F21" s="146">
        <v>0</v>
      </c>
      <c r="G21" s="146">
        <v>0</v>
      </c>
      <c r="H21" s="146">
        <v>0</v>
      </c>
      <c r="I21" s="146">
        <v>0</v>
      </c>
      <c r="J21" s="146">
        <v>0</v>
      </c>
      <c r="K21" s="146">
        <v>0</v>
      </c>
      <c r="L21" s="146">
        <v>0</v>
      </c>
      <c r="M21" s="146">
        <v>0</v>
      </c>
    </row>
    <row r="22" spans="1:13" x14ac:dyDescent="0.25">
      <c r="A22" s="213">
        <v>3</v>
      </c>
      <c r="B22" s="257" t="s">
        <v>1028</v>
      </c>
      <c r="C22" s="257"/>
      <c r="D22" s="257"/>
      <c r="E22" s="214">
        <v>0</v>
      </c>
      <c r="F22" s="214">
        <f>+F23</f>
        <v>48000</v>
      </c>
      <c r="G22" s="214">
        <f>+G23</f>
        <v>4270070.4000000004</v>
      </c>
      <c r="H22" s="214">
        <f>+H23+H24</f>
        <v>1917705</v>
      </c>
      <c r="I22" s="214">
        <v>0</v>
      </c>
      <c r="J22" s="214">
        <v>0</v>
      </c>
      <c r="K22" s="214">
        <v>0</v>
      </c>
      <c r="L22" s="214">
        <v>0</v>
      </c>
      <c r="M22" s="214">
        <v>0</v>
      </c>
    </row>
    <row r="23" spans="1:13" ht="27" customHeight="1" x14ac:dyDescent="0.25">
      <c r="A23" s="145">
        <v>3.1</v>
      </c>
      <c r="B23" s="256" t="s">
        <v>1029</v>
      </c>
      <c r="C23" s="256"/>
      <c r="D23" s="256"/>
      <c r="E23" s="147">
        <v>0</v>
      </c>
      <c r="F23" s="147">
        <v>48000</v>
      </c>
      <c r="G23" s="147">
        <v>4270070.4000000004</v>
      </c>
      <c r="H23" s="147">
        <v>1917705</v>
      </c>
      <c r="I23" s="146">
        <v>0</v>
      </c>
      <c r="J23" s="146"/>
      <c r="K23" s="146"/>
      <c r="L23" s="146"/>
      <c r="M23" s="146"/>
    </row>
    <row r="24" spans="1:13" ht="61.35" customHeight="1" x14ac:dyDescent="0.25">
      <c r="A24" s="145">
        <v>3.9</v>
      </c>
      <c r="B24" s="256" t="s">
        <v>1030</v>
      </c>
      <c r="C24" s="256"/>
      <c r="D24" s="256"/>
      <c r="E24" s="147">
        <v>0</v>
      </c>
      <c r="F24" s="147">
        <v>0</v>
      </c>
      <c r="G24" s="147">
        <v>0</v>
      </c>
      <c r="H24" s="147">
        <v>0</v>
      </c>
      <c r="I24" s="146">
        <v>0</v>
      </c>
      <c r="J24" s="146">
        <v>0</v>
      </c>
      <c r="K24" s="146">
        <v>0</v>
      </c>
      <c r="L24" s="146">
        <v>0</v>
      </c>
      <c r="M24" s="146">
        <v>0</v>
      </c>
    </row>
    <row r="25" spans="1:13" x14ac:dyDescent="0.25">
      <c r="A25" s="213">
        <v>4</v>
      </c>
      <c r="B25" s="257" t="s">
        <v>1031</v>
      </c>
      <c r="C25" s="257"/>
      <c r="D25" s="257"/>
      <c r="E25" s="214">
        <f>SUM(E26:E31)</f>
        <v>515288339.61999989</v>
      </c>
      <c r="F25" s="214">
        <f>SUM(F26:F31)</f>
        <v>756686710.46000016</v>
      </c>
      <c r="G25" s="214">
        <f>SUM(G26:G31)</f>
        <v>800735595.27999985</v>
      </c>
      <c r="H25" s="214">
        <f>+H26+H27+H28+H29+H30+H31</f>
        <v>1102352752.3899999</v>
      </c>
      <c r="I25" s="214">
        <f>+I26+I27+I28+I29+I30</f>
        <v>890403952</v>
      </c>
      <c r="J25" s="214">
        <f>+J26+J27+J28+J29+J30</f>
        <v>934924149.60000002</v>
      </c>
      <c r="K25" s="214">
        <f>+K26+K27+K28+K29+K30</f>
        <v>981670357.08000004</v>
      </c>
      <c r="L25" s="214">
        <f>+L26+L27+L28+L29+L30</f>
        <v>1030753874.9340003</v>
      </c>
      <c r="M25" s="214">
        <f>+M26+M27+M28+M29+M30</f>
        <v>1082291568.6807003</v>
      </c>
    </row>
    <row r="26" spans="1:13" ht="42.6" customHeight="1" x14ac:dyDescent="0.25">
      <c r="A26" s="145">
        <v>4.0999999999999996</v>
      </c>
      <c r="B26" s="271" t="s">
        <v>1032</v>
      </c>
      <c r="C26" s="271"/>
      <c r="D26" s="271"/>
      <c r="E26" s="146">
        <v>19654488.939999998</v>
      </c>
      <c r="F26" s="146">
        <v>25053654.539999999</v>
      </c>
      <c r="G26" s="146">
        <v>33605261.679999992</v>
      </c>
      <c r="H26" s="146">
        <v>35334499.170000002</v>
      </c>
      <c r="I26" s="146">
        <v>28540752</v>
      </c>
      <c r="J26" s="146">
        <f>+I26*1.05</f>
        <v>29967789.600000001</v>
      </c>
      <c r="K26" s="146">
        <f>+J26*1.05</f>
        <v>31466179.080000002</v>
      </c>
      <c r="L26" s="146">
        <f>+K26*1.05</f>
        <v>33039488.034000002</v>
      </c>
      <c r="M26" s="146">
        <f>+L26*1.05</f>
        <v>34691462.435700007</v>
      </c>
    </row>
    <row r="27" spans="1:13" x14ac:dyDescent="0.25">
      <c r="A27" s="145">
        <v>4.2</v>
      </c>
      <c r="B27" s="271" t="s">
        <v>1033</v>
      </c>
      <c r="C27" s="271"/>
      <c r="D27" s="271"/>
      <c r="E27" s="147">
        <v>0</v>
      </c>
      <c r="F27" s="147">
        <v>0</v>
      </c>
      <c r="G27" s="147">
        <v>0</v>
      </c>
      <c r="H27" s="147">
        <v>0</v>
      </c>
      <c r="I27" s="147">
        <v>0</v>
      </c>
      <c r="J27" s="147">
        <v>0</v>
      </c>
      <c r="K27" s="147">
        <v>0</v>
      </c>
      <c r="L27" s="147">
        <v>0</v>
      </c>
      <c r="M27" s="147">
        <v>0</v>
      </c>
    </row>
    <row r="28" spans="1:13" x14ac:dyDescent="0.25">
      <c r="A28" s="145">
        <v>4.3</v>
      </c>
      <c r="B28" s="271" t="s">
        <v>1034</v>
      </c>
      <c r="C28" s="271"/>
      <c r="D28" s="271"/>
      <c r="E28" s="147">
        <v>449937672.00999987</v>
      </c>
      <c r="F28" s="147">
        <v>662633957.47000015</v>
      </c>
      <c r="G28" s="147">
        <v>672282912.24000001</v>
      </c>
      <c r="H28" s="147">
        <v>957437856.86000001</v>
      </c>
      <c r="I28" s="146">
        <v>773351770</v>
      </c>
      <c r="J28" s="146">
        <f t="shared" ref="J28:M30" si="2">+I28*1.05</f>
        <v>812019358.5</v>
      </c>
      <c r="K28" s="146">
        <f t="shared" si="2"/>
        <v>852620326.42500007</v>
      </c>
      <c r="L28" s="146">
        <f t="shared" si="2"/>
        <v>895251342.74625015</v>
      </c>
      <c r="M28" s="146">
        <f t="shared" si="2"/>
        <v>940013909.88356268</v>
      </c>
    </row>
    <row r="29" spans="1:13" x14ac:dyDescent="0.25">
      <c r="A29" s="145">
        <v>4.4000000000000004</v>
      </c>
      <c r="B29" s="271" t="s">
        <v>1035</v>
      </c>
      <c r="C29" s="271"/>
      <c r="D29" s="271"/>
      <c r="E29" s="146">
        <v>7908115.8899999997</v>
      </c>
      <c r="F29" s="146">
        <v>11008923.07</v>
      </c>
      <c r="G29" s="146">
        <v>15075586.67</v>
      </c>
      <c r="H29" s="146">
        <v>19558012.760000002</v>
      </c>
      <c r="I29" s="146">
        <v>15797604</v>
      </c>
      <c r="J29" s="146">
        <f t="shared" si="2"/>
        <v>16587484.200000001</v>
      </c>
      <c r="K29" s="146">
        <f t="shared" si="2"/>
        <v>17416858.41</v>
      </c>
      <c r="L29" s="146">
        <f t="shared" si="2"/>
        <v>18287701.330499999</v>
      </c>
      <c r="M29" s="146">
        <f t="shared" si="2"/>
        <v>19202086.397025</v>
      </c>
    </row>
    <row r="30" spans="1:13" x14ac:dyDescent="0.25">
      <c r="A30" s="145">
        <v>4.5</v>
      </c>
      <c r="B30" s="271" t="s">
        <v>1036</v>
      </c>
      <c r="C30" s="271"/>
      <c r="D30" s="271"/>
      <c r="E30" s="146">
        <v>37786401.780000001</v>
      </c>
      <c r="F30" s="146">
        <v>57990175.380000003</v>
      </c>
      <c r="G30" s="146">
        <v>79771834.689999983</v>
      </c>
      <c r="H30" s="146">
        <v>90022383.599999994</v>
      </c>
      <c r="I30" s="146">
        <v>72713826</v>
      </c>
      <c r="J30" s="146">
        <f t="shared" si="2"/>
        <v>76349517.299999997</v>
      </c>
      <c r="K30" s="146">
        <f t="shared" si="2"/>
        <v>80166993.165000007</v>
      </c>
      <c r="L30" s="146">
        <f t="shared" si="2"/>
        <v>84175342.823250011</v>
      </c>
      <c r="M30" s="146">
        <f t="shared" si="2"/>
        <v>88384109.96441251</v>
      </c>
    </row>
    <row r="31" spans="1:13" ht="52.35" customHeight="1" x14ac:dyDescent="0.25">
      <c r="A31" s="145">
        <v>4.9000000000000004</v>
      </c>
      <c r="B31" s="271" t="s">
        <v>1037</v>
      </c>
      <c r="C31" s="271"/>
      <c r="D31" s="271"/>
      <c r="E31" s="146">
        <v>1661</v>
      </c>
      <c r="F31" s="146">
        <v>0</v>
      </c>
      <c r="G31" s="146">
        <v>0</v>
      </c>
      <c r="H31" s="146">
        <f t="shared" ref="H31" si="3">+G31*1.09</f>
        <v>0</v>
      </c>
      <c r="I31" s="146">
        <v>0</v>
      </c>
      <c r="J31" s="146">
        <v>0</v>
      </c>
      <c r="K31" s="146">
        <v>0</v>
      </c>
      <c r="L31" s="146">
        <v>0</v>
      </c>
      <c r="M31" s="146">
        <v>0</v>
      </c>
    </row>
    <row r="32" spans="1:13" x14ac:dyDescent="0.25">
      <c r="A32" s="213">
        <v>5</v>
      </c>
      <c r="B32" s="257" t="s">
        <v>1038</v>
      </c>
      <c r="C32" s="257"/>
      <c r="D32" s="257"/>
      <c r="E32" s="214">
        <f>+E33</f>
        <v>19397308.670000002</v>
      </c>
      <c r="F32" s="214">
        <f>+F33</f>
        <v>23694511.470000003</v>
      </c>
      <c r="G32" s="214">
        <f>+G33</f>
        <v>39441730.189999998</v>
      </c>
      <c r="H32" s="214">
        <f>+H33+H34+H35</f>
        <v>106575007.16</v>
      </c>
      <c r="I32" s="214">
        <f>+I33</f>
        <v>82833350</v>
      </c>
      <c r="J32" s="214">
        <f>+J33</f>
        <v>86975017.5</v>
      </c>
      <c r="K32" s="214">
        <f>+K33</f>
        <v>91323768.375</v>
      </c>
      <c r="L32" s="214">
        <f>+L33</f>
        <v>95889956.793750003</v>
      </c>
      <c r="M32" s="214">
        <f>+M33</f>
        <v>100684454.63343751</v>
      </c>
    </row>
    <row r="33" spans="1:13" x14ac:dyDescent="0.25">
      <c r="A33" s="145">
        <v>5.0999999999999996</v>
      </c>
      <c r="B33" s="271" t="s">
        <v>1039</v>
      </c>
      <c r="C33" s="271"/>
      <c r="D33" s="271"/>
      <c r="E33" s="146">
        <v>19397308.670000002</v>
      </c>
      <c r="F33" s="146">
        <v>23694511.470000003</v>
      </c>
      <c r="G33" s="146">
        <v>39441730.189999998</v>
      </c>
      <c r="H33" s="146">
        <v>106575007.16</v>
      </c>
      <c r="I33" s="146">
        <v>82833350</v>
      </c>
      <c r="J33" s="146">
        <f>+I33*1.05</f>
        <v>86975017.5</v>
      </c>
      <c r="K33" s="146">
        <f>+J33*1.05</f>
        <v>91323768.375</v>
      </c>
      <c r="L33" s="146">
        <f>+K33*1.05</f>
        <v>95889956.793750003</v>
      </c>
      <c r="M33" s="146">
        <f>+L33*1.05</f>
        <v>100684454.63343751</v>
      </c>
    </row>
    <row r="34" spans="1:13" x14ac:dyDescent="0.25">
      <c r="A34" s="145">
        <v>5.2</v>
      </c>
      <c r="B34" s="271" t="s">
        <v>1040</v>
      </c>
      <c r="C34" s="271"/>
      <c r="D34" s="271"/>
      <c r="E34" s="146">
        <v>0</v>
      </c>
      <c r="F34" s="146">
        <v>0</v>
      </c>
      <c r="G34" s="146">
        <v>0</v>
      </c>
      <c r="H34" s="146">
        <v>0</v>
      </c>
      <c r="I34" s="146">
        <v>0</v>
      </c>
      <c r="J34" s="146">
        <v>0</v>
      </c>
      <c r="K34" s="146">
        <v>0</v>
      </c>
      <c r="L34" s="146">
        <v>0</v>
      </c>
      <c r="M34" s="146">
        <v>0</v>
      </c>
    </row>
    <row r="35" spans="1:13" ht="56.45" customHeight="1" x14ac:dyDescent="0.25">
      <c r="A35" s="145">
        <v>5.9</v>
      </c>
      <c r="B35" s="271" t="s">
        <v>1041</v>
      </c>
      <c r="C35" s="271"/>
      <c r="D35" s="271"/>
      <c r="E35" s="146">
        <v>0</v>
      </c>
      <c r="F35" s="146">
        <v>0</v>
      </c>
      <c r="G35" s="146">
        <v>0</v>
      </c>
      <c r="H35" s="146">
        <v>0</v>
      </c>
      <c r="I35" s="146">
        <v>0</v>
      </c>
      <c r="J35" s="146">
        <v>0</v>
      </c>
      <c r="K35" s="146">
        <v>0</v>
      </c>
      <c r="L35" s="146">
        <v>0</v>
      </c>
      <c r="M35" s="146">
        <v>0</v>
      </c>
    </row>
    <row r="36" spans="1:13" x14ac:dyDescent="0.25">
      <c r="A36" s="213">
        <v>6</v>
      </c>
      <c r="B36" s="257" t="s">
        <v>1042</v>
      </c>
      <c r="C36" s="257"/>
      <c r="D36" s="257"/>
      <c r="E36" s="214">
        <f>+E37+E39</f>
        <v>60666637.029999994</v>
      </c>
      <c r="F36" s="214">
        <f>+F37+F39</f>
        <v>57009010.649999999</v>
      </c>
      <c r="G36" s="214">
        <f>+G37+G39+G38+G40</f>
        <v>53094815.140000001</v>
      </c>
      <c r="H36" s="214">
        <f>+H37+H38+H39+H40</f>
        <v>104526540.2</v>
      </c>
      <c r="I36" s="214">
        <f>+I37+I38+I39</f>
        <v>56635377</v>
      </c>
      <c r="J36" s="214">
        <f>+J37+J38+J39</f>
        <v>59467145.850000001</v>
      </c>
      <c r="K36" s="214">
        <f>+K37+K38+K39</f>
        <v>62440503.142500006</v>
      </c>
      <c r="L36" s="214">
        <f>+L37+L38+L39</f>
        <v>65562528.299625009</v>
      </c>
      <c r="M36" s="214">
        <f>+M37+M38+M39</f>
        <v>68840654.714606255</v>
      </c>
    </row>
    <row r="37" spans="1:13" x14ac:dyDescent="0.25">
      <c r="A37" s="145">
        <v>6.1</v>
      </c>
      <c r="B37" s="271" t="s">
        <v>1043</v>
      </c>
      <c r="C37" s="271"/>
      <c r="D37" s="271"/>
      <c r="E37" s="146">
        <v>60177640.879999995</v>
      </c>
      <c r="F37" s="146">
        <v>56347232.710000001</v>
      </c>
      <c r="G37" s="146">
        <v>52402859.07</v>
      </c>
      <c r="H37" s="146">
        <v>103532869.53</v>
      </c>
      <c r="I37" s="146">
        <v>56096979</v>
      </c>
      <c r="J37" s="146">
        <f>+I37*1.05</f>
        <v>58901827.950000003</v>
      </c>
      <c r="K37" s="146">
        <f>+J37*1.05</f>
        <v>61846919.347500004</v>
      </c>
      <c r="L37" s="146">
        <f>+K37*1.05</f>
        <v>64939265.314875007</v>
      </c>
      <c r="M37" s="146">
        <f>+L37*1.05</f>
        <v>68186228.580618754</v>
      </c>
    </row>
    <row r="38" spans="1:13" x14ac:dyDescent="0.25">
      <c r="A38" s="145">
        <v>6.2</v>
      </c>
      <c r="B38" s="271" t="s">
        <v>1044</v>
      </c>
      <c r="C38" s="271"/>
      <c r="D38" s="271"/>
      <c r="E38" s="146">
        <v>0</v>
      </c>
      <c r="F38" s="146">
        <v>0</v>
      </c>
      <c r="G38" s="146">
        <v>0</v>
      </c>
      <c r="H38" s="146">
        <v>0</v>
      </c>
      <c r="I38" s="146">
        <v>0</v>
      </c>
      <c r="J38" s="146">
        <v>0</v>
      </c>
      <c r="K38" s="146">
        <v>0</v>
      </c>
      <c r="L38" s="146">
        <v>0</v>
      </c>
      <c r="M38" s="146">
        <v>0</v>
      </c>
    </row>
    <row r="39" spans="1:13" x14ac:dyDescent="0.25">
      <c r="A39" s="145">
        <v>6.3</v>
      </c>
      <c r="B39" s="271" t="s">
        <v>1045</v>
      </c>
      <c r="C39" s="271"/>
      <c r="D39" s="271"/>
      <c r="E39" s="146">
        <v>488996.15</v>
      </c>
      <c r="F39" s="146">
        <v>661777.93999999994</v>
      </c>
      <c r="G39" s="146">
        <v>680574.07</v>
      </c>
      <c r="H39" s="146">
        <v>993670.67</v>
      </c>
      <c r="I39" s="146">
        <v>538398</v>
      </c>
      <c r="J39" s="146">
        <f>+I39*1.05</f>
        <v>565317.9</v>
      </c>
      <c r="K39" s="146">
        <f>+J39*1.05</f>
        <v>593583.79500000004</v>
      </c>
      <c r="L39" s="146">
        <f>+K39*1.05</f>
        <v>623262.98475000006</v>
      </c>
      <c r="M39" s="146">
        <f>+L39*1.05</f>
        <v>654426.1339875001</v>
      </c>
    </row>
    <row r="40" spans="1:13" ht="44.25" customHeight="1" x14ac:dyDescent="0.25">
      <c r="A40" s="145">
        <v>6.9</v>
      </c>
      <c r="B40" s="271" t="s">
        <v>1046</v>
      </c>
      <c r="C40" s="271"/>
      <c r="D40" s="271"/>
      <c r="E40" s="146">
        <v>0</v>
      </c>
      <c r="F40" s="146">
        <v>0</v>
      </c>
      <c r="G40" s="146">
        <v>11382</v>
      </c>
      <c r="H40" s="146">
        <v>0</v>
      </c>
      <c r="I40" s="146">
        <v>0</v>
      </c>
      <c r="J40" s="146">
        <v>0</v>
      </c>
      <c r="K40" s="146">
        <v>0</v>
      </c>
      <c r="L40" s="146">
        <v>0</v>
      </c>
      <c r="M40" s="146">
        <v>0</v>
      </c>
    </row>
    <row r="41" spans="1:13" ht="33" customHeight="1" x14ac:dyDescent="0.25">
      <c r="A41" s="213">
        <v>7</v>
      </c>
      <c r="B41" s="257" t="s">
        <v>1047</v>
      </c>
      <c r="C41" s="257"/>
      <c r="D41" s="257"/>
      <c r="E41" s="214">
        <v>0</v>
      </c>
      <c r="F41" s="214">
        <f>+F50</f>
        <v>13851</v>
      </c>
      <c r="G41" s="214">
        <f>+G50</f>
        <v>32321.88</v>
      </c>
      <c r="H41" s="214">
        <v>0</v>
      </c>
      <c r="I41" s="214">
        <v>0</v>
      </c>
      <c r="J41" s="214">
        <v>0</v>
      </c>
      <c r="K41" s="214">
        <v>0</v>
      </c>
      <c r="L41" s="214">
        <v>0</v>
      </c>
      <c r="M41" s="214">
        <v>0</v>
      </c>
    </row>
    <row r="42" spans="1:13" ht="32.25" customHeight="1" x14ac:dyDescent="0.25">
      <c r="A42" s="145">
        <v>7.1</v>
      </c>
      <c r="B42" s="271" t="s">
        <v>1048</v>
      </c>
      <c r="C42" s="271"/>
      <c r="D42" s="271"/>
      <c r="E42" s="148">
        <v>0</v>
      </c>
      <c r="F42" s="148">
        <v>0</v>
      </c>
      <c r="G42" s="148">
        <v>0</v>
      </c>
      <c r="H42" s="148">
        <v>0</v>
      </c>
      <c r="I42" s="146">
        <v>0</v>
      </c>
      <c r="J42" s="146">
        <v>0</v>
      </c>
      <c r="K42" s="146">
        <v>0</v>
      </c>
      <c r="L42" s="146">
        <v>0</v>
      </c>
      <c r="M42" s="146">
        <v>0</v>
      </c>
    </row>
    <row r="43" spans="1:13" ht="32.25" customHeight="1" x14ac:dyDescent="0.25">
      <c r="A43" s="145">
        <v>7.2</v>
      </c>
      <c r="B43" s="271" t="s">
        <v>1049</v>
      </c>
      <c r="C43" s="271"/>
      <c r="D43" s="271"/>
      <c r="E43" s="148">
        <v>0</v>
      </c>
      <c r="F43" s="148">
        <v>0</v>
      </c>
      <c r="G43" s="148">
        <v>0</v>
      </c>
      <c r="H43" s="148">
        <v>0</v>
      </c>
      <c r="I43" s="146">
        <v>0</v>
      </c>
      <c r="J43" s="146">
        <v>0</v>
      </c>
      <c r="K43" s="146">
        <v>0</v>
      </c>
      <c r="L43" s="146">
        <v>0</v>
      </c>
      <c r="M43" s="146">
        <v>0</v>
      </c>
    </row>
    <row r="44" spans="1:13" ht="51" customHeight="1" x14ac:dyDescent="0.25">
      <c r="A44" s="145">
        <v>7.3</v>
      </c>
      <c r="B44" s="271" t="s">
        <v>1050</v>
      </c>
      <c r="C44" s="271"/>
      <c r="D44" s="271"/>
      <c r="E44" s="148">
        <v>0</v>
      </c>
      <c r="F44" s="148">
        <v>0</v>
      </c>
      <c r="G44" s="148">
        <v>0</v>
      </c>
      <c r="H44" s="148">
        <v>0</v>
      </c>
      <c r="I44" s="146">
        <v>0</v>
      </c>
      <c r="J44" s="146">
        <v>0</v>
      </c>
      <c r="K44" s="146">
        <v>0</v>
      </c>
      <c r="L44" s="146">
        <v>0</v>
      </c>
      <c r="M44" s="146">
        <v>0</v>
      </c>
    </row>
    <row r="45" spans="1:13" ht="51" customHeight="1" x14ac:dyDescent="0.25">
      <c r="A45" s="145">
        <v>7.4</v>
      </c>
      <c r="B45" s="271" t="s">
        <v>1051</v>
      </c>
      <c r="C45" s="271"/>
      <c r="D45" s="271"/>
      <c r="E45" s="148">
        <v>0</v>
      </c>
      <c r="F45" s="148">
        <v>0</v>
      </c>
      <c r="G45" s="148">
        <v>0</v>
      </c>
      <c r="H45" s="148">
        <v>0</v>
      </c>
      <c r="I45" s="146">
        <v>0</v>
      </c>
      <c r="J45" s="146">
        <v>0</v>
      </c>
      <c r="K45" s="146">
        <v>0</v>
      </c>
      <c r="L45" s="146">
        <v>0</v>
      </c>
      <c r="M45" s="146">
        <v>0</v>
      </c>
    </row>
    <row r="46" spans="1:13" ht="51" customHeight="1" x14ac:dyDescent="0.25">
      <c r="A46" s="145">
        <v>7.5</v>
      </c>
      <c r="B46" s="271" t="s">
        <v>1052</v>
      </c>
      <c r="C46" s="271"/>
      <c r="D46" s="271"/>
      <c r="E46" s="148">
        <v>0</v>
      </c>
      <c r="F46" s="148">
        <v>0</v>
      </c>
      <c r="G46" s="148">
        <v>0</v>
      </c>
      <c r="H46" s="148">
        <v>0</v>
      </c>
      <c r="I46" s="146">
        <v>0</v>
      </c>
      <c r="J46" s="146">
        <v>0</v>
      </c>
      <c r="K46" s="146">
        <v>0</v>
      </c>
      <c r="L46" s="146">
        <v>0</v>
      </c>
      <c r="M46" s="146">
        <v>0</v>
      </c>
    </row>
    <row r="47" spans="1:13" ht="51" customHeight="1" x14ac:dyDescent="0.25">
      <c r="A47" s="145">
        <v>7.6</v>
      </c>
      <c r="B47" s="271" t="s">
        <v>1053</v>
      </c>
      <c r="C47" s="271"/>
      <c r="D47" s="271"/>
      <c r="E47" s="148">
        <v>0</v>
      </c>
      <c r="F47" s="148">
        <v>0</v>
      </c>
      <c r="G47" s="148">
        <v>0</v>
      </c>
      <c r="H47" s="148">
        <v>0</v>
      </c>
      <c r="I47" s="146">
        <v>0</v>
      </c>
      <c r="J47" s="146">
        <v>0</v>
      </c>
      <c r="K47" s="146">
        <v>0</v>
      </c>
      <c r="L47" s="146">
        <v>0</v>
      </c>
      <c r="M47" s="146">
        <v>0</v>
      </c>
    </row>
    <row r="48" spans="1:13" ht="42.75" customHeight="1" x14ac:dyDescent="0.25">
      <c r="A48" s="145">
        <v>7.7</v>
      </c>
      <c r="B48" s="271" t="s">
        <v>1054</v>
      </c>
      <c r="C48" s="271"/>
      <c r="D48" s="271"/>
      <c r="E48" s="148">
        <v>0</v>
      </c>
      <c r="F48" s="148">
        <v>0</v>
      </c>
      <c r="G48" s="148">
        <v>0</v>
      </c>
      <c r="H48" s="148">
        <v>0</v>
      </c>
      <c r="I48" s="146">
        <v>0</v>
      </c>
      <c r="J48" s="146">
        <v>0</v>
      </c>
      <c r="K48" s="146">
        <v>0</v>
      </c>
      <c r="L48" s="146">
        <v>0</v>
      </c>
      <c r="M48" s="146">
        <v>0</v>
      </c>
    </row>
    <row r="49" spans="1:13" ht="42.75" customHeight="1" x14ac:dyDescent="0.25">
      <c r="A49" s="145">
        <v>7.8</v>
      </c>
      <c r="B49" s="271" t="s">
        <v>1055</v>
      </c>
      <c r="C49" s="271"/>
      <c r="D49" s="271"/>
      <c r="E49" s="148">
        <v>0</v>
      </c>
      <c r="F49" s="148">
        <v>0</v>
      </c>
      <c r="G49" s="148">
        <v>0</v>
      </c>
      <c r="H49" s="148">
        <v>0</v>
      </c>
      <c r="I49" s="146">
        <v>0</v>
      </c>
      <c r="J49" s="146">
        <v>0</v>
      </c>
      <c r="K49" s="146">
        <v>0</v>
      </c>
      <c r="L49" s="146">
        <v>0</v>
      </c>
      <c r="M49" s="146">
        <v>0</v>
      </c>
    </row>
    <row r="50" spans="1:13" x14ac:dyDescent="0.25">
      <c r="A50" s="145">
        <v>7.9</v>
      </c>
      <c r="B50" s="271" t="s">
        <v>1056</v>
      </c>
      <c r="C50" s="271"/>
      <c r="D50" s="271"/>
      <c r="E50" s="148">
        <v>0</v>
      </c>
      <c r="F50" s="148">
        <v>13851</v>
      </c>
      <c r="G50" s="148">
        <v>32321.88</v>
      </c>
      <c r="H50" s="148">
        <v>0</v>
      </c>
      <c r="I50" s="146">
        <v>0</v>
      </c>
      <c r="J50" s="146">
        <v>0</v>
      </c>
      <c r="K50" s="146">
        <v>0</v>
      </c>
      <c r="L50" s="146">
        <v>0</v>
      </c>
      <c r="M50" s="146">
        <v>0</v>
      </c>
    </row>
    <row r="51" spans="1:13" ht="47.25" customHeight="1" x14ac:dyDescent="0.25">
      <c r="A51" s="213">
        <v>8</v>
      </c>
      <c r="B51" s="257" t="s">
        <v>1057</v>
      </c>
      <c r="C51" s="257"/>
      <c r="D51" s="257"/>
      <c r="E51" s="214">
        <f t="shared" ref="E51:F51" si="4">+E52+E53+E54</f>
        <v>1470458465.22</v>
      </c>
      <c r="F51" s="214">
        <f t="shared" si="4"/>
        <v>1440346428.1899998</v>
      </c>
      <c r="G51" s="214">
        <f>+G52+G53+G54+G55</f>
        <v>1735784369.6900001</v>
      </c>
      <c r="H51" s="214">
        <f>+H52+H53+H55+H54+H56</f>
        <v>2195914312.4399996</v>
      </c>
      <c r="I51" s="214">
        <f>+I52+I53+I55</f>
        <v>2219608247</v>
      </c>
      <c r="J51" s="214">
        <f>+J52+J53+J55</f>
        <v>2330588659.3499999</v>
      </c>
      <c r="K51" s="214">
        <f>+K52+K53+K55</f>
        <v>2447118092.3175001</v>
      </c>
      <c r="L51" s="214">
        <f>+L52+L53+L55</f>
        <v>2569473996.9333754</v>
      </c>
      <c r="M51" s="214">
        <f>+M52+M53+M55</f>
        <v>2697947696.7800441</v>
      </c>
    </row>
    <row r="52" spans="1:13" x14ac:dyDescent="0.25">
      <c r="A52" s="145">
        <v>8.1</v>
      </c>
      <c r="B52" s="271" t="s">
        <v>1058</v>
      </c>
      <c r="C52" s="271"/>
      <c r="D52" s="271"/>
      <c r="E52" s="148">
        <v>945078332.82999992</v>
      </c>
      <c r="F52" s="148">
        <v>887620861.11999989</v>
      </c>
      <c r="G52" s="148">
        <v>869351846.53000009</v>
      </c>
      <c r="H52" s="148">
        <v>1099080355.8099999</v>
      </c>
      <c r="I52" s="146">
        <v>1405560877</v>
      </c>
      <c r="J52" s="146">
        <f t="shared" ref="J52:M53" si="5">+I52*1.05</f>
        <v>1475838920.8500001</v>
      </c>
      <c r="K52" s="146">
        <f t="shared" si="5"/>
        <v>1549630866.8925002</v>
      </c>
      <c r="L52" s="146">
        <f t="shared" si="5"/>
        <v>1627112410.2371252</v>
      </c>
      <c r="M52" s="146">
        <f t="shared" si="5"/>
        <v>1708468030.7489815</v>
      </c>
    </row>
    <row r="53" spans="1:13" x14ac:dyDescent="0.25">
      <c r="A53" s="145">
        <v>8.1999999999999993</v>
      </c>
      <c r="B53" s="271" t="s">
        <v>1059</v>
      </c>
      <c r="C53" s="271"/>
      <c r="D53" s="271"/>
      <c r="E53" s="148">
        <v>485227372.74000001</v>
      </c>
      <c r="F53" s="148">
        <v>541419287.01999998</v>
      </c>
      <c r="G53" s="148">
        <v>642172986.50999999</v>
      </c>
      <c r="H53" s="148">
        <v>783121004.21999991</v>
      </c>
      <c r="I53" s="146">
        <v>783134796</v>
      </c>
      <c r="J53" s="146">
        <f t="shared" si="5"/>
        <v>822291535.80000007</v>
      </c>
      <c r="K53" s="146">
        <f t="shared" si="5"/>
        <v>863406112.59000015</v>
      </c>
      <c r="L53" s="146">
        <f t="shared" si="5"/>
        <v>906576418.21950018</v>
      </c>
      <c r="M53" s="146">
        <f t="shared" si="5"/>
        <v>951905239.13047528</v>
      </c>
    </row>
    <row r="54" spans="1:13" x14ac:dyDescent="0.25">
      <c r="A54" s="145">
        <v>8.3000000000000007</v>
      </c>
      <c r="B54" s="271" t="s">
        <v>1060</v>
      </c>
      <c r="C54" s="271"/>
      <c r="D54" s="271"/>
      <c r="E54" s="148">
        <v>40152759.649999999</v>
      </c>
      <c r="F54" s="148">
        <v>11306280.050000001</v>
      </c>
      <c r="G54" s="148">
        <v>27772517.990000002</v>
      </c>
      <c r="H54" s="148">
        <v>69049624</v>
      </c>
      <c r="I54" s="146">
        <v>0</v>
      </c>
      <c r="J54" s="146">
        <v>0</v>
      </c>
      <c r="K54" s="146">
        <v>0</v>
      </c>
      <c r="L54" s="146">
        <v>0</v>
      </c>
      <c r="M54" s="146">
        <v>0</v>
      </c>
    </row>
    <row r="55" spans="1:13" x14ac:dyDescent="0.25">
      <c r="A55" s="145">
        <v>8.4</v>
      </c>
      <c r="B55" s="271" t="s">
        <v>1061</v>
      </c>
      <c r="C55" s="271"/>
      <c r="D55" s="271"/>
      <c r="E55" s="146">
        <v>0</v>
      </c>
      <c r="F55" s="146">
        <v>0</v>
      </c>
      <c r="G55" s="146">
        <v>196487018.66</v>
      </c>
      <c r="H55" s="146">
        <v>244663328.41</v>
      </c>
      <c r="I55" s="146">
        <v>30912574</v>
      </c>
      <c r="J55" s="146">
        <f>+I55*1.05</f>
        <v>32458202.700000003</v>
      </c>
      <c r="K55" s="146">
        <f>+J55*1.05</f>
        <v>34081112.835000001</v>
      </c>
      <c r="L55" s="146">
        <f>+K55*1.05</f>
        <v>35785168.476750001</v>
      </c>
      <c r="M55" s="146">
        <f>+L55*1.05</f>
        <v>37574426.900587507</v>
      </c>
    </row>
    <row r="56" spans="1:13" x14ac:dyDescent="0.25">
      <c r="A56" s="145">
        <v>8.5</v>
      </c>
      <c r="B56" s="271" t="s">
        <v>1062</v>
      </c>
      <c r="C56" s="271"/>
      <c r="D56" s="271"/>
      <c r="E56" s="146">
        <v>0</v>
      </c>
      <c r="F56" s="146">
        <v>0</v>
      </c>
      <c r="G56" s="146">
        <v>0</v>
      </c>
      <c r="H56" s="146">
        <v>0</v>
      </c>
      <c r="I56" s="146">
        <v>0</v>
      </c>
      <c r="J56" s="146">
        <v>0</v>
      </c>
      <c r="K56" s="146">
        <v>0</v>
      </c>
      <c r="L56" s="146">
        <v>0</v>
      </c>
      <c r="M56" s="146">
        <v>0</v>
      </c>
    </row>
    <row r="57" spans="1:13" ht="40.700000000000003" customHeight="1" x14ac:dyDescent="0.25">
      <c r="A57" s="213">
        <v>9</v>
      </c>
      <c r="B57" s="257" t="s">
        <v>1063</v>
      </c>
      <c r="C57" s="257"/>
      <c r="D57" s="257"/>
      <c r="E57" s="214">
        <f>+E60</f>
        <v>23371346.420000002</v>
      </c>
      <c r="F57" s="214">
        <f>+F60</f>
        <v>16250754.66</v>
      </c>
      <c r="G57" s="214">
        <f>+G60</f>
        <v>22290413.899999999</v>
      </c>
      <c r="H57" s="214">
        <f>+H60</f>
        <v>22629724.129999999</v>
      </c>
      <c r="I57" s="214">
        <v>0</v>
      </c>
      <c r="J57" s="214">
        <v>0</v>
      </c>
      <c r="K57" s="214">
        <v>0</v>
      </c>
      <c r="L57" s="214">
        <v>0</v>
      </c>
      <c r="M57" s="214">
        <v>0</v>
      </c>
    </row>
    <row r="58" spans="1:13" x14ac:dyDescent="0.25">
      <c r="A58" s="145">
        <v>9.1</v>
      </c>
      <c r="B58" s="271" t="s">
        <v>1064</v>
      </c>
      <c r="C58" s="271"/>
      <c r="D58" s="271"/>
      <c r="E58" s="146">
        <v>0</v>
      </c>
      <c r="F58" s="146">
        <v>0</v>
      </c>
      <c r="G58" s="146">
        <v>0</v>
      </c>
      <c r="H58" s="146">
        <v>0</v>
      </c>
      <c r="I58" s="146">
        <v>0</v>
      </c>
      <c r="J58" s="146">
        <v>0</v>
      </c>
      <c r="K58" s="146">
        <v>0</v>
      </c>
      <c r="L58" s="146">
        <v>0</v>
      </c>
      <c r="M58" s="146">
        <v>0</v>
      </c>
    </row>
    <row r="59" spans="1:13" ht="31.5" customHeight="1" x14ac:dyDescent="0.25">
      <c r="A59" s="145">
        <v>9.1999999999999993</v>
      </c>
      <c r="B59" s="271" t="s">
        <v>1065</v>
      </c>
      <c r="C59" s="271"/>
      <c r="D59" s="271"/>
      <c r="E59" s="147">
        <v>0</v>
      </c>
      <c r="F59" s="147">
        <v>0</v>
      </c>
      <c r="G59" s="147">
        <v>0</v>
      </c>
      <c r="H59" s="147">
        <v>0</v>
      </c>
      <c r="I59" s="146">
        <v>0</v>
      </c>
      <c r="J59" s="146">
        <v>0</v>
      </c>
      <c r="K59" s="146">
        <v>0</v>
      </c>
      <c r="L59" s="146">
        <v>0</v>
      </c>
      <c r="M59" s="146">
        <v>0</v>
      </c>
    </row>
    <row r="60" spans="1:13" x14ac:dyDescent="0.25">
      <c r="A60" s="145">
        <v>9.3000000000000007</v>
      </c>
      <c r="B60" s="271" t="s">
        <v>1066</v>
      </c>
      <c r="C60" s="271"/>
      <c r="D60" s="271"/>
      <c r="E60" s="147">
        <v>23371346.420000002</v>
      </c>
      <c r="F60" s="147">
        <v>16250754.66</v>
      </c>
      <c r="G60" s="147">
        <v>22290413.899999999</v>
      </c>
      <c r="H60" s="147">
        <v>22629724.129999999</v>
      </c>
      <c r="I60" s="146">
        <v>0</v>
      </c>
      <c r="J60" s="146">
        <v>0</v>
      </c>
      <c r="K60" s="146">
        <v>0</v>
      </c>
      <c r="L60" s="146">
        <v>0</v>
      </c>
      <c r="M60" s="146">
        <v>0</v>
      </c>
    </row>
    <row r="61" spans="1:13" x14ac:dyDescent="0.25">
      <c r="A61" s="145">
        <v>9.4</v>
      </c>
      <c r="B61" s="271" t="s">
        <v>1067</v>
      </c>
      <c r="C61" s="271"/>
      <c r="D61" s="271"/>
      <c r="E61" s="147">
        <v>0</v>
      </c>
      <c r="F61" s="147">
        <v>0</v>
      </c>
      <c r="G61" s="147">
        <v>0</v>
      </c>
      <c r="H61" s="147">
        <v>0</v>
      </c>
      <c r="I61" s="146">
        <v>0</v>
      </c>
      <c r="J61" s="146">
        <v>0</v>
      </c>
      <c r="K61" s="146">
        <v>0</v>
      </c>
      <c r="L61" s="146">
        <v>0</v>
      </c>
      <c r="M61" s="146">
        <v>0</v>
      </c>
    </row>
    <row r="62" spans="1:13" x14ac:dyDescent="0.25">
      <c r="A62" s="145">
        <v>9.5</v>
      </c>
      <c r="B62" s="271" t="s">
        <v>1068</v>
      </c>
      <c r="C62" s="271"/>
      <c r="D62" s="271"/>
      <c r="E62" s="147">
        <v>0</v>
      </c>
      <c r="F62" s="147">
        <v>0</v>
      </c>
      <c r="G62" s="147">
        <v>0</v>
      </c>
      <c r="H62" s="147">
        <v>0</v>
      </c>
      <c r="I62" s="146">
        <v>0</v>
      </c>
      <c r="J62" s="146">
        <v>0</v>
      </c>
      <c r="K62" s="146">
        <v>0</v>
      </c>
      <c r="L62" s="146">
        <v>0</v>
      </c>
      <c r="M62" s="146">
        <v>0</v>
      </c>
    </row>
    <row r="63" spans="1:13" ht="28.5" customHeight="1" x14ac:dyDescent="0.25">
      <c r="A63" s="145">
        <v>9.6</v>
      </c>
      <c r="B63" s="271" t="s">
        <v>1069</v>
      </c>
      <c r="C63" s="271"/>
      <c r="D63" s="271"/>
      <c r="E63" s="147">
        <v>0</v>
      </c>
      <c r="F63" s="147">
        <v>0</v>
      </c>
      <c r="G63" s="147">
        <v>0</v>
      </c>
      <c r="H63" s="147">
        <v>0</v>
      </c>
      <c r="I63" s="146">
        <v>0</v>
      </c>
      <c r="J63" s="146">
        <v>0</v>
      </c>
      <c r="K63" s="146">
        <v>0</v>
      </c>
      <c r="L63" s="146">
        <v>0</v>
      </c>
      <c r="M63" s="146">
        <v>0</v>
      </c>
    </row>
    <row r="64" spans="1:13" ht="39" customHeight="1" x14ac:dyDescent="0.25">
      <c r="A64" s="145">
        <v>9.6999999999999993</v>
      </c>
      <c r="B64" s="271" t="s">
        <v>1070</v>
      </c>
      <c r="C64" s="271"/>
      <c r="D64" s="271"/>
      <c r="E64" s="147">
        <v>0</v>
      </c>
      <c r="F64" s="147">
        <v>0</v>
      </c>
      <c r="G64" s="147">
        <v>0</v>
      </c>
      <c r="H64" s="147">
        <v>0</v>
      </c>
      <c r="I64" s="146">
        <v>0</v>
      </c>
      <c r="J64" s="146">
        <v>0</v>
      </c>
      <c r="K64" s="146">
        <v>0</v>
      </c>
      <c r="L64" s="146">
        <v>0</v>
      </c>
      <c r="M64" s="146">
        <v>0</v>
      </c>
    </row>
    <row r="65" spans="1:13" ht="25.7" customHeight="1" x14ac:dyDescent="0.25">
      <c r="A65" s="213">
        <v>0</v>
      </c>
      <c r="B65" s="257" t="s">
        <v>1071</v>
      </c>
      <c r="C65" s="257"/>
      <c r="D65" s="257"/>
      <c r="E65" s="214">
        <f>+E66</f>
        <v>74849181.060000002</v>
      </c>
      <c r="F65" s="214">
        <f>+F66</f>
        <v>0</v>
      </c>
      <c r="G65" s="214">
        <f>+G66</f>
        <v>0</v>
      </c>
      <c r="H65" s="214">
        <v>0</v>
      </c>
      <c r="I65" s="214">
        <v>0</v>
      </c>
      <c r="J65" s="214">
        <v>0</v>
      </c>
      <c r="K65" s="214">
        <v>0</v>
      </c>
      <c r="L65" s="214">
        <v>0</v>
      </c>
      <c r="M65" s="139">
        <v>0</v>
      </c>
    </row>
    <row r="66" spans="1:13" x14ac:dyDescent="0.25">
      <c r="A66" s="145">
        <v>0.1</v>
      </c>
      <c r="B66" s="271" t="s">
        <v>1072</v>
      </c>
      <c r="C66" s="271"/>
      <c r="D66" s="271"/>
      <c r="E66" s="149">
        <v>74849181.060000002</v>
      </c>
      <c r="F66" s="149"/>
      <c r="G66" s="149">
        <v>0</v>
      </c>
      <c r="H66" s="149">
        <v>0</v>
      </c>
      <c r="I66" s="146">
        <v>0</v>
      </c>
      <c r="J66" s="146">
        <v>0</v>
      </c>
      <c r="K66" s="146">
        <v>0</v>
      </c>
      <c r="L66" s="146">
        <v>0</v>
      </c>
      <c r="M66" s="146">
        <v>0</v>
      </c>
    </row>
    <row r="67" spans="1:13" x14ac:dyDescent="0.25">
      <c r="A67" s="145">
        <v>0.2</v>
      </c>
      <c r="B67" s="271" t="s">
        <v>1073</v>
      </c>
      <c r="C67" s="271"/>
      <c r="D67" s="271"/>
      <c r="E67" s="149">
        <v>0</v>
      </c>
      <c r="F67" s="149">
        <v>0</v>
      </c>
      <c r="G67" s="149">
        <v>0</v>
      </c>
      <c r="H67" s="149">
        <v>0</v>
      </c>
      <c r="I67" s="146">
        <v>0</v>
      </c>
      <c r="J67" s="146">
        <v>0</v>
      </c>
      <c r="K67" s="146">
        <v>0</v>
      </c>
      <c r="L67" s="146">
        <v>0</v>
      </c>
      <c r="M67" s="146">
        <v>0</v>
      </c>
    </row>
    <row r="68" spans="1:13" x14ac:dyDescent="0.25">
      <c r="A68" s="145">
        <v>0.3</v>
      </c>
      <c r="B68" s="271" t="s">
        <v>1074</v>
      </c>
      <c r="C68" s="271"/>
      <c r="D68" s="271"/>
      <c r="E68" s="149">
        <v>0</v>
      </c>
      <c r="F68" s="149">
        <v>0</v>
      </c>
      <c r="G68" s="149">
        <v>0</v>
      </c>
      <c r="H68" s="149">
        <v>0</v>
      </c>
      <c r="I68" s="146">
        <v>0</v>
      </c>
      <c r="J68" s="146">
        <v>0</v>
      </c>
      <c r="K68" s="146">
        <v>0</v>
      </c>
      <c r="L68" s="146">
        <v>0</v>
      </c>
      <c r="M68" s="146">
        <v>0</v>
      </c>
    </row>
    <row r="69" spans="1:13" x14ac:dyDescent="0.25">
      <c r="A69" s="272" t="s">
        <v>1075</v>
      </c>
      <c r="B69" s="272"/>
      <c r="C69" s="272"/>
      <c r="D69" s="272"/>
      <c r="E69" s="150">
        <f>+E6+E16+E22+E25+E32+E36+E41+E51+E57+E65</f>
        <v>2811439008.3699999</v>
      </c>
      <c r="F69" s="150">
        <f>+F6+F16+F22+F25+F32+F36+F41+F51+F57+F65</f>
        <v>3172808494.9699998</v>
      </c>
      <c r="G69" s="150">
        <f>+G6+G16+G22+G25+G32+G36+G41+G51+G57+G65</f>
        <v>3662491199.1400003</v>
      </c>
      <c r="H69" s="150">
        <f>+H6+H16+H22+H25+H32+H36+H41+H51+H57+H65</f>
        <v>4759455192.4299994</v>
      </c>
      <c r="I69" s="150">
        <f>+I65+I57+I51+I41+I36+I32+I25+I22+I16+I6</f>
        <v>4361509606</v>
      </c>
      <c r="J69" s="150">
        <f>+J65+J57+J51+J41+J36+J32+J25+J22+J16+J6</f>
        <v>4579585086.2999992</v>
      </c>
      <c r="K69" s="150">
        <f>+K65+K57+K51+K41+K36+K32+K25+K22+K16+K6</f>
        <v>4808564340.6149998</v>
      </c>
      <c r="L69" s="150">
        <f>+L65+L57+L51+L41+L36+L32+L25+L22+L16+L6</f>
        <v>5048992557.645751</v>
      </c>
      <c r="M69" s="150">
        <f>+M65+M57+M51+M41+M36+M32+M25+M22+M16+M6</f>
        <v>5301442185.528039</v>
      </c>
    </row>
    <row r="72" spans="1:13" x14ac:dyDescent="0.25">
      <c r="I72" s="101"/>
      <c r="K72" s="102"/>
      <c r="L72" s="102"/>
    </row>
    <row r="73" spans="1:13" x14ac:dyDescent="0.25">
      <c r="I73" s="102"/>
      <c r="J73" s="102"/>
      <c r="M73" s="102"/>
    </row>
    <row r="74" spans="1:13" x14ac:dyDescent="0.25">
      <c r="J74" s="102"/>
    </row>
  </sheetData>
  <mergeCells count="75">
    <mergeCell ref="B66:D66"/>
    <mergeCell ref="B67:D67"/>
    <mergeCell ref="B68:D68"/>
    <mergeCell ref="A69:D69"/>
    <mergeCell ref="B60:D60"/>
    <mergeCell ref="B61:D61"/>
    <mergeCell ref="B62:D62"/>
    <mergeCell ref="B63:D63"/>
    <mergeCell ref="B64:D64"/>
    <mergeCell ref="B65:D65"/>
    <mergeCell ref="B59:D59"/>
    <mergeCell ref="B48:D48"/>
    <mergeCell ref="B49:D49"/>
    <mergeCell ref="B50:D50"/>
    <mergeCell ref="B51:D51"/>
    <mergeCell ref="B52:D52"/>
    <mergeCell ref="B53:D53"/>
    <mergeCell ref="B54:D54"/>
    <mergeCell ref="B55:D55"/>
    <mergeCell ref="B56:D56"/>
    <mergeCell ref="B57:D57"/>
    <mergeCell ref="B58:D58"/>
    <mergeCell ref="B47:D47"/>
    <mergeCell ref="B36:D36"/>
    <mergeCell ref="B37:D37"/>
    <mergeCell ref="B38:D38"/>
    <mergeCell ref="B39:D39"/>
    <mergeCell ref="B40:D40"/>
    <mergeCell ref="B41:D41"/>
    <mergeCell ref="B42:D42"/>
    <mergeCell ref="B43:D43"/>
    <mergeCell ref="B44:D44"/>
    <mergeCell ref="B45:D45"/>
    <mergeCell ref="B46:D46"/>
    <mergeCell ref="B35:D35"/>
    <mergeCell ref="B24:D24"/>
    <mergeCell ref="B25:D25"/>
    <mergeCell ref="B26:D26"/>
    <mergeCell ref="B27:D27"/>
    <mergeCell ref="B28:D28"/>
    <mergeCell ref="B29:D29"/>
    <mergeCell ref="B30:D30"/>
    <mergeCell ref="B31:D31"/>
    <mergeCell ref="B32:D32"/>
    <mergeCell ref="B33:D33"/>
    <mergeCell ref="B34:D34"/>
    <mergeCell ref="B23:D23"/>
    <mergeCell ref="B12:D12"/>
    <mergeCell ref="B13:D13"/>
    <mergeCell ref="B14:D14"/>
    <mergeCell ref="B15:D15"/>
    <mergeCell ref="B16:D16"/>
    <mergeCell ref="B17:D17"/>
    <mergeCell ref="B18:D18"/>
    <mergeCell ref="B19:D19"/>
    <mergeCell ref="B20:D20"/>
    <mergeCell ref="B21:D21"/>
    <mergeCell ref="B22:D22"/>
    <mergeCell ref="A1:M1"/>
    <mergeCell ref="A3:D4"/>
    <mergeCell ref="I3:I4"/>
    <mergeCell ref="J3:J4"/>
    <mergeCell ref="K3:K4"/>
    <mergeCell ref="L3:L4"/>
    <mergeCell ref="M3:M4"/>
    <mergeCell ref="E3:E4"/>
    <mergeCell ref="F3:F4"/>
    <mergeCell ref="G3:G4"/>
    <mergeCell ref="H3:H4"/>
    <mergeCell ref="B11:D11"/>
    <mergeCell ref="B6:D6"/>
    <mergeCell ref="B7:D7"/>
    <mergeCell ref="B8:D8"/>
    <mergeCell ref="B9:D9"/>
    <mergeCell ref="B10:D10"/>
  </mergeCells>
  <pageMargins left="0.7" right="0.7" top="0.75" bottom="0.75" header="0.3" footer="0.3"/>
  <pageSetup scale="8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DED4-FC49-4165-81D7-E4445DC55423}">
  <sheetPr>
    <pageSetUpPr fitToPage="1"/>
  </sheetPr>
  <dimension ref="A1:C305"/>
  <sheetViews>
    <sheetView tabSelected="1" zoomScaleNormal="100" workbookViewId="0">
      <selection activeCell="G12" sqref="G12"/>
    </sheetView>
  </sheetViews>
  <sheetFormatPr baseColWidth="10" defaultRowHeight="15" x14ac:dyDescent="0.25"/>
  <cols>
    <col min="1" max="1" width="11.42578125" bestFit="1" customWidth="1"/>
    <col min="2" max="2" width="67" customWidth="1"/>
    <col min="3" max="3" width="21" customWidth="1"/>
  </cols>
  <sheetData>
    <row r="1" spans="1:3" ht="22.5" customHeight="1" thickBot="1" x14ac:dyDescent="0.3">
      <c r="A1" s="273" t="s">
        <v>1100</v>
      </c>
      <c r="B1" s="274"/>
      <c r="C1" s="275"/>
    </row>
    <row r="2" spans="1:3" ht="22.5" customHeight="1" thickBot="1" x14ac:dyDescent="0.3">
      <c r="A2" s="273" t="s">
        <v>1101</v>
      </c>
      <c r="B2" s="274"/>
      <c r="C2" s="275"/>
    </row>
    <row r="3" spans="1:3" ht="17.25" customHeight="1" x14ac:dyDescent="0.25">
      <c r="A3" s="276" t="s">
        <v>1102</v>
      </c>
      <c r="B3" s="276" t="s">
        <v>1103</v>
      </c>
      <c r="C3" s="278" t="s">
        <v>1104</v>
      </c>
    </row>
    <row r="4" spans="1:3" ht="18.75" customHeight="1" thickBot="1" x14ac:dyDescent="0.3">
      <c r="A4" s="277"/>
      <c r="B4" s="277"/>
      <c r="C4" s="279"/>
    </row>
    <row r="5" spans="1:3" ht="22.5" customHeight="1" thickBot="1" x14ac:dyDescent="0.3">
      <c r="A5" s="112"/>
      <c r="B5" s="112" t="s">
        <v>1105</v>
      </c>
      <c r="C5" s="140">
        <f>SUM(C6+C51+C57+C62+C192+C216+C239+C251+C286+C297)</f>
        <v>4361509606</v>
      </c>
    </row>
    <row r="6" spans="1:3" ht="22.5" customHeight="1" thickBot="1" x14ac:dyDescent="0.3">
      <c r="A6" s="113">
        <v>1</v>
      </c>
      <c r="B6" s="112" t="s">
        <v>1012</v>
      </c>
      <c r="C6" s="140">
        <f>SUM(C7+C16+C27+C28+C29+C30+C31+C50)</f>
        <v>1112028680</v>
      </c>
    </row>
    <row r="7" spans="1:3" ht="22.5" customHeight="1" thickBot="1" x14ac:dyDescent="0.3">
      <c r="A7" s="114">
        <v>1.1000000000000001</v>
      </c>
      <c r="B7" s="115" t="s">
        <v>1106</v>
      </c>
      <c r="C7" s="141">
        <f>SUM(C8)</f>
        <v>23318765</v>
      </c>
    </row>
    <row r="8" spans="1:3" ht="22.5" customHeight="1" thickBot="1" x14ac:dyDescent="0.3">
      <c r="A8" s="116" t="s">
        <v>1107</v>
      </c>
      <c r="B8" s="117" t="s">
        <v>1108</v>
      </c>
      <c r="C8" s="142">
        <f>SUM(C9:C15)</f>
        <v>23318765</v>
      </c>
    </row>
    <row r="9" spans="1:3" ht="15.75" thickBot="1" x14ac:dyDescent="0.3">
      <c r="A9" s="118" t="s">
        <v>1109</v>
      </c>
      <c r="B9" s="119" t="s">
        <v>1110</v>
      </c>
      <c r="C9" s="143">
        <v>0</v>
      </c>
    </row>
    <row r="10" spans="1:3" ht="45.75" thickBot="1" x14ac:dyDescent="0.3">
      <c r="A10" s="118" t="s">
        <v>1111</v>
      </c>
      <c r="B10" s="119" t="s">
        <v>1112</v>
      </c>
      <c r="C10" s="143">
        <v>23318765</v>
      </c>
    </row>
    <row r="11" spans="1:3" ht="15.75" thickBot="1" x14ac:dyDescent="0.3">
      <c r="A11" s="118" t="s">
        <v>1113</v>
      </c>
      <c r="B11" s="119" t="s">
        <v>1114</v>
      </c>
      <c r="C11" s="143">
        <v>0</v>
      </c>
    </row>
    <row r="12" spans="1:3" ht="15.75" thickBot="1" x14ac:dyDescent="0.3">
      <c r="A12" s="118" t="s">
        <v>1115</v>
      </c>
      <c r="B12" s="119" t="s">
        <v>1116</v>
      </c>
      <c r="C12" s="143">
        <v>0</v>
      </c>
    </row>
    <row r="13" spans="1:3" ht="15.75" thickBot="1" x14ac:dyDescent="0.3">
      <c r="A13" s="118" t="s">
        <v>1117</v>
      </c>
      <c r="B13" s="119" t="s">
        <v>1118</v>
      </c>
      <c r="C13" s="143">
        <v>0</v>
      </c>
    </row>
    <row r="14" spans="1:3" ht="15.75" thickBot="1" x14ac:dyDescent="0.3">
      <c r="A14" s="118" t="s">
        <v>1119</v>
      </c>
      <c r="B14" s="119" t="s">
        <v>1120</v>
      </c>
      <c r="C14" s="143">
        <v>0</v>
      </c>
    </row>
    <row r="15" spans="1:3" ht="15.75" thickBot="1" x14ac:dyDescent="0.3">
      <c r="A15" s="118" t="s">
        <v>1121</v>
      </c>
      <c r="B15" s="119" t="s">
        <v>1122</v>
      </c>
      <c r="C15" s="143">
        <v>0</v>
      </c>
    </row>
    <row r="16" spans="1:3" ht="16.5" thickBot="1" x14ac:dyDescent="0.3">
      <c r="A16" s="114">
        <v>1.2</v>
      </c>
      <c r="B16" s="120" t="s">
        <v>1123</v>
      </c>
      <c r="C16" s="141">
        <f>SUM(C17,C20,C23)</f>
        <v>989662753</v>
      </c>
    </row>
    <row r="17" spans="1:3" ht="16.5" thickBot="1" x14ac:dyDescent="0.3">
      <c r="A17" s="116" t="s">
        <v>1124</v>
      </c>
      <c r="B17" s="117" t="s">
        <v>1125</v>
      </c>
      <c r="C17" s="142">
        <f>SUM(C18:C19)</f>
        <v>491484240</v>
      </c>
    </row>
    <row r="18" spans="1:3" ht="15.75" thickBot="1" x14ac:dyDescent="0.3">
      <c r="A18" s="118" t="s">
        <v>1126</v>
      </c>
      <c r="B18" s="119" t="s">
        <v>1127</v>
      </c>
      <c r="C18" s="143">
        <v>68969968</v>
      </c>
    </row>
    <row r="19" spans="1:3" ht="15.75" thickBot="1" x14ac:dyDescent="0.3">
      <c r="A19" s="118" t="s">
        <v>1128</v>
      </c>
      <c r="B19" s="119" t="s">
        <v>1129</v>
      </c>
      <c r="C19" s="143">
        <v>422514272</v>
      </c>
    </row>
    <row r="20" spans="1:3" ht="16.5" thickBot="1" x14ac:dyDescent="0.3">
      <c r="A20" s="116" t="s">
        <v>1130</v>
      </c>
      <c r="B20" s="117" t="s">
        <v>1131</v>
      </c>
      <c r="C20" s="142">
        <f>SUM(C21:C22)</f>
        <v>428077820</v>
      </c>
    </row>
    <row r="21" spans="1:3" ht="30.75" thickBot="1" x14ac:dyDescent="0.3">
      <c r="A21" s="118" t="s">
        <v>1132</v>
      </c>
      <c r="B21" s="119" t="s">
        <v>1133</v>
      </c>
      <c r="C21" s="143">
        <v>425198517</v>
      </c>
    </row>
    <row r="22" spans="1:3" ht="15.75" thickBot="1" x14ac:dyDescent="0.3">
      <c r="A22" s="118" t="s">
        <v>1134</v>
      </c>
      <c r="B22" s="119" t="s">
        <v>1135</v>
      </c>
      <c r="C22" s="143">
        <v>2879303</v>
      </c>
    </row>
    <row r="23" spans="1:3" ht="16.5" thickBot="1" x14ac:dyDescent="0.3">
      <c r="A23" s="116" t="s">
        <v>1136</v>
      </c>
      <c r="B23" s="117" t="s">
        <v>1137</v>
      </c>
      <c r="C23" s="142">
        <f>SUM(C24:C26)</f>
        <v>70100693</v>
      </c>
    </row>
    <row r="24" spans="1:3" ht="15.75" thickBot="1" x14ac:dyDescent="0.3">
      <c r="A24" s="118" t="s">
        <v>1138</v>
      </c>
      <c r="B24" s="119" t="s">
        <v>1139</v>
      </c>
      <c r="C24" s="143">
        <v>66134955</v>
      </c>
    </row>
    <row r="25" spans="1:3" ht="15.75" thickBot="1" x14ac:dyDescent="0.3">
      <c r="A25" s="118" t="s">
        <v>1140</v>
      </c>
      <c r="B25" s="119" t="s">
        <v>1141</v>
      </c>
      <c r="C25" s="143">
        <v>26506</v>
      </c>
    </row>
    <row r="26" spans="1:3" ht="15.75" thickBot="1" x14ac:dyDescent="0.3">
      <c r="A26" s="118" t="s">
        <v>1142</v>
      </c>
      <c r="B26" s="119" t="s">
        <v>1143</v>
      </c>
      <c r="C26" s="143">
        <v>3939232</v>
      </c>
    </row>
    <row r="27" spans="1:3" ht="32.25" thickBot="1" x14ac:dyDescent="0.3">
      <c r="A27" s="114">
        <v>1.3</v>
      </c>
      <c r="B27" s="120" t="s">
        <v>1144</v>
      </c>
      <c r="C27" s="141">
        <v>0</v>
      </c>
    </row>
    <row r="28" spans="1:3" ht="16.5" thickBot="1" x14ac:dyDescent="0.3">
      <c r="A28" s="114">
        <v>1.4</v>
      </c>
      <c r="B28" s="120" t="s">
        <v>1145</v>
      </c>
      <c r="C28" s="141">
        <v>0</v>
      </c>
    </row>
    <row r="29" spans="1:3" ht="16.5" thickBot="1" x14ac:dyDescent="0.3">
      <c r="A29" s="114">
        <v>1.5</v>
      </c>
      <c r="B29" s="120" t="s">
        <v>1146</v>
      </c>
      <c r="C29" s="141">
        <v>0</v>
      </c>
    </row>
    <row r="30" spans="1:3" ht="16.5" thickBot="1" x14ac:dyDescent="0.3">
      <c r="A30" s="114">
        <v>1.6</v>
      </c>
      <c r="B30" s="120" t="s">
        <v>1147</v>
      </c>
      <c r="C30" s="141">
        <v>0</v>
      </c>
    </row>
    <row r="31" spans="1:3" ht="16.5" thickBot="1" x14ac:dyDescent="0.3">
      <c r="A31" s="114">
        <v>1.7</v>
      </c>
      <c r="B31" s="120" t="s">
        <v>1148</v>
      </c>
      <c r="C31" s="141">
        <f>SUM(C32+C34+C36+C38+C42+C44)</f>
        <v>99047162</v>
      </c>
    </row>
    <row r="32" spans="1:3" ht="16.5" thickBot="1" x14ac:dyDescent="0.3">
      <c r="A32" s="116" t="s">
        <v>219</v>
      </c>
      <c r="B32" s="117" t="s">
        <v>1149</v>
      </c>
      <c r="C32" s="142">
        <f>SUM(C33)</f>
        <v>22989612</v>
      </c>
    </row>
    <row r="33" spans="1:3" ht="15.75" thickBot="1" x14ac:dyDescent="0.3">
      <c r="A33" s="118" t="s">
        <v>1150</v>
      </c>
      <c r="B33" s="119" t="s">
        <v>1151</v>
      </c>
      <c r="C33" s="143">
        <v>22989612</v>
      </c>
    </row>
    <row r="34" spans="1:3" ht="16.5" thickBot="1" x14ac:dyDescent="0.3">
      <c r="A34" s="116" t="s">
        <v>123</v>
      </c>
      <c r="B34" s="117" t="s">
        <v>1152</v>
      </c>
      <c r="C34" s="142">
        <f>SUM(C35)</f>
        <v>44170434</v>
      </c>
    </row>
    <row r="35" spans="1:3" ht="15.75" thickBot="1" x14ac:dyDescent="0.3">
      <c r="A35" s="118" t="s">
        <v>1153</v>
      </c>
      <c r="B35" s="119" t="s">
        <v>1154</v>
      </c>
      <c r="C35" s="143">
        <v>44170434</v>
      </c>
    </row>
    <row r="36" spans="1:3" ht="16.5" thickBot="1" x14ac:dyDescent="0.3">
      <c r="A36" s="116" t="s">
        <v>805</v>
      </c>
      <c r="B36" s="117" t="s">
        <v>1155</v>
      </c>
      <c r="C36" s="142">
        <f>SUM(C37)</f>
        <v>0</v>
      </c>
    </row>
    <row r="37" spans="1:3" ht="15.75" thickBot="1" x14ac:dyDescent="0.3">
      <c r="A37" s="118" t="s">
        <v>1156</v>
      </c>
      <c r="B37" s="119" t="s">
        <v>1157</v>
      </c>
      <c r="C37" s="143">
        <v>0</v>
      </c>
    </row>
    <row r="38" spans="1:3" ht="16.5" thickBot="1" x14ac:dyDescent="0.3">
      <c r="A38" s="116" t="s">
        <v>1158</v>
      </c>
      <c r="B38" s="117" t="s">
        <v>1159</v>
      </c>
      <c r="C38" s="142">
        <f>SUM(C39:C41)</f>
        <v>19808086</v>
      </c>
    </row>
    <row r="39" spans="1:3" ht="15.75" thickBot="1" x14ac:dyDescent="0.3">
      <c r="A39" s="118" t="s">
        <v>1160</v>
      </c>
      <c r="B39" s="119" t="s">
        <v>1161</v>
      </c>
      <c r="C39" s="143">
        <v>19808086</v>
      </c>
    </row>
    <row r="40" spans="1:3" ht="15.75" thickBot="1" x14ac:dyDescent="0.3">
      <c r="A40" s="118" t="s">
        <v>1162</v>
      </c>
      <c r="B40" s="119" t="s">
        <v>1163</v>
      </c>
      <c r="C40" s="143">
        <v>0</v>
      </c>
    </row>
    <row r="41" spans="1:3" ht="15.75" thickBot="1" x14ac:dyDescent="0.3">
      <c r="A41" s="118" t="s">
        <v>1164</v>
      </c>
      <c r="B41" s="119" t="s">
        <v>1165</v>
      </c>
      <c r="C41" s="143">
        <v>0</v>
      </c>
    </row>
    <row r="42" spans="1:3" ht="16.5" thickBot="1" x14ac:dyDescent="0.3">
      <c r="A42" s="116" t="s">
        <v>1166</v>
      </c>
      <c r="B42" s="117" t="s">
        <v>1167</v>
      </c>
      <c r="C42" s="142">
        <f>SUM(C43)</f>
        <v>12079030</v>
      </c>
    </row>
    <row r="43" spans="1:3" ht="15.75" thickBot="1" x14ac:dyDescent="0.3">
      <c r="A43" s="118" t="s">
        <v>1168</v>
      </c>
      <c r="B43" s="119" t="s">
        <v>1167</v>
      </c>
      <c r="C43" s="143">
        <v>12079030</v>
      </c>
    </row>
    <row r="44" spans="1:3" ht="16.5" thickBot="1" x14ac:dyDescent="0.3">
      <c r="A44" s="116" t="s">
        <v>1169</v>
      </c>
      <c r="B44" s="117" t="s">
        <v>1170</v>
      </c>
      <c r="C44" s="142">
        <f>SUM(C45)</f>
        <v>0</v>
      </c>
    </row>
    <row r="45" spans="1:3" ht="15.75" thickBot="1" x14ac:dyDescent="0.3">
      <c r="A45" s="118" t="s">
        <v>1171</v>
      </c>
      <c r="B45" s="119" t="s">
        <v>1172</v>
      </c>
      <c r="C45" s="143">
        <v>0</v>
      </c>
    </row>
    <row r="46" spans="1:3" ht="16.5" thickBot="1" x14ac:dyDescent="0.3">
      <c r="A46" s="114">
        <v>1.8</v>
      </c>
      <c r="B46" s="120" t="s">
        <v>1173</v>
      </c>
      <c r="C46" s="141">
        <f>SUM(C47)</f>
        <v>0</v>
      </c>
    </row>
    <row r="47" spans="1:3" ht="16.5" thickBot="1" x14ac:dyDescent="0.3">
      <c r="A47" s="114" t="s">
        <v>1174</v>
      </c>
      <c r="B47" s="120" t="s">
        <v>1175</v>
      </c>
      <c r="C47" s="141">
        <f>SUM(C48:C49)</f>
        <v>0</v>
      </c>
    </row>
    <row r="48" spans="1:3" ht="15.75" thickBot="1" x14ac:dyDescent="0.3">
      <c r="A48" s="118" t="s">
        <v>1176</v>
      </c>
      <c r="B48" s="119" t="s">
        <v>1175</v>
      </c>
      <c r="C48" s="143">
        <v>0</v>
      </c>
    </row>
    <row r="49" spans="1:3" ht="15.75" thickBot="1" x14ac:dyDescent="0.3">
      <c r="A49" s="118" t="s">
        <v>1177</v>
      </c>
      <c r="B49" s="119" t="s">
        <v>1020</v>
      </c>
      <c r="C49" s="143">
        <v>0</v>
      </c>
    </row>
    <row r="50" spans="1:3" ht="63.75" thickBot="1" x14ac:dyDescent="0.3">
      <c r="A50" s="114">
        <v>1.9</v>
      </c>
      <c r="B50" s="120" t="s">
        <v>1178</v>
      </c>
      <c r="C50" s="141">
        <v>0</v>
      </c>
    </row>
    <row r="51" spans="1:3" ht="16.5" thickBot="1" x14ac:dyDescent="0.3">
      <c r="A51" s="121">
        <v>2</v>
      </c>
      <c r="B51" s="122" t="s">
        <v>1022</v>
      </c>
      <c r="C51" s="144">
        <f>SUM(C52+C53+C54+C55+C56)</f>
        <v>0</v>
      </c>
    </row>
    <row r="52" spans="1:3" ht="16.5" thickBot="1" x14ac:dyDescent="0.3">
      <c r="A52" s="114">
        <v>2.1</v>
      </c>
      <c r="B52" s="120" t="s">
        <v>1179</v>
      </c>
      <c r="C52" s="141">
        <v>0</v>
      </c>
    </row>
    <row r="53" spans="1:3" ht="16.5" thickBot="1" x14ac:dyDescent="0.3">
      <c r="A53" s="114">
        <v>2.2000000000000002</v>
      </c>
      <c r="B53" s="120" t="s">
        <v>1180</v>
      </c>
      <c r="C53" s="141">
        <v>0</v>
      </c>
    </row>
    <row r="54" spans="1:3" ht="16.5" thickBot="1" x14ac:dyDescent="0.3">
      <c r="A54" s="114">
        <v>2.2999999999999998</v>
      </c>
      <c r="B54" s="120" t="s">
        <v>1181</v>
      </c>
      <c r="C54" s="141">
        <v>0</v>
      </c>
    </row>
    <row r="55" spans="1:3" ht="32.25" thickBot="1" x14ac:dyDescent="0.3">
      <c r="A55" s="114">
        <v>2.4</v>
      </c>
      <c r="B55" s="120" t="s">
        <v>1182</v>
      </c>
      <c r="C55" s="141">
        <v>0</v>
      </c>
    </row>
    <row r="56" spans="1:3" ht="32.25" thickBot="1" x14ac:dyDescent="0.3">
      <c r="A56" s="114">
        <v>2.5</v>
      </c>
      <c r="B56" s="120" t="s">
        <v>1183</v>
      </c>
      <c r="C56" s="141">
        <v>0</v>
      </c>
    </row>
    <row r="57" spans="1:3" ht="16.5" thickBot="1" x14ac:dyDescent="0.3">
      <c r="A57" s="121">
        <v>3</v>
      </c>
      <c r="B57" s="122" t="s">
        <v>1028</v>
      </c>
      <c r="C57" s="144">
        <f>SUM(C58+C61)</f>
        <v>0</v>
      </c>
    </row>
    <row r="58" spans="1:3" ht="16.5" thickBot="1" x14ac:dyDescent="0.3">
      <c r="A58" s="114">
        <v>3.1</v>
      </c>
      <c r="B58" s="120" t="s">
        <v>1184</v>
      </c>
      <c r="C58" s="141">
        <f t="shared" ref="C58:C59" si="0">SUM(C59)</f>
        <v>0</v>
      </c>
    </row>
    <row r="59" spans="1:3" ht="16.5" thickBot="1" x14ac:dyDescent="0.3">
      <c r="A59" s="116" t="s">
        <v>374</v>
      </c>
      <c r="B59" s="117" t="s">
        <v>1185</v>
      </c>
      <c r="C59" s="142">
        <f t="shared" si="0"/>
        <v>0</v>
      </c>
    </row>
    <row r="60" spans="1:3" ht="15.75" thickBot="1" x14ac:dyDescent="0.3">
      <c r="A60" s="118" t="s">
        <v>1186</v>
      </c>
      <c r="B60" s="119" t="s">
        <v>1187</v>
      </c>
      <c r="C60" s="143">
        <v>0</v>
      </c>
    </row>
    <row r="61" spans="1:3" ht="63.75" thickBot="1" x14ac:dyDescent="0.3">
      <c r="A61" s="114">
        <v>3.9</v>
      </c>
      <c r="B61" s="120" t="s">
        <v>1188</v>
      </c>
      <c r="C61" s="141">
        <v>0</v>
      </c>
    </row>
    <row r="62" spans="1:3" ht="16.5" thickBot="1" x14ac:dyDescent="0.3">
      <c r="A62" s="121">
        <v>4</v>
      </c>
      <c r="B62" s="122" t="s">
        <v>1189</v>
      </c>
      <c r="C62" s="144">
        <f>SUM(C63+C83+C167+C174+C189)</f>
        <v>890403952</v>
      </c>
    </row>
    <row r="63" spans="1:3" ht="32.25" thickBot="1" x14ac:dyDescent="0.3">
      <c r="A63" s="114">
        <v>4.0999999999999996</v>
      </c>
      <c r="B63" s="120" t="s">
        <v>1190</v>
      </c>
      <c r="C63" s="141">
        <f>SUM(C64+C70+C72+C77)</f>
        <v>28540752</v>
      </c>
    </row>
    <row r="64" spans="1:3" ht="16.5" thickBot="1" x14ac:dyDescent="0.3">
      <c r="A64" s="116" t="s">
        <v>1191</v>
      </c>
      <c r="B64" s="117" t="s">
        <v>1192</v>
      </c>
      <c r="C64" s="142">
        <f>SUM(C65:C69)</f>
        <v>23074682</v>
      </c>
    </row>
    <row r="65" spans="1:3" ht="15.75" thickBot="1" x14ac:dyDescent="0.3">
      <c r="A65" s="118" t="s">
        <v>1193</v>
      </c>
      <c r="B65" s="119" t="s">
        <v>1194</v>
      </c>
      <c r="C65" s="143">
        <v>86009</v>
      </c>
    </row>
    <row r="66" spans="1:3" ht="15.75" thickBot="1" x14ac:dyDescent="0.3">
      <c r="A66" s="118" t="s">
        <v>1195</v>
      </c>
      <c r="B66" s="119" t="s">
        <v>1196</v>
      </c>
      <c r="C66" s="143">
        <v>5405422</v>
      </c>
    </row>
    <row r="67" spans="1:3" ht="15.75" thickBot="1" x14ac:dyDescent="0.3">
      <c r="A67" s="118" t="s">
        <v>1197</v>
      </c>
      <c r="B67" s="119" t="s">
        <v>1198</v>
      </c>
      <c r="C67" s="143">
        <v>17335274</v>
      </c>
    </row>
    <row r="68" spans="1:3" ht="15.75" thickBot="1" x14ac:dyDescent="0.3">
      <c r="A68" s="118" t="s">
        <v>1199</v>
      </c>
      <c r="B68" s="119" t="s">
        <v>1200</v>
      </c>
      <c r="C68" s="143">
        <v>190652</v>
      </c>
    </row>
    <row r="69" spans="1:3" ht="15.75" thickBot="1" x14ac:dyDescent="0.3">
      <c r="A69" s="118" t="s">
        <v>1201</v>
      </c>
      <c r="B69" s="119" t="s">
        <v>1202</v>
      </c>
      <c r="C69" s="143">
        <v>57325</v>
      </c>
    </row>
    <row r="70" spans="1:3" ht="16.5" thickBot="1" x14ac:dyDescent="0.3">
      <c r="A70" s="116" t="s">
        <v>1203</v>
      </c>
      <c r="B70" s="117" t="s">
        <v>1204</v>
      </c>
      <c r="C70" s="142">
        <f>SUM(C71)</f>
        <v>2775205</v>
      </c>
    </row>
    <row r="71" spans="1:3" ht="15.75" thickBot="1" x14ac:dyDescent="0.3">
      <c r="A71" s="118" t="s">
        <v>1205</v>
      </c>
      <c r="B71" s="119" t="s">
        <v>1206</v>
      </c>
      <c r="C71" s="143">
        <v>2775205</v>
      </c>
    </row>
    <row r="72" spans="1:3" ht="16.5" thickBot="1" x14ac:dyDescent="0.3">
      <c r="A72" s="116" t="s">
        <v>1207</v>
      </c>
      <c r="B72" s="117" t="s">
        <v>1208</v>
      </c>
      <c r="C72" s="142">
        <f>SUM(C73:C76)</f>
        <v>2096585</v>
      </c>
    </row>
    <row r="73" spans="1:3" ht="15.75" thickBot="1" x14ac:dyDescent="0.3">
      <c r="A73" s="118" t="s">
        <v>1209</v>
      </c>
      <c r="B73" s="119" t="s">
        <v>1210</v>
      </c>
      <c r="C73" s="143">
        <v>588951</v>
      </c>
    </row>
    <row r="74" spans="1:3" ht="15.75" thickBot="1" x14ac:dyDescent="0.3">
      <c r="A74" s="118" t="s">
        <v>1211</v>
      </c>
      <c r="B74" s="123" t="s">
        <v>1212</v>
      </c>
      <c r="C74" s="143">
        <v>1422608</v>
      </c>
    </row>
    <row r="75" spans="1:3" ht="15.75" thickBot="1" x14ac:dyDescent="0.3">
      <c r="A75" s="118" t="s">
        <v>1213</v>
      </c>
      <c r="B75" s="119" t="s">
        <v>1214</v>
      </c>
      <c r="C75" s="143">
        <v>0</v>
      </c>
    </row>
    <row r="76" spans="1:3" ht="15.75" thickBot="1" x14ac:dyDescent="0.3">
      <c r="A76" s="118" t="s">
        <v>1215</v>
      </c>
      <c r="B76" s="119" t="s">
        <v>1216</v>
      </c>
      <c r="C76" s="143">
        <v>85026</v>
      </c>
    </row>
    <row r="77" spans="1:3" ht="32.25" thickBot="1" x14ac:dyDescent="0.3">
      <c r="A77" s="116" t="s">
        <v>1217</v>
      </c>
      <c r="B77" s="117" t="s">
        <v>1218</v>
      </c>
      <c r="C77" s="142">
        <f>SUM(C78:C82)</f>
        <v>594280</v>
      </c>
    </row>
    <row r="78" spans="1:3" ht="15.75" thickBot="1" x14ac:dyDescent="0.3">
      <c r="A78" s="118" t="s">
        <v>1219</v>
      </c>
      <c r="B78" s="119" t="s">
        <v>1220</v>
      </c>
      <c r="C78" s="143">
        <v>594280</v>
      </c>
    </row>
    <row r="79" spans="1:3" ht="15.75" thickBot="1" x14ac:dyDescent="0.3">
      <c r="A79" s="118" t="s">
        <v>1221</v>
      </c>
      <c r="B79" s="119" t="s">
        <v>1222</v>
      </c>
      <c r="C79" s="143">
        <v>0</v>
      </c>
    </row>
    <row r="80" spans="1:3" ht="15.75" thickBot="1" x14ac:dyDescent="0.3">
      <c r="A80" s="118" t="s">
        <v>1223</v>
      </c>
      <c r="B80" s="119" t="s">
        <v>1224</v>
      </c>
      <c r="C80" s="143">
        <v>0</v>
      </c>
    </row>
    <row r="81" spans="1:3" ht="15.75" thickBot="1" x14ac:dyDescent="0.3">
      <c r="A81" s="118" t="s">
        <v>1225</v>
      </c>
      <c r="B81" s="119" t="s">
        <v>1226</v>
      </c>
      <c r="C81" s="143">
        <v>0</v>
      </c>
    </row>
    <row r="82" spans="1:3" ht="15.75" thickBot="1" x14ac:dyDescent="0.3">
      <c r="A82" s="118" t="s">
        <v>1227</v>
      </c>
      <c r="B82" s="119" t="s">
        <v>1228</v>
      </c>
      <c r="C82" s="143">
        <v>0</v>
      </c>
    </row>
    <row r="83" spans="1:3" ht="16.5" thickBot="1" x14ac:dyDescent="0.3">
      <c r="A83" s="114">
        <v>4.3</v>
      </c>
      <c r="B83" s="120" t="s">
        <v>1229</v>
      </c>
      <c r="C83" s="141">
        <f>SUM(C84+C89+C93+C101+C106+C112+C116+C120+C125+C132+C142+C151+C155+C160)</f>
        <v>773351770</v>
      </c>
    </row>
    <row r="84" spans="1:3" ht="16.5" thickBot="1" x14ac:dyDescent="0.3">
      <c r="A84" s="116" t="s">
        <v>1230</v>
      </c>
      <c r="B84" s="117" t="s">
        <v>1231</v>
      </c>
      <c r="C84" s="142">
        <f>SUM(C85:C88)</f>
        <v>33903149</v>
      </c>
    </row>
    <row r="85" spans="1:3" ht="30.75" thickBot="1" x14ac:dyDescent="0.3">
      <c r="A85" s="118" t="s">
        <v>1232</v>
      </c>
      <c r="B85" s="119" t="s">
        <v>1233</v>
      </c>
      <c r="C85" s="143">
        <v>19208368</v>
      </c>
    </row>
    <row r="86" spans="1:3" ht="30.75" thickBot="1" x14ac:dyDescent="0.3">
      <c r="A86" s="118" t="s">
        <v>1234</v>
      </c>
      <c r="B86" s="119" t="s">
        <v>1235</v>
      </c>
      <c r="C86" s="143">
        <v>6939195</v>
      </c>
    </row>
    <row r="87" spans="1:3" ht="30.75" thickBot="1" x14ac:dyDescent="0.3">
      <c r="A87" s="118" t="s">
        <v>1236</v>
      </c>
      <c r="B87" s="119" t="s">
        <v>1237</v>
      </c>
      <c r="C87" s="143">
        <v>3193146</v>
      </c>
    </row>
    <row r="88" spans="1:3" ht="15.75" thickBot="1" x14ac:dyDescent="0.3">
      <c r="A88" s="118" t="s">
        <v>1238</v>
      </c>
      <c r="B88" s="119" t="s">
        <v>1239</v>
      </c>
      <c r="C88" s="143">
        <v>4562440</v>
      </c>
    </row>
    <row r="89" spans="1:3" ht="16.5" thickBot="1" x14ac:dyDescent="0.3">
      <c r="A89" s="116" t="s">
        <v>1240</v>
      </c>
      <c r="B89" s="117" t="s">
        <v>1241</v>
      </c>
      <c r="C89" s="142">
        <f>SUM(C90:C92)</f>
        <v>14476788</v>
      </c>
    </row>
    <row r="90" spans="1:3" ht="15.75" thickBot="1" x14ac:dyDescent="0.3">
      <c r="A90" s="118" t="s">
        <v>1242</v>
      </c>
      <c r="B90" s="119" t="s">
        <v>1243</v>
      </c>
      <c r="C90" s="143">
        <v>14325340</v>
      </c>
    </row>
    <row r="91" spans="1:3" ht="15.75" thickBot="1" x14ac:dyDescent="0.3">
      <c r="A91" s="118" t="s">
        <v>1244</v>
      </c>
      <c r="B91" s="119" t="s">
        <v>1245</v>
      </c>
      <c r="C91" s="143">
        <v>151448</v>
      </c>
    </row>
    <row r="92" spans="1:3" ht="15.75" thickBot="1" x14ac:dyDescent="0.3">
      <c r="A92" s="118" t="s">
        <v>1246</v>
      </c>
      <c r="B92" s="119" t="s">
        <v>1247</v>
      </c>
      <c r="C92" s="143">
        <v>0</v>
      </c>
    </row>
    <row r="93" spans="1:3" ht="32.25" thickBot="1" x14ac:dyDescent="0.3">
      <c r="A93" s="116" t="s">
        <v>1248</v>
      </c>
      <c r="B93" s="117" t="s">
        <v>1249</v>
      </c>
      <c r="C93" s="142">
        <f>SUM(C94:C100)</f>
        <v>142463853</v>
      </c>
    </row>
    <row r="94" spans="1:3" ht="15.75" thickBot="1" x14ac:dyDescent="0.3">
      <c r="A94" s="118" t="s">
        <v>1250</v>
      </c>
      <c r="B94" s="119" t="s">
        <v>1251</v>
      </c>
      <c r="C94" s="143">
        <v>108234411</v>
      </c>
    </row>
    <row r="95" spans="1:3" ht="15.75" thickBot="1" x14ac:dyDescent="0.3">
      <c r="A95" s="118" t="s">
        <v>1252</v>
      </c>
      <c r="B95" s="119" t="s">
        <v>1253</v>
      </c>
      <c r="C95" s="143">
        <v>1329963</v>
      </c>
    </row>
    <row r="96" spans="1:3" ht="15.75" thickBot="1" x14ac:dyDescent="0.3">
      <c r="A96" s="118" t="s">
        <v>1254</v>
      </c>
      <c r="B96" s="119" t="s">
        <v>1255</v>
      </c>
      <c r="C96" s="143">
        <v>229412</v>
      </c>
    </row>
    <row r="97" spans="1:3" ht="15.75" thickBot="1" x14ac:dyDescent="0.3">
      <c r="A97" s="118" t="s">
        <v>1256</v>
      </c>
      <c r="B97" s="119" t="s">
        <v>1257</v>
      </c>
      <c r="C97" s="143">
        <v>0</v>
      </c>
    </row>
    <row r="98" spans="1:3" ht="15.75" thickBot="1" x14ac:dyDescent="0.3">
      <c r="A98" s="118" t="s">
        <v>1258</v>
      </c>
      <c r="B98" s="119" t="s">
        <v>1259</v>
      </c>
      <c r="C98" s="143">
        <v>0</v>
      </c>
    </row>
    <row r="99" spans="1:3" ht="15.75" thickBot="1" x14ac:dyDescent="0.3">
      <c r="A99" s="118" t="s">
        <v>1260</v>
      </c>
      <c r="B99" s="119" t="s">
        <v>1261</v>
      </c>
      <c r="C99" s="143">
        <v>10261505</v>
      </c>
    </row>
    <row r="100" spans="1:3" ht="15.75" thickBot="1" x14ac:dyDescent="0.3">
      <c r="A100" s="118" t="s">
        <v>1262</v>
      </c>
      <c r="B100" s="119" t="s">
        <v>1263</v>
      </c>
      <c r="C100" s="143">
        <v>22408562</v>
      </c>
    </row>
    <row r="101" spans="1:3" ht="16.5" thickBot="1" x14ac:dyDescent="0.3">
      <c r="A101" s="116" t="s">
        <v>1264</v>
      </c>
      <c r="B101" s="117" t="s">
        <v>1265</v>
      </c>
      <c r="C101" s="142">
        <f>SUM(C102:C105)</f>
        <v>1329301</v>
      </c>
    </row>
    <row r="102" spans="1:3" ht="15.75" thickBot="1" x14ac:dyDescent="0.3">
      <c r="A102" s="118" t="s">
        <v>1266</v>
      </c>
      <c r="B102" s="119" t="s">
        <v>1267</v>
      </c>
      <c r="C102" s="143">
        <v>1039562</v>
      </c>
    </row>
    <row r="103" spans="1:3" ht="15.75" thickBot="1" x14ac:dyDescent="0.3">
      <c r="A103" s="118" t="s">
        <v>1268</v>
      </c>
      <c r="B103" s="119" t="s">
        <v>1269</v>
      </c>
      <c r="C103" s="143">
        <v>289739</v>
      </c>
    </row>
    <row r="104" spans="1:3" ht="15.75" thickBot="1" x14ac:dyDescent="0.3">
      <c r="A104" s="118" t="s">
        <v>1270</v>
      </c>
      <c r="B104" s="119" t="s">
        <v>1271</v>
      </c>
      <c r="C104" s="143">
        <v>0</v>
      </c>
    </row>
    <row r="105" spans="1:3" ht="15.75" thickBot="1" x14ac:dyDescent="0.3">
      <c r="A105" s="118" t="s">
        <v>1272</v>
      </c>
      <c r="B105" s="119" t="s">
        <v>1273</v>
      </c>
      <c r="C105" s="143">
        <v>0</v>
      </c>
    </row>
    <row r="106" spans="1:3" ht="32.25" thickBot="1" x14ac:dyDescent="0.3">
      <c r="A106" s="116" t="s">
        <v>1274</v>
      </c>
      <c r="B106" s="117" t="s">
        <v>1275</v>
      </c>
      <c r="C106" s="142">
        <f>SUM(C107:C111)</f>
        <v>81806363</v>
      </c>
    </row>
    <row r="107" spans="1:3" ht="15.75" thickBot="1" x14ac:dyDescent="0.3">
      <c r="A107" s="118" t="s">
        <v>1276</v>
      </c>
      <c r="B107" s="119" t="s">
        <v>1277</v>
      </c>
      <c r="C107" s="143">
        <v>2262963</v>
      </c>
    </row>
    <row r="108" spans="1:3" ht="15.75" thickBot="1" x14ac:dyDescent="0.3">
      <c r="A108" s="118" t="s">
        <v>1278</v>
      </c>
      <c r="B108" s="119" t="s">
        <v>1279</v>
      </c>
      <c r="C108" s="143">
        <v>74591235</v>
      </c>
    </row>
    <row r="109" spans="1:3" ht="15.75" thickBot="1" x14ac:dyDescent="0.3">
      <c r="A109" s="118" t="s">
        <v>1280</v>
      </c>
      <c r="B109" s="119" t="s">
        <v>1281</v>
      </c>
      <c r="C109" s="143">
        <v>0</v>
      </c>
    </row>
    <row r="110" spans="1:3" ht="30.75" thickBot="1" x14ac:dyDescent="0.3">
      <c r="A110" s="118" t="s">
        <v>1282</v>
      </c>
      <c r="B110" s="119" t="s">
        <v>1283</v>
      </c>
      <c r="C110" s="143">
        <v>3648246</v>
      </c>
    </row>
    <row r="111" spans="1:3" ht="30.75" thickBot="1" x14ac:dyDescent="0.3">
      <c r="A111" s="118" t="s">
        <v>1284</v>
      </c>
      <c r="B111" s="119" t="s">
        <v>1285</v>
      </c>
      <c r="C111" s="143">
        <v>1303919</v>
      </c>
    </row>
    <row r="112" spans="1:3" ht="16.5" thickBot="1" x14ac:dyDescent="0.3">
      <c r="A112" s="116" t="s">
        <v>1286</v>
      </c>
      <c r="B112" s="117" t="s">
        <v>1287</v>
      </c>
      <c r="C112" s="142">
        <f>SUM(C113:C115)</f>
        <v>38839</v>
      </c>
    </row>
    <row r="113" spans="1:3" ht="15.75" thickBot="1" x14ac:dyDescent="0.3">
      <c r="A113" s="118" t="s">
        <v>1288</v>
      </c>
      <c r="B113" s="119" t="s">
        <v>1289</v>
      </c>
      <c r="C113" s="143">
        <v>0</v>
      </c>
    </row>
    <row r="114" spans="1:3" ht="15.75" thickBot="1" x14ac:dyDescent="0.3">
      <c r="A114" s="118" t="s">
        <v>1290</v>
      </c>
      <c r="B114" s="119" t="s">
        <v>1291</v>
      </c>
      <c r="C114" s="143">
        <v>38839</v>
      </c>
    </row>
    <row r="115" spans="1:3" ht="30.75" thickBot="1" x14ac:dyDescent="0.3">
      <c r="A115" s="118" t="s">
        <v>1292</v>
      </c>
      <c r="B115" s="119" t="s">
        <v>1293</v>
      </c>
      <c r="C115" s="143">
        <v>0</v>
      </c>
    </row>
    <row r="116" spans="1:3" ht="16.5" thickBot="1" x14ac:dyDescent="0.3">
      <c r="A116" s="116" t="s">
        <v>1294</v>
      </c>
      <c r="B116" s="117" t="s">
        <v>1295</v>
      </c>
      <c r="C116" s="142">
        <f>SUM(C117:C119)</f>
        <v>0</v>
      </c>
    </row>
    <row r="117" spans="1:3" ht="30.75" thickBot="1" x14ac:dyDescent="0.3">
      <c r="A117" s="118" t="s">
        <v>1296</v>
      </c>
      <c r="B117" s="119" t="s">
        <v>1297</v>
      </c>
      <c r="C117" s="143">
        <v>0</v>
      </c>
    </row>
    <row r="118" spans="1:3" ht="45.75" thickBot="1" x14ac:dyDescent="0.3">
      <c r="A118" s="118" t="s">
        <v>1298</v>
      </c>
      <c r="B118" s="119" t="s">
        <v>1299</v>
      </c>
      <c r="C118" s="143">
        <v>0</v>
      </c>
    </row>
    <row r="119" spans="1:3" ht="30.75" thickBot="1" x14ac:dyDescent="0.3">
      <c r="A119" s="118" t="s">
        <v>1300</v>
      </c>
      <c r="B119" s="119" t="s">
        <v>1301</v>
      </c>
      <c r="C119" s="143">
        <v>0</v>
      </c>
    </row>
    <row r="120" spans="1:3" ht="16.5" thickBot="1" x14ac:dyDescent="0.3">
      <c r="A120" s="116" t="s">
        <v>1302</v>
      </c>
      <c r="B120" s="117" t="s">
        <v>1303</v>
      </c>
      <c r="C120" s="142">
        <f>SUM(C121:C124)</f>
        <v>120256</v>
      </c>
    </row>
    <row r="121" spans="1:3" ht="15.75" thickBot="1" x14ac:dyDescent="0.3">
      <c r="A121" s="118" t="s">
        <v>1304</v>
      </c>
      <c r="B121" s="119" t="s">
        <v>1305</v>
      </c>
      <c r="C121" s="143">
        <v>114239</v>
      </c>
    </row>
    <row r="122" spans="1:3" ht="15.75" thickBot="1" x14ac:dyDescent="0.3">
      <c r="A122" s="118" t="s">
        <v>1306</v>
      </c>
      <c r="B122" s="119" t="s">
        <v>1307</v>
      </c>
      <c r="C122" s="143">
        <v>916</v>
      </c>
    </row>
    <row r="123" spans="1:3" ht="15.75" thickBot="1" x14ac:dyDescent="0.3">
      <c r="A123" s="118" t="s">
        <v>1308</v>
      </c>
      <c r="B123" s="119" t="s">
        <v>1309</v>
      </c>
      <c r="C123" s="143">
        <v>0</v>
      </c>
    </row>
    <row r="124" spans="1:3" ht="15.75" thickBot="1" x14ac:dyDescent="0.3">
      <c r="A124" s="118" t="s">
        <v>1310</v>
      </c>
      <c r="B124" s="119" t="s">
        <v>1311</v>
      </c>
      <c r="C124" s="143">
        <v>5101</v>
      </c>
    </row>
    <row r="125" spans="1:3" ht="32.25" thickBot="1" x14ac:dyDescent="0.3">
      <c r="A125" s="116" t="s">
        <v>1312</v>
      </c>
      <c r="B125" s="117" t="s">
        <v>1313</v>
      </c>
      <c r="C125" s="142">
        <f>SUM(C126:C131)</f>
        <v>3806640</v>
      </c>
    </row>
    <row r="126" spans="1:3" ht="30.75" thickBot="1" x14ac:dyDescent="0.3">
      <c r="A126" s="118" t="s">
        <v>1314</v>
      </c>
      <c r="B126" s="119" t="s">
        <v>1315</v>
      </c>
      <c r="C126" s="143">
        <v>35185</v>
      </c>
    </row>
    <row r="127" spans="1:3" ht="30.75" thickBot="1" x14ac:dyDescent="0.3">
      <c r="A127" s="118" t="s">
        <v>1316</v>
      </c>
      <c r="B127" s="119" t="s">
        <v>1317</v>
      </c>
      <c r="C127" s="143">
        <v>0</v>
      </c>
    </row>
    <row r="128" spans="1:3" ht="30.75" thickBot="1" x14ac:dyDescent="0.3">
      <c r="A128" s="118" t="s">
        <v>1318</v>
      </c>
      <c r="B128" s="119" t="s">
        <v>1319</v>
      </c>
      <c r="C128" s="143">
        <v>0</v>
      </c>
    </row>
    <row r="129" spans="1:3" ht="15.75" thickBot="1" x14ac:dyDescent="0.3">
      <c r="A129" s="118" t="s">
        <v>1320</v>
      </c>
      <c r="B129" s="119" t="s">
        <v>1321</v>
      </c>
      <c r="C129" s="143">
        <v>0</v>
      </c>
    </row>
    <row r="130" spans="1:3" ht="15.75" thickBot="1" x14ac:dyDescent="0.3">
      <c r="A130" s="118" t="s">
        <v>1322</v>
      </c>
      <c r="B130" s="119" t="s">
        <v>1323</v>
      </c>
      <c r="C130" s="143">
        <v>0</v>
      </c>
    </row>
    <row r="131" spans="1:3" ht="15.75" thickBot="1" x14ac:dyDescent="0.3">
      <c r="A131" s="118" t="s">
        <v>1324</v>
      </c>
      <c r="B131" s="119" t="s">
        <v>1273</v>
      </c>
      <c r="C131" s="143">
        <v>3771455</v>
      </c>
    </row>
    <row r="132" spans="1:3" ht="16.5" thickBot="1" x14ac:dyDescent="0.3">
      <c r="A132" s="116" t="s">
        <v>1325</v>
      </c>
      <c r="B132" s="117" t="s">
        <v>1326</v>
      </c>
      <c r="C132" s="142">
        <f>SUM(C133:C141)</f>
        <v>445163142</v>
      </c>
    </row>
    <row r="133" spans="1:3" ht="15.75" thickBot="1" x14ac:dyDescent="0.3">
      <c r="A133" s="118" t="s">
        <v>1327</v>
      </c>
      <c r="B133" s="119" t="s">
        <v>1328</v>
      </c>
      <c r="C133" s="143">
        <v>143946362</v>
      </c>
    </row>
    <row r="134" spans="1:3" ht="15.75" thickBot="1" x14ac:dyDescent="0.3">
      <c r="A134" s="118" t="s">
        <v>1329</v>
      </c>
      <c r="B134" s="119" t="s">
        <v>1330</v>
      </c>
      <c r="C134" s="143">
        <v>16249352</v>
      </c>
    </row>
    <row r="135" spans="1:3" ht="15.75" thickBot="1" x14ac:dyDescent="0.3">
      <c r="A135" s="118" t="s">
        <v>1331</v>
      </c>
      <c r="B135" s="119" t="s">
        <v>1332</v>
      </c>
      <c r="C135" s="143">
        <v>14012673</v>
      </c>
    </row>
    <row r="136" spans="1:3" ht="15.75" thickBot="1" x14ac:dyDescent="0.3">
      <c r="A136" s="118" t="s">
        <v>1333</v>
      </c>
      <c r="B136" s="119" t="s">
        <v>1334</v>
      </c>
      <c r="C136" s="143">
        <v>1977153</v>
      </c>
    </row>
    <row r="137" spans="1:3" ht="15.75" thickBot="1" x14ac:dyDescent="0.3">
      <c r="A137" s="118" t="s">
        <v>1335</v>
      </c>
      <c r="B137" s="119" t="s">
        <v>1336</v>
      </c>
      <c r="C137" s="143">
        <v>40214938</v>
      </c>
    </row>
    <row r="138" spans="1:3" ht="15.75" thickBot="1" x14ac:dyDescent="0.3">
      <c r="A138" s="118" t="s">
        <v>1337</v>
      </c>
      <c r="B138" s="119" t="s">
        <v>1338</v>
      </c>
      <c r="C138" s="143">
        <v>6031810</v>
      </c>
    </row>
    <row r="139" spans="1:3" ht="15.75" thickBot="1" x14ac:dyDescent="0.3">
      <c r="A139" s="118" t="s">
        <v>1339</v>
      </c>
      <c r="B139" s="119" t="s">
        <v>1340</v>
      </c>
      <c r="C139" s="143">
        <v>217202059</v>
      </c>
    </row>
    <row r="140" spans="1:3" ht="15.75" thickBot="1" x14ac:dyDescent="0.3">
      <c r="A140" s="118" t="s">
        <v>1341</v>
      </c>
      <c r="B140" s="119" t="s">
        <v>1342</v>
      </c>
      <c r="C140" s="143">
        <v>5355700</v>
      </c>
    </row>
    <row r="141" spans="1:3" ht="15.75" thickBot="1" x14ac:dyDescent="0.3">
      <c r="A141" s="118" t="s">
        <v>1343</v>
      </c>
      <c r="B141" s="119" t="s">
        <v>1344</v>
      </c>
      <c r="C141" s="143">
        <v>173095</v>
      </c>
    </row>
    <row r="142" spans="1:3" ht="16.5" thickBot="1" x14ac:dyDescent="0.3">
      <c r="A142" s="116" t="s">
        <v>1345</v>
      </c>
      <c r="B142" s="117" t="s">
        <v>1346</v>
      </c>
      <c r="C142" s="142">
        <f>SUM(C143:C150)</f>
        <v>1917605</v>
      </c>
    </row>
    <row r="143" spans="1:3" ht="15.75" thickBot="1" x14ac:dyDescent="0.3">
      <c r="A143" s="118" t="s">
        <v>1347</v>
      </c>
      <c r="B143" s="119" t="s">
        <v>1348</v>
      </c>
      <c r="C143" s="143">
        <v>260690</v>
      </c>
    </row>
    <row r="144" spans="1:3" ht="30.75" thickBot="1" x14ac:dyDescent="0.3">
      <c r="A144" s="118" t="s">
        <v>1349</v>
      </c>
      <c r="B144" s="119" t="s">
        <v>1350</v>
      </c>
      <c r="C144" s="143">
        <v>15</v>
      </c>
    </row>
    <row r="145" spans="1:3" ht="30.75" thickBot="1" x14ac:dyDescent="0.3">
      <c r="A145" s="118" t="s">
        <v>1351</v>
      </c>
      <c r="B145" s="119" t="s">
        <v>1352</v>
      </c>
      <c r="C145" s="143">
        <v>0</v>
      </c>
    </row>
    <row r="146" spans="1:3" ht="15.75" thickBot="1" x14ac:dyDescent="0.3">
      <c r="A146" s="118" t="s">
        <v>1353</v>
      </c>
      <c r="B146" s="119" t="s">
        <v>1354</v>
      </c>
      <c r="C146" s="143">
        <v>0</v>
      </c>
    </row>
    <row r="147" spans="1:3" ht="15.75" thickBot="1" x14ac:dyDescent="0.3">
      <c r="A147" s="118" t="s">
        <v>1355</v>
      </c>
      <c r="B147" s="119" t="s">
        <v>1356</v>
      </c>
      <c r="C147" s="143">
        <v>0</v>
      </c>
    </row>
    <row r="148" spans="1:3" ht="15.75" thickBot="1" x14ac:dyDescent="0.3">
      <c r="A148" s="118" t="s">
        <v>1357</v>
      </c>
      <c r="B148" s="119" t="s">
        <v>1358</v>
      </c>
      <c r="C148" s="143">
        <v>1600696</v>
      </c>
    </row>
    <row r="149" spans="1:3" ht="15.75" thickBot="1" x14ac:dyDescent="0.3">
      <c r="A149" s="118" t="s">
        <v>1359</v>
      </c>
      <c r="B149" s="119" t="s">
        <v>1360</v>
      </c>
      <c r="C149" s="143">
        <v>0</v>
      </c>
    </row>
    <row r="150" spans="1:3" ht="15.75" thickBot="1" x14ac:dyDescent="0.3">
      <c r="A150" s="118" t="s">
        <v>1361</v>
      </c>
      <c r="B150" s="119" t="s">
        <v>1362</v>
      </c>
      <c r="C150" s="143">
        <v>56204</v>
      </c>
    </row>
    <row r="151" spans="1:3" ht="16.5" thickBot="1" x14ac:dyDescent="0.3">
      <c r="A151" s="116" t="s">
        <v>1363</v>
      </c>
      <c r="B151" s="117" t="s">
        <v>1364</v>
      </c>
      <c r="C151" s="142">
        <f>SUM(C152:C154)</f>
        <v>676357</v>
      </c>
    </row>
    <row r="152" spans="1:3" ht="15.75" thickBot="1" x14ac:dyDescent="0.3">
      <c r="A152" s="118" t="s">
        <v>1365</v>
      </c>
      <c r="B152" s="119" t="s">
        <v>1366</v>
      </c>
      <c r="C152" s="143">
        <v>114670</v>
      </c>
    </row>
    <row r="153" spans="1:3" ht="15.75" thickBot="1" x14ac:dyDescent="0.3">
      <c r="A153" s="118" t="s">
        <v>1367</v>
      </c>
      <c r="B153" s="119" t="s">
        <v>1368</v>
      </c>
      <c r="C153" s="143">
        <v>405634</v>
      </c>
    </row>
    <row r="154" spans="1:3" ht="15.75" thickBot="1" x14ac:dyDescent="0.3">
      <c r="A154" s="118" t="s">
        <v>1369</v>
      </c>
      <c r="B154" s="119" t="s">
        <v>1370</v>
      </c>
      <c r="C154" s="143">
        <v>156053</v>
      </c>
    </row>
    <row r="155" spans="1:3" ht="16.5" thickBot="1" x14ac:dyDescent="0.3">
      <c r="A155" s="116" t="s">
        <v>1371</v>
      </c>
      <c r="B155" s="117" t="s">
        <v>1372</v>
      </c>
      <c r="C155" s="142">
        <f>SUM(C156:C159)</f>
        <v>39850832</v>
      </c>
    </row>
    <row r="156" spans="1:3" ht="30.75" thickBot="1" x14ac:dyDescent="0.3">
      <c r="A156" s="118" t="s">
        <v>1373</v>
      </c>
      <c r="B156" s="119" t="s">
        <v>1374</v>
      </c>
      <c r="C156" s="143">
        <v>19154385</v>
      </c>
    </row>
    <row r="157" spans="1:3" ht="15.75" thickBot="1" x14ac:dyDescent="0.3">
      <c r="A157" s="118" t="s">
        <v>1375</v>
      </c>
      <c r="B157" s="119" t="s">
        <v>1376</v>
      </c>
      <c r="C157" s="143">
        <v>0</v>
      </c>
    </row>
    <row r="158" spans="1:3" ht="15.75" thickBot="1" x14ac:dyDescent="0.3">
      <c r="A158" s="118" t="s">
        <v>1377</v>
      </c>
      <c r="B158" s="119" t="s">
        <v>1378</v>
      </c>
      <c r="C158" s="143">
        <v>2703671</v>
      </c>
    </row>
    <row r="159" spans="1:3" ht="15.75" thickBot="1" x14ac:dyDescent="0.3">
      <c r="A159" s="118" t="s">
        <v>1379</v>
      </c>
      <c r="B159" s="119" t="s">
        <v>1380</v>
      </c>
      <c r="C159" s="143">
        <v>17992776</v>
      </c>
    </row>
    <row r="160" spans="1:3" ht="16.5" thickBot="1" x14ac:dyDescent="0.3">
      <c r="A160" s="116" t="s">
        <v>1381</v>
      </c>
      <c r="B160" s="117" t="s">
        <v>1382</v>
      </c>
      <c r="C160" s="142">
        <f>SUM(C161:C166)</f>
        <v>7798645</v>
      </c>
    </row>
    <row r="161" spans="1:3" ht="15.75" thickBot="1" x14ac:dyDescent="0.3">
      <c r="A161" s="118" t="s">
        <v>1383</v>
      </c>
      <c r="B161" s="119" t="s">
        <v>1384</v>
      </c>
      <c r="C161" s="143">
        <v>31329</v>
      </c>
    </row>
    <row r="162" spans="1:3" ht="15.75" thickBot="1" x14ac:dyDescent="0.3">
      <c r="A162" s="118" t="s">
        <v>1385</v>
      </c>
      <c r="B162" s="119" t="s">
        <v>1386</v>
      </c>
      <c r="C162" s="143">
        <v>330997</v>
      </c>
    </row>
    <row r="163" spans="1:3" ht="15.75" thickBot="1" x14ac:dyDescent="0.3">
      <c r="A163" s="118" t="s">
        <v>1387</v>
      </c>
      <c r="B163" s="119" t="s">
        <v>1388</v>
      </c>
      <c r="C163" s="143">
        <v>1751</v>
      </c>
    </row>
    <row r="164" spans="1:3" ht="15.75" thickBot="1" x14ac:dyDescent="0.3">
      <c r="A164" s="118" t="s">
        <v>1389</v>
      </c>
      <c r="B164" s="119" t="s">
        <v>1390</v>
      </c>
      <c r="C164" s="143">
        <v>0</v>
      </c>
    </row>
    <row r="165" spans="1:3" ht="15.75" thickBot="1" x14ac:dyDescent="0.3">
      <c r="A165" s="118" t="s">
        <v>1391</v>
      </c>
      <c r="B165" s="119" t="s">
        <v>1392</v>
      </c>
      <c r="C165" s="143">
        <v>3188733</v>
      </c>
    </row>
    <row r="166" spans="1:3" ht="15.75" thickBot="1" x14ac:dyDescent="0.3">
      <c r="A166" s="118" t="s">
        <v>1393</v>
      </c>
      <c r="B166" s="119" t="s">
        <v>1394</v>
      </c>
      <c r="C166" s="143">
        <v>4245835</v>
      </c>
    </row>
    <row r="167" spans="1:3" ht="16.5" thickBot="1" x14ac:dyDescent="0.3">
      <c r="A167" s="114">
        <v>4.4000000000000004</v>
      </c>
      <c r="B167" s="120" t="s">
        <v>1395</v>
      </c>
      <c r="C167" s="141">
        <f>SUM(C168)</f>
        <v>15797604</v>
      </c>
    </row>
    <row r="168" spans="1:3" ht="16.5" thickBot="1" x14ac:dyDescent="0.3">
      <c r="A168" s="116" t="s">
        <v>1396</v>
      </c>
      <c r="B168" s="117" t="s">
        <v>1397</v>
      </c>
      <c r="C168" s="142">
        <f>SUM(C169:C173)</f>
        <v>15797604</v>
      </c>
    </row>
    <row r="169" spans="1:3" ht="15.75" thickBot="1" x14ac:dyDescent="0.3">
      <c r="A169" s="118" t="s">
        <v>1398</v>
      </c>
      <c r="B169" s="119" t="s">
        <v>1399</v>
      </c>
      <c r="C169" s="143">
        <v>13796</v>
      </c>
    </row>
    <row r="170" spans="1:3" ht="15.75" thickBot="1" x14ac:dyDescent="0.3">
      <c r="A170" s="118" t="s">
        <v>1400</v>
      </c>
      <c r="B170" s="119" t="s">
        <v>1401</v>
      </c>
      <c r="C170" s="143">
        <v>548828</v>
      </c>
    </row>
    <row r="171" spans="1:3" ht="15.75" thickBot="1" x14ac:dyDescent="0.3">
      <c r="A171" s="118" t="s">
        <v>1402</v>
      </c>
      <c r="B171" s="119" t="s">
        <v>1403</v>
      </c>
      <c r="C171" s="143">
        <v>0</v>
      </c>
    </row>
    <row r="172" spans="1:3" ht="15.75" thickBot="1" x14ac:dyDescent="0.3">
      <c r="A172" s="118" t="s">
        <v>1404</v>
      </c>
      <c r="B172" s="119" t="s">
        <v>1405</v>
      </c>
      <c r="C172" s="143">
        <v>12365661</v>
      </c>
    </row>
    <row r="173" spans="1:3" ht="15.75" thickBot="1" x14ac:dyDescent="0.3">
      <c r="A173" s="118" t="s">
        <v>1406</v>
      </c>
      <c r="B173" s="119" t="s">
        <v>1407</v>
      </c>
      <c r="C173" s="143">
        <v>2869319</v>
      </c>
    </row>
    <row r="174" spans="1:3" ht="16.5" thickBot="1" x14ac:dyDescent="0.3">
      <c r="A174" s="114">
        <v>4.5</v>
      </c>
      <c r="B174" s="120" t="s">
        <v>1408</v>
      </c>
      <c r="C174" s="141">
        <f>SUM(C175+C177+C179+C181+C185+C187)</f>
        <v>72713826</v>
      </c>
    </row>
    <row r="175" spans="1:3" ht="16.5" thickBot="1" x14ac:dyDescent="0.3">
      <c r="A175" s="116" t="s">
        <v>1409</v>
      </c>
      <c r="B175" s="117" t="s">
        <v>1149</v>
      </c>
      <c r="C175" s="142">
        <f>SUM(C176)</f>
        <v>16770454</v>
      </c>
    </row>
    <row r="176" spans="1:3" ht="15.75" thickBot="1" x14ac:dyDescent="0.3">
      <c r="A176" s="118" t="s">
        <v>1410</v>
      </c>
      <c r="B176" s="119" t="s">
        <v>1151</v>
      </c>
      <c r="C176" s="143">
        <v>16770454</v>
      </c>
    </row>
    <row r="177" spans="1:3" ht="16.5" thickBot="1" x14ac:dyDescent="0.3">
      <c r="A177" s="116" t="s">
        <v>1411</v>
      </c>
      <c r="B177" s="117" t="s">
        <v>1152</v>
      </c>
      <c r="C177" s="142">
        <f>SUM(C178)</f>
        <v>24818884</v>
      </c>
    </row>
    <row r="178" spans="1:3" ht="15.75" thickBot="1" x14ac:dyDescent="0.3">
      <c r="A178" s="118" t="s">
        <v>1412</v>
      </c>
      <c r="B178" s="119" t="s">
        <v>1154</v>
      </c>
      <c r="C178" s="143">
        <v>24818884</v>
      </c>
    </row>
    <row r="179" spans="1:3" ht="16.5" thickBot="1" x14ac:dyDescent="0.3">
      <c r="A179" s="116" t="s">
        <v>1413</v>
      </c>
      <c r="B179" s="117" t="s">
        <v>1155</v>
      </c>
      <c r="C179" s="142">
        <f>SUM(C180)</f>
        <v>4313166</v>
      </c>
    </row>
    <row r="180" spans="1:3" ht="15.75" thickBot="1" x14ac:dyDescent="0.3">
      <c r="A180" s="118" t="s">
        <v>1414</v>
      </c>
      <c r="B180" s="119" t="s">
        <v>1157</v>
      </c>
      <c r="C180" s="143">
        <v>4313166</v>
      </c>
    </row>
    <row r="181" spans="1:3" ht="16.5" thickBot="1" x14ac:dyDescent="0.3">
      <c r="A181" s="116" t="s">
        <v>1415</v>
      </c>
      <c r="B181" s="117" t="s">
        <v>1159</v>
      </c>
      <c r="C181" s="142">
        <f>SUM(C182:C184)</f>
        <v>10191550</v>
      </c>
    </row>
    <row r="182" spans="1:3" ht="15.75" thickBot="1" x14ac:dyDescent="0.3">
      <c r="A182" s="118" t="s">
        <v>1416</v>
      </c>
      <c r="B182" s="119" t="s">
        <v>1161</v>
      </c>
      <c r="C182" s="143">
        <v>10191550</v>
      </c>
    </row>
    <row r="183" spans="1:3" ht="15.75" thickBot="1" x14ac:dyDescent="0.3">
      <c r="A183" s="118" t="s">
        <v>1417</v>
      </c>
      <c r="B183" s="119" t="s">
        <v>1163</v>
      </c>
      <c r="C183" s="143">
        <v>0</v>
      </c>
    </row>
    <row r="184" spans="1:3" ht="15.75" thickBot="1" x14ac:dyDescent="0.3">
      <c r="A184" s="118" t="s">
        <v>1418</v>
      </c>
      <c r="B184" s="119" t="s">
        <v>1165</v>
      </c>
      <c r="C184" s="143">
        <v>0</v>
      </c>
    </row>
    <row r="185" spans="1:3" ht="16.5" thickBot="1" x14ac:dyDescent="0.3">
      <c r="A185" s="116" t="s">
        <v>1419</v>
      </c>
      <c r="B185" s="117" t="s">
        <v>1167</v>
      </c>
      <c r="C185" s="142">
        <f>SUM(C186)</f>
        <v>16619772</v>
      </c>
    </row>
    <row r="186" spans="1:3" ht="15.75" thickBot="1" x14ac:dyDescent="0.3">
      <c r="A186" s="118" t="s">
        <v>1420</v>
      </c>
      <c r="B186" s="119" t="s">
        <v>1167</v>
      </c>
      <c r="C186" s="143">
        <v>16619772</v>
      </c>
    </row>
    <row r="187" spans="1:3" ht="16.5" thickBot="1" x14ac:dyDescent="0.3">
      <c r="A187" s="116" t="s">
        <v>1421</v>
      </c>
      <c r="B187" s="117" t="s">
        <v>1170</v>
      </c>
      <c r="C187" s="142">
        <f>SUM(C188)</f>
        <v>0</v>
      </c>
    </row>
    <row r="188" spans="1:3" ht="15.75" thickBot="1" x14ac:dyDescent="0.3">
      <c r="A188" s="118" t="s">
        <v>1422</v>
      </c>
      <c r="B188" s="119" t="s">
        <v>1172</v>
      </c>
      <c r="C188" s="143">
        <v>0</v>
      </c>
    </row>
    <row r="189" spans="1:3" ht="63.75" thickBot="1" x14ac:dyDescent="0.3">
      <c r="A189" s="114">
        <v>4.9000000000000004</v>
      </c>
      <c r="B189" s="120" t="s">
        <v>1423</v>
      </c>
      <c r="C189" s="141">
        <f t="shared" ref="C189:C190" si="1">SUM(C190)</f>
        <v>0</v>
      </c>
    </row>
    <row r="190" spans="1:3" ht="48" thickBot="1" x14ac:dyDescent="0.3">
      <c r="A190" s="116" t="s">
        <v>1424</v>
      </c>
      <c r="B190" s="117" t="s">
        <v>1425</v>
      </c>
      <c r="C190" s="142">
        <f t="shared" si="1"/>
        <v>0</v>
      </c>
    </row>
    <row r="191" spans="1:3" ht="30.75" thickBot="1" x14ac:dyDescent="0.3">
      <c r="A191" s="118" t="s">
        <v>1426</v>
      </c>
      <c r="B191" s="119" t="s">
        <v>1427</v>
      </c>
      <c r="C191" s="143">
        <v>0</v>
      </c>
    </row>
    <row r="192" spans="1:3" ht="16.5" thickBot="1" x14ac:dyDescent="0.3">
      <c r="A192" s="121">
        <v>5</v>
      </c>
      <c r="B192" s="122" t="s">
        <v>1038</v>
      </c>
      <c r="C192" s="144">
        <f>SUM(C193+C215)</f>
        <v>82833350</v>
      </c>
    </row>
    <row r="193" spans="1:3" ht="16.5" thickBot="1" x14ac:dyDescent="0.3">
      <c r="A193" s="114">
        <v>5.0999999999999996</v>
      </c>
      <c r="B193" s="120" t="s">
        <v>1038</v>
      </c>
      <c r="C193" s="141">
        <f>SUM(C194+C200+C205)</f>
        <v>82833350</v>
      </c>
    </row>
    <row r="194" spans="1:3" ht="32.25" thickBot="1" x14ac:dyDescent="0.3">
      <c r="A194" s="116" t="s">
        <v>1428</v>
      </c>
      <c r="B194" s="117" t="s">
        <v>1429</v>
      </c>
      <c r="C194" s="142">
        <f>SUM(C195:C199)</f>
        <v>1387921</v>
      </c>
    </row>
    <row r="195" spans="1:3" ht="15.75" thickBot="1" x14ac:dyDescent="0.3">
      <c r="A195" s="118" t="s">
        <v>1430</v>
      </c>
      <c r="B195" s="119" t="s">
        <v>1220</v>
      </c>
      <c r="C195" s="143">
        <v>0</v>
      </c>
    </row>
    <row r="196" spans="1:3" ht="15.75" thickBot="1" x14ac:dyDescent="0.3">
      <c r="A196" s="118" t="s">
        <v>1431</v>
      </c>
      <c r="B196" s="119" t="s">
        <v>1222</v>
      </c>
      <c r="C196" s="143">
        <v>0</v>
      </c>
    </row>
    <row r="197" spans="1:3" ht="15.75" thickBot="1" x14ac:dyDescent="0.3">
      <c r="A197" s="118" t="s">
        <v>1432</v>
      </c>
      <c r="B197" s="119" t="s">
        <v>1224</v>
      </c>
      <c r="C197" s="143">
        <v>0</v>
      </c>
    </row>
    <row r="198" spans="1:3" ht="15.75" thickBot="1" x14ac:dyDescent="0.3">
      <c r="A198" s="118" t="s">
        <v>1433</v>
      </c>
      <c r="B198" s="119" t="s">
        <v>1226</v>
      </c>
      <c r="C198" s="143">
        <v>0</v>
      </c>
    </row>
    <row r="199" spans="1:3" ht="15.75" thickBot="1" x14ac:dyDescent="0.3">
      <c r="A199" s="118" t="s">
        <v>1434</v>
      </c>
      <c r="B199" s="119" t="s">
        <v>1228</v>
      </c>
      <c r="C199" s="143">
        <v>1387921</v>
      </c>
    </row>
    <row r="200" spans="1:3" ht="16.5" thickBot="1" x14ac:dyDescent="0.3">
      <c r="A200" s="116" t="s">
        <v>1435</v>
      </c>
      <c r="B200" s="117" t="s">
        <v>1436</v>
      </c>
      <c r="C200" s="142">
        <f>SUM(C201:C204)</f>
        <v>0</v>
      </c>
    </row>
    <row r="201" spans="1:3" ht="15.75" thickBot="1" x14ac:dyDescent="0.3">
      <c r="A201" s="118" t="s">
        <v>1437</v>
      </c>
      <c r="B201" s="119" t="s">
        <v>1210</v>
      </c>
      <c r="C201" s="143">
        <v>0</v>
      </c>
    </row>
    <row r="202" spans="1:3" ht="15.75" thickBot="1" x14ac:dyDescent="0.3">
      <c r="A202" s="118" t="s">
        <v>1438</v>
      </c>
      <c r="B202" s="119" t="s">
        <v>1212</v>
      </c>
      <c r="C202" s="143">
        <v>0</v>
      </c>
    </row>
    <row r="203" spans="1:3" ht="15.75" thickBot="1" x14ac:dyDescent="0.3">
      <c r="A203" s="118" t="s">
        <v>1439</v>
      </c>
      <c r="B203" s="119" t="s">
        <v>1214</v>
      </c>
      <c r="C203" s="143">
        <v>0</v>
      </c>
    </row>
    <row r="204" spans="1:3" ht="15.75" thickBot="1" x14ac:dyDescent="0.3">
      <c r="A204" s="118" t="s">
        <v>1440</v>
      </c>
      <c r="B204" s="119" t="s">
        <v>1441</v>
      </c>
      <c r="C204" s="143">
        <v>0</v>
      </c>
    </row>
    <row r="205" spans="1:3" ht="16.5" thickBot="1" x14ac:dyDescent="0.3">
      <c r="A205" s="116" t="s">
        <v>1442</v>
      </c>
      <c r="B205" s="117" t="s">
        <v>1443</v>
      </c>
      <c r="C205" s="142">
        <f>SUM(C206:C214)</f>
        <v>81445429</v>
      </c>
    </row>
    <row r="206" spans="1:3" ht="15.75" thickBot="1" x14ac:dyDescent="0.3">
      <c r="A206" s="118" t="s">
        <v>1444</v>
      </c>
      <c r="B206" s="119" t="s">
        <v>1445</v>
      </c>
      <c r="C206" s="143">
        <v>6955990</v>
      </c>
    </row>
    <row r="207" spans="1:3" ht="30.75" thickBot="1" x14ac:dyDescent="0.3">
      <c r="A207" s="118" t="s">
        <v>1446</v>
      </c>
      <c r="B207" s="119" t="s">
        <v>1447</v>
      </c>
      <c r="C207" s="143">
        <v>45440</v>
      </c>
    </row>
    <row r="208" spans="1:3" ht="15.75" thickBot="1" x14ac:dyDescent="0.3">
      <c r="A208" s="118" t="s">
        <v>1448</v>
      </c>
      <c r="B208" s="119" t="s">
        <v>1449</v>
      </c>
      <c r="C208" s="143">
        <v>0</v>
      </c>
    </row>
    <row r="209" spans="1:3" ht="15.75" thickBot="1" x14ac:dyDescent="0.3">
      <c r="A209" s="118" t="s">
        <v>1450</v>
      </c>
      <c r="B209" s="119" t="s">
        <v>1451</v>
      </c>
      <c r="C209" s="143">
        <v>0</v>
      </c>
    </row>
    <row r="210" spans="1:3" ht="15.75" thickBot="1" x14ac:dyDescent="0.3">
      <c r="A210" s="118" t="s">
        <v>1452</v>
      </c>
      <c r="B210" s="119" t="s">
        <v>1453</v>
      </c>
      <c r="C210" s="143">
        <v>0</v>
      </c>
    </row>
    <row r="211" spans="1:3" ht="30.75" thickBot="1" x14ac:dyDescent="0.3">
      <c r="A211" s="118" t="s">
        <v>1454</v>
      </c>
      <c r="B211" s="119" t="s">
        <v>1455</v>
      </c>
      <c r="C211" s="143">
        <v>0</v>
      </c>
    </row>
    <row r="212" spans="1:3" ht="15.75" thickBot="1" x14ac:dyDescent="0.3">
      <c r="A212" s="118" t="s">
        <v>1456</v>
      </c>
      <c r="B212" s="119" t="s">
        <v>1457</v>
      </c>
      <c r="C212" s="143">
        <v>0</v>
      </c>
    </row>
    <row r="213" spans="1:3" ht="30.75" thickBot="1" x14ac:dyDescent="0.3">
      <c r="A213" s="118" t="s">
        <v>1458</v>
      </c>
      <c r="B213" s="119" t="s">
        <v>1459</v>
      </c>
      <c r="C213" s="143">
        <v>32163</v>
      </c>
    </row>
    <row r="214" spans="1:3" ht="15.75" thickBot="1" x14ac:dyDescent="0.3">
      <c r="A214" s="118" t="s">
        <v>1460</v>
      </c>
      <c r="B214" s="119" t="s">
        <v>1461</v>
      </c>
      <c r="C214" s="143">
        <v>74411836</v>
      </c>
    </row>
    <row r="215" spans="1:3" ht="63.75" thickBot="1" x14ac:dyDescent="0.3">
      <c r="A215" s="114">
        <v>5.9</v>
      </c>
      <c r="B215" s="120" t="s">
        <v>1462</v>
      </c>
      <c r="C215" s="141">
        <v>0</v>
      </c>
    </row>
    <row r="216" spans="1:3" ht="16.5" thickBot="1" x14ac:dyDescent="0.3">
      <c r="A216" s="121">
        <v>6</v>
      </c>
      <c r="B216" s="122" t="s">
        <v>1042</v>
      </c>
      <c r="C216" s="144">
        <f>SUM(C217+C232+C233+C236)</f>
        <v>56635377</v>
      </c>
    </row>
    <row r="217" spans="1:3" ht="16.5" thickBot="1" x14ac:dyDescent="0.3">
      <c r="A217" s="114">
        <v>6.1</v>
      </c>
      <c r="B217" s="120" t="s">
        <v>1042</v>
      </c>
      <c r="C217" s="141">
        <f>SUM(C218+C220+C222+C224+C226+C228+C230)</f>
        <v>56096979</v>
      </c>
    </row>
    <row r="218" spans="1:3" ht="16.5" thickBot="1" x14ac:dyDescent="0.3">
      <c r="A218" s="116" t="s">
        <v>1463</v>
      </c>
      <c r="B218" s="117" t="s">
        <v>1152</v>
      </c>
      <c r="C218" s="142">
        <f>SUM(C219)</f>
        <v>8675928</v>
      </c>
    </row>
    <row r="219" spans="1:3" ht="15.75" thickBot="1" x14ac:dyDescent="0.3">
      <c r="A219" s="118" t="s">
        <v>1464</v>
      </c>
      <c r="B219" s="119" t="s">
        <v>1154</v>
      </c>
      <c r="C219" s="143">
        <v>8675928</v>
      </c>
    </row>
    <row r="220" spans="1:3" ht="16.5" thickBot="1" x14ac:dyDescent="0.3">
      <c r="A220" s="116" t="s">
        <v>1465</v>
      </c>
      <c r="B220" s="117" t="s">
        <v>1466</v>
      </c>
      <c r="C220" s="142">
        <f>SUM(C221)</f>
        <v>917738</v>
      </c>
    </row>
    <row r="221" spans="1:3" ht="15.75" thickBot="1" x14ac:dyDescent="0.3">
      <c r="A221" s="118" t="s">
        <v>1467</v>
      </c>
      <c r="B221" s="119" t="s">
        <v>1466</v>
      </c>
      <c r="C221" s="143">
        <v>917738</v>
      </c>
    </row>
    <row r="222" spans="1:3" ht="16.5" thickBot="1" x14ac:dyDescent="0.3">
      <c r="A222" s="116" t="s">
        <v>1468</v>
      </c>
      <c r="B222" s="117" t="s">
        <v>1469</v>
      </c>
      <c r="C222" s="142">
        <f>SUM(C223)</f>
        <v>0</v>
      </c>
    </row>
    <row r="223" spans="1:3" ht="15.75" thickBot="1" x14ac:dyDescent="0.3">
      <c r="A223" s="118" t="s">
        <v>1470</v>
      </c>
      <c r="B223" s="119" t="s">
        <v>1469</v>
      </c>
      <c r="C223" s="143">
        <v>0</v>
      </c>
    </row>
    <row r="224" spans="1:3" ht="16.5" thickBot="1" x14ac:dyDescent="0.3">
      <c r="A224" s="116" t="s">
        <v>1471</v>
      </c>
      <c r="B224" s="117" t="s">
        <v>1472</v>
      </c>
      <c r="C224" s="142">
        <f>SUM(C225)</f>
        <v>0</v>
      </c>
    </row>
    <row r="225" spans="1:3" ht="15.75" thickBot="1" x14ac:dyDescent="0.3">
      <c r="A225" s="118" t="s">
        <v>1473</v>
      </c>
      <c r="B225" s="119" t="s">
        <v>1474</v>
      </c>
      <c r="C225" s="143">
        <v>0</v>
      </c>
    </row>
    <row r="226" spans="1:3" ht="32.25" thickBot="1" x14ac:dyDescent="0.3">
      <c r="A226" s="116" t="s">
        <v>1475</v>
      </c>
      <c r="B226" s="117" t="s">
        <v>1476</v>
      </c>
      <c r="C226" s="142">
        <f>SUM(C227)</f>
        <v>0</v>
      </c>
    </row>
    <row r="227" spans="1:3" ht="30.75" thickBot="1" x14ac:dyDescent="0.3">
      <c r="A227" s="118" t="s">
        <v>1477</v>
      </c>
      <c r="B227" s="119" t="s">
        <v>1476</v>
      </c>
      <c r="C227" s="143">
        <v>0</v>
      </c>
    </row>
    <row r="228" spans="1:3" ht="16.5" thickBot="1" x14ac:dyDescent="0.3">
      <c r="A228" s="116" t="s">
        <v>1478</v>
      </c>
      <c r="B228" s="117" t="s">
        <v>1479</v>
      </c>
      <c r="C228" s="142">
        <f>SUM(C229)</f>
        <v>0</v>
      </c>
    </row>
    <row r="229" spans="1:3" ht="15.75" thickBot="1" x14ac:dyDescent="0.3">
      <c r="A229" s="118" t="s">
        <v>1480</v>
      </c>
      <c r="B229" s="119" t="s">
        <v>1479</v>
      </c>
      <c r="C229" s="143">
        <v>0</v>
      </c>
    </row>
    <row r="230" spans="1:3" ht="16.5" thickBot="1" x14ac:dyDescent="0.3">
      <c r="A230" s="116" t="s">
        <v>1481</v>
      </c>
      <c r="B230" s="117" t="s">
        <v>1482</v>
      </c>
      <c r="C230" s="142">
        <f>SUM(C231)</f>
        <v>46503313</v>
      </c>
    </row>
    <row r="231" spans="1:3" ht="15.75" thickBot="1" x14ac:dyDescent="0.3">
      <c r="A231" s="118" t="s">
        <v>1483</v>
      </c>
      <c r="B231" s="119" t="s">
        <v>1484</v>
      </c>
      <c r="C231" s="143">
        <v>46503313</v>
      </c>
    </row>
    <row r="232" spans="1:3" ht="16.5" thickBot="1" x14ac:dyDescent="0.3">
      <c r="A232" s="114">
        <v>6.2</v>
      </c>
      <c r="B232" s="120" t="s">
        <v>1485</v>
      </c>
      <c r="C232" s="141">
        <v>0</v>
      </c>
    </row>
    <row r="233" spans="1:3" ht="16.5" thickBot="1" x14ac:dyDescent="0.3">
      <c r="A233" s="114">
        <v>6.3</v>
      </c>
      <c r="B233" s="120" t="s">
        <v>1486</v>
      </c>
      <c r="C233" s="141">
        <f t="shared" ref="C233:C234" si="2">SUM(C234)</f>
        <v>538398</v>
      </c>
    </row>
    <row r="234" spans="1:3" ht="16.5" thickBot="1" x14ac:dyDescent="0.3">
      <c r="A234" s="116" t="s">
        <v>1487</v>
      </c>
      <c r="B234" s="117" t="s">
        <v>1170</v>
      </c>
      <c r="C234" s="142">
        <f t="shared" si="2"/>
        <v>538398</v>
      </c>
    </row>
    <row r="235" spans="1:3" ht="15.75" thickBot="1" x14ac:dyDescent="0.3">
      <c r="A235" s="118" t="s">
        <v>1488</v>
      </c>
      <c r="B235" s="119" t="s">
        <v>1489</v>
      </c>
      <c r="C235" s="143">
        <v>538398</v>
      </c>
    </row>
    <row r="236" spans="1:3" ht="63.75" thickBot="1" x14ac:dyDescent="0.3">
      <c r="A236" s="114">
        <v>6.9</v>
      </c>
      <c r="B236" s="120" t="s">
        <v>1490</v>
      </c>
      <c r="C236" s="141">
        <f t="shared" ref="C236:C237" si="3">SUM(C237)</f>
        <v>0</v>
      </c>
    </row>
    <row r="237" spans="1:3" ht="32.25" thickBot="1" x14ac:dyDescent="0.3">
      <c r="A237" s="114" t="s">
        <v>1491</v>
      </c>
      <c r="B237" s="120" t="s">
        <v>1492</v>
      </c>
      <c r="C237" s="141">
        <f t="shared" si="3"/>
        <v>0</v>
      </c>
    </row>
    <row r="238" spans="1:3" ht="30.75" thickBot="1" x14ac:dyDescent="0.3">
      <c r="A238" s="118" t="s">
        <v>1493</v>
      </c>
      <c r="B238" s="119" t="s">
        <v>1494</v>
      </c>
      <c r="C238" s="143">
        <v>0</v>
      </c>
    </row>
    <row r="239" spans="1:3" ht="32.25" thickBot="1" x14ac:dyDescent="0.3">
      <c r="A239" s="121">
        <v>7</v>
      </c>
      <c r="B239" s="122" t="s">
        <v>1495</v>
      </c>
      <c r="C239" s="144">
        <f>SUM(C240+C241+C242+C243+C244+C245+C246+C247+C248+C249)</f>
        <v>0</v>
      </c>
    </row>
    <row r="240" spans="1:3" ht="48" thickBot="1" x14ac:dyDescent="0.3">
      <c r="A240" s="114">
        <v>7.1</v>
      </c>
      <c r="B240" s="120" t="s">
        <v>1496</v>
      </c>
      <c r="C240" s="141">
        <v>0</v>
      </c>
    </row>
    <row r="241" spans="1:3" ht="32.25" thickBot="1" x14ac:dyDescent="0.3">
      <c r="A241" s="114">
        <v>7.2</v>
      </c>
      <c r="B241" s="120" t="s">
        <v>1497</v>
      </c>
      <c r="C241" s="141">
        <v>0</v>
      </c>
    </row>
    <row r="242" spans="1:3" ht="48" thickBot="1" x14ac:dyDescent="0.3">
      <c r="A242" s="114">
        <v>7.3</v>
      </c>
      <c r="B242" s="120" t="s">
        <v>1498</v>
      </c>
      <c r="C242" s="141">
        <v>0</v>
      </c>
    </row>
    <row r="243" spans="1:3" ht="63.75" thickBot="1" x14ac:dyDescent="0.3">
      <c r="A243" s="114">
        <v>7.4</v>
      </c>
      <c r="B243" s="120" t="s">
        <v>1499</v>
      </c>
      <c r="C243" s="141">
        <v>0</v>
      </c>
    </row>
    <row r="244" spans="1:3" ht="63.75" thickBot="1" x14ac:dyDescent="0.3">
      <c r="A244" s="114">
        <v>7.5</v>
      </c>
      <c r="B244" s="120" t="s">
        <v>1500</v>
      </c>
      <c r="C244" s="141">
        <v>0</v>
      </c>
    </row>
    <row r="245" spans="1:3" ht="63.75" thickBot="1" x14ac:dyDescent="0.3">
      <c r="A245" s="114">
        <v>7.6</v>
      </c>
      <c r="B245" s="120" t="s">
        <v>1501</v>
      </c>
      <c r="C245" s="141">
        <v>0</v>
      </c>
    </row>
    <row r="246" spans="1:3" ht="48" thickBot="1" x14ac:dyDescent="0.3">
      <c r="A246" s="114">
        <v>7.7</v>
      </c>
      <c r="B246" s="120" t="s">
        <v>1502</v>
      </c>
      <c r="C246" s="141">
        <v>0</v>
      </c>
    </row>
    <row r="247" spans="1:3" ht="48" thickBot="1" x14ac:dyDescent="0.3">
      <c r="A247" s="114">
        <v>7.8</v>
      </c>
      <c r="B247" s="120" t="s">
        <v>1503</v>
      </c>
      <c r="C247" s="141">
        <v>0</v>
      </c>
    </row>
    <row r="248" spans="1:3" ht="16.5" thickBot="1" x14ac:dyDescent="0.3">
      <c r="A248" s="114">
        <v>7.9</v>
      </c>
      <c r="B248" s="120" t="s">
        <v>1504</v>
      </c>
      <c r="C248" s="141">
        <f t="shared" ref="C248:C249" si="4">SUM(C249)</f>
        <v>0</v>
      </c>
    </row>
    <row r="249" spans="1:3" ht="16.5" thickBot="1" x14ac:dyDescent="0.3">
      <c r="A249" s="124" t="s">
        <v>1505</v>
      </c>
      <c r="B249" s="117" t="s">
        <v>1506</v>
      </c>
      <c r="C249" s="142">
        <f t="shared" si="4"/>
        <v>0</v>
      </c>
    </row>
    <row r="250" spans="1:3" ht="15.75" thickBot="1" x14ac:dyDescent="0.3">
      <c r="A250" s="118" t="s">
        <v>1507</v>
      </c>
      <c r="B250" s="119" t="s">
        <v>1508</v>
      </c>
      <c r="C250" s="143">
        <v>0</v>
      </c>
    </row>
    <row r="251" spans="1:3" ht="48" thickBot="1" x14ac:dyDescent="0.3">
      <c r="A251" s="121">
        <v>8</v>
      </c>
      <c r="B251" s="122" t="s">
        <v>1509</v>
      </c>
      <c r="C251" s="144">
        <f>SUM(C252+C267+C273+C278+C285)</f>
        <v>2219608247</v>
      </c>
    </row>
    <row r="252" spans="1:3" ht="16.5" thickBot="1" x14ac:dyDescent="0.3">
      <c r="A252" s="114">
        <v>8.1</v>
      </c>
      <c r="B252" s="120" t="s">
        <v>1510</v>
      </c>
      <c r="C252" s="141">
        <f>SUM(C253+C265)</f>
        <v>1405560877</v>
      </c>
    </row>
    <row r="253" spans="1:3" ht="16.5" thickBot="1" x14ac:dyDescent="0.3">
      <c r="A253" s="116" t="s">
        <v>1511</v>
      </c>
      <c r="B253" s="117" t="s">
        <v>1512</v>
      </c>
      <c r="C253" s="142">
        <f>SUM(C254:C264)</f>
        <v>1174940879</v>
      </c>
    </row>
    <row r="254" spans="1:3" ht="15.75" thickBot="1" x14ac:dyDescent="0.3">
      <c r="A254" s="118" t="s">
        <v>1513</v>
      </c>
      <c r="B254" s="119" t="s">
        <v>1514</v>
      </c>
      <c r="C254" s="143">
        <v>692084823</v>
      </c>
    </row>
    <row r="255" spans="1:3" ht="15.75" thickBot="1" x14ac:dyDescent="0.3">
      <c r="A255" s="118" t="s">
        <v>1515</v>
      </c>
      <c r="B255" s="119" t="s">
        <v>1516</v>
      </c>
      <c r="C255" s="143">
        <v>142172499</v>
      </c>
    </row>
    <row r="256" spans="1:3" ht="15.75" thickBot="1" x14ac:dyDescent="0.3">
      <c r="A256" s="118" t="s">
        <v>1517</v>
      </c>
      <c r="B256" s="119" t="s">
        <v>1518</v>
      </c>
      <c r="C256" s="143">
        <v>62795406</v>
      </c>
    </row>
    <row r="257" spans="1:3" ht="15.75" thickBot="1" x14ac:dyDescent="0.3">
      <c r="A257" s="118" t="s">
        <v>1519</v>
      </c>
      <c r="B257" s="119" t="s">
        <v>1520</v>
      </c>
      <c r="C257" s="143">
        <v>0</v>
      </c>
    </row>
    <row r="258" spans="1:3" ht="15.75" thickBot="1" x14ac:dyDescent="0.3">
      <c r="A258" s="118" t="s">
        <v>1521</v>
      </c>
      <c r="B258" s="119" t="s">
        <v>1522</v>
      </c>
      <c r="C258" s="143">
        <v>0</v>
      </c>
    </row>
    <row r="259" spans="1:3" ht="15.75" thickBot="1" x14ac:dyDescent="0.3">
      <c r="A259" s="118" t="s">
        <v>1523</v>
      </c>
      <c r="B259" s="119" t="s">
        <v>1524</v>
      </c>
      <c r="C259" s="143">
        <v>22758028</v>
      </c>
    </row>
    <row r="260" spans="1:3" ht="15.75" thickBot="1" x14ac:dyDescent="0.3">
      <c r="A260" s="118" t="s">
        <v>1525</v>
      </c>
      <c r="B260" s="119" t="s">
        <v>1526</v>
      </c>
      <c r="C260" s="143">
        <v>0</v>
      </c>
    </row>
    <row r="261" spans="1:3" ht="15.75" thickBot="1" x14ac:dyDescent="0.3">
      <c r="A261" s="118" t="s">
        <v>1527</v>
      </c>
      <c r="B261" s="119" t="s">
        <v>1528</v>
      </c>
      <c r="C261" s="143">
        <v>0</v>
      </c>
    </row>
    <row r="262" spans="1:3" ht="15.75" thickBot="1" x14ac:dyDescent="0.3">
      <c r="A262" s="118" t="s">
        <v>1529</v>
      </c>
      <c r="B262" s="119" t="s">
        <v>1530</v>
      </c>
      <c r="C262" s="143">
        <v>20135516</v>
      </c>
    </row>
    <row r="263" spans="1:3" ht="15.75" thickBot="1" x14ac:dyDescent="0.3">
      <c r="A263" s="118" t="s">
        <v>1531</v>
      </c>
      <c r="B263" s="119" t="s">
        <v>1532</v>
      </c>
      <c r="C263" s="143">
        <v>148405979</v>
      </c>
    </row>
    <row r="264" spans="1:3" ht="30.75" thickBot="1" x14ac:dyDescent="0.3">
      <c r="A264" s="118" t="s">
        <v>1533</v>
      </c>
      <c r="B264" s="119" t="s">
        <v>1534</v>
      </c>
      <c r="C264" s="143">
        <v>86588628</v>
      </c>
    </row>
    <row r="265" spans="1:3" ht="16.5" thickBot="1" x14ac:dyDescent="0.3">
      <c r="A265" s="116" t="s">
        <v>1535</v>
      </c>
      <c r="B265" s="117" t="s">
        <v>1536</v>
      </c>
      <c r="C265" s="142">
        <f>SUM(C266)</f>
        <v>230619998</v>
      </c>
    </row>
    <row r="266" spans="1:3" ht="15.75" thickBot="1" x14ac:dyDescent="0.3">
      <c r="A266" s="118" t="s">
        <v>1537</v>
      </c>
      <c r="B266" s="119" t="s">
        <v>1538</v>
      </c>
      <c r="C266" s="143">
        <v>230619998</v>
      </c>
    </row>
    <row r="267" spans="1:3" ht="16.5" thickBot="1" x14ac:dyDescent="0.3">
      <c r="A267" s="114">
        <v>8.1999999999999993</v>
      </c>
      <c r="B267" s="120" t="s">
        <v>1539</v>
      </c>
      <c r="C267" s="141">
        <f>SUM(C268)</f>
        <v>783134796</v>
      </c>
    </row>
    <row r="268" spans="1:3" ht="16.5" thickBot="1" x14ac:dyDescent="0.3">
      <c r="A268" s="116" t="s">
        <v>1540</v>
      </c>
      <c r="B268" s="117" t="s">
        <v>1541</v>
      </c>
      <c r="C268" s="142">
        <f>SUM(C269:C272)</f>
        <v>783134796</v>
      </c>
    </row>
    <row r="269" spans="1:3" ht="15.75" thickBot="1" x14ac:dyDescent="0.3">
      <c r="A269" s="118" t="s">
        <v>1542</v>
      </c>
      <c r="B269" s="119" t="s">
        <v>1543</v>
      </c>
      <c r="C269" s="143">
        <v>112663039</v>
      </c>
    </row>
    <row r="270" spans="1:3" ht="30.75" thickBot="1" x14ac:dyDescent="0.3">
      <c r="A270" s="118" t="s">
        <v>1544</v>
      </c>
      <c r="B270" s="119" t="s">
        <v>1545</v>
      </c>
      <c r="C270" s="143">
        <v>0</v>
      </c>
    </row>
    <row r="271" spans="1:3" ht="15.75" thickBot="1" x14ac:dyDescent="0.3">
      <c r="A271" s="118" t="s">
        <v>1546</v>
      </c>
      <c r="B271" s="119" t="s">
        <v>1547</v>
      </c>
      <c r="C271" s="143">
        <v>670471757</v>
      </c>
    </row>
    <row r="272" spans="1:3" ht="30.75" thickBot="1" x14ac:dyDescent="0.3">
      <c r="A272" s="118" t="s">
        <v>1548</v>
      </c>
      <c r="B272" s="119" t="s">
        <v>1549</v>
      </c>
      <c r="C272" s="143">
        <v>0</v>
      </c>
    </row>
    <row r="273" spans="1:3" ht="16.5" thickBot="1" x14ac:dyDescent="0.3">
      <c r="A273" s="114">
        <v>8.3000000000000007</v>
      </c>
      <c r="B273" s="120" t="s">
        <v>1550</v>
      </c>
      <c r="C273" s="141">
        <f>SUM(C274)</f>
        <v>0</v>
      </c>
    </row>
    <row r="274" spans="1:3" ht="16.5" thickBot="1" x14ac:dyDescent="0.3">
      <c r="A274" s="116" t="s">
        <v>1551</v>
      </c>
      <c r="B274" s="117" t="s">
        <v>1060</v>
      </c>
      <c r="C274" s="142">
        <f>SUM(C275:C277)</f>
        <v>0</v>
      </c>
    </row>
    <row r="275" spans="1:3" ht="15.75" thickBot="1" x14ac:dyDescent="0.3">
      <c r="A275" s="118" t="s">
        <v>1552</v>
      </c>
      <c r="B275" s="119" t="s">
        <v>1553</v>
      </c>
      <c r="C275" s="143">
        <v>0</v>
      </c>
    </row>
    <row r="276" spans="1:3" ht="15.75" thickBot="1" x14ac:dyDescent="0.3">
      <c r="A276" s="118" t="s">
        <v>1554</v>
      </c>
      <c r="B276" s="119" t="s">
        <v>1555</v>
      </c>
      <c r="C276" s="143">
        <v>0</v>
      </c>
    </row>
    <row r="277" spans="1:3" ht="15.75" thickBot="1" x14ac:dyDescent="0.3">
      <c r="A277" s="118" t="s">
        <v>1556</v>
      </c>
      <c r="B277" s="119" t="s">
        <v>1557</v>
      </c>
      <c r="C277" s="143">
        <v>0</v>
      </c>
    </row>
    <row r="278" spans="1:3" ht="16.5" thickBot="1" x14ac:dyDescent="0.3">
      <c r="A278" s="114">
        <v>8.4</v>
      </c>
      <c r="B278" s="120" t="s">
        <v>1558</v>
      </c>
      <c r="C278" s="142">
        <f>SUM(C279)</f>
        <v>30912574</v>
      </c>
    </row>
    <row r="279" spans="1:3" ht="16.5" thickBot="1" x14ac:dyDescent="0.3">
      <c r="A279" s="114" t="s">
        <v>1559</v>
      </c>
      <c r="B279" s="120" t="s">
        <v>1560</v>
      </c>
      <c r="C279" s="142">
        <f>SUM(C280:C284)</f>
        <v>30912574</v>
      </c>
    </row>
    <row r="280" spans="1:3" ht="15.75" thickBot="1" x14ac:dyDescent="0.3">
      <c r="A280" s="118" t="s">
        <v>1561</v>
      </c>
      <c r="B280" s="119" t="s">
        <v>1562</v>
      </c>
      <c r="C280" s="143">
        <v>809</v>
      </c>
    </row>
    <row r="281" spans="1:3" ht="15.75" thickBot="1" x14ac:dyDescent="0.3">
      <c r="A281" s="118" t="s">
        <v>1563</v>
      </c>
      <c r="B281" s="119" t="s">
        <v>1564</v>
      </c>
      <c r="C281" s="143">
        <v>4418319</v>
      </c>
    </row>
    <row r="282" spans="1:3" ht="15.75" thickBot="1" x14ac:dyDescent="0.3">
      <c r="A282" s="118" t="s">
        <v>1565</v>
      </c>
      <c r="B282" s="119" t="s">
        <v>1566</v>
      </c>
      <c r="C282" s="143">
        <v>26493446</v>
      </c>
    </row>
    <row r="283" spans="1:3" ht="15.75" thickBot="1" x14ac:dyDescent="0.3">
      <c r="A283" s="118" t="s">
        <v>1567</v>
      </c>
      <c r="B283" s="119" t="s">
        <v>1568</v>
      </c>
      <c r="C283" s="143">
        <v>0</v>
      </c>
    </row>
    <row r="284" spans="1:3" ht="15.75" thickBot="1" x14ac:dyDescent="0.3">
      <c r="A284" s="118" t="s">
        <v>1569</v>
      </c>
      <c r="B284" s="119" t="s">
        <v>1570</v>
      </c>
      <c r="C284" s="143">
        <v>0</v>
      </c>
    </row>
    <row r="285" spans="1:3" ht="16.5" thickBot="1" x14ac:dyDescent="0.3">
      <c r="A285" s="114">
        <v>8.5</v>
      </c>
      <c r="B285" s="120" t="s">
        <v>1571</v>
      </c>
      <c r="C285" s="141">
        <v>0</v>
      </c>
    </row>
    <row r="286" spans="1:3" ht="32.25" thickBot="1" x14ac:dyDescent="0.3">
      <c r="A286" s="121">
        <v>9</v>
      </c>
      <c r="B286" s="122" t="s">
        <v>1063</v>
      </c>
      <c r="C286" s="144">
        <f>SUM(C287+C290+C295+C296)</f>
        <v>0</v>
      </c>
    </row>
    <row r="287" spans="1:3" ht="16.5" thickBot="1" x14ac:dyDescent="0.3">
      <c r="A287" s="114">
        <v>9.1</v>
      </c>
      <c r="B287" s="120" t="s">
        <v>1572</v>
      </c>
      <c r="C287" s="141">
        <f t="shared" ref="C287:C288" si="5">SUM(C288)</f>
        <v>0</v>
      </c>
    </row>
    <row r="288" spans="1:3" ht="16.5" thickBot="1" x14ac:dyDescent="0.3">
      <c r="A288" s="116" t="s">
        <v>1573</v>
      </c>
      <c r="B288" s="117" t="s">
        <v>1574</v>
      </c>
      <c r="C288" s="142">
        <f t="shared" si="5"/>
        <v>0</v>
      </c>
    </row>
    <row r="289" spans="1:3" ht="15.75" thickBot="1" x14ac:dyDescent="0.3">
      <c r="A289" s="118" t="s">
        <v>1575</v>
      </c>
      <c r="B289" s="119" t="s">
        <v>1574</v>
      </c>
      <c r="C289" s="143">
        <v>0</v>
      </c>
    </row>
    <row r="290" spans="1:3" ht="16.5" thickBot="1" x14ac:dyDescent="0.3">
      <c r="A290" s="114">
        <v>9.3000000000000007</v>
      </c>
      <c r="B290" s="120" t="s">
        <v>1576</v>
      </c>
      <c r="C290" s="141">
        <f t="shared" ref="C290:C291" si="6">SUM(C291)</f>
        <v>0</v>
      </c>
    </row>
    <row r="291" spans="1:3" ht="16.5" thickBot="1" x14ac:dyDescent="0.3">
      <c r="A291" s="116" t="s">
        <v>1577</v>
      </c>
      <c r="B291" s="117" t="s">
        <v>1578</v>
      </c>
      <c r="C291" s="142">
        <f t="shared" si="6"/>
        <v>0</v>
      </c>
    </row>
    <row r="292" spans="1:3" ht="15.75" thickBot="1" x14ac:dyDescent="0.3">
      <c r="A292" s="118" t="s">
        <v>1579</v>
      </c>
      <c r="B292" s="119" t="s">
        <v>1578</v>
      </c>
      <c r="C292" s="143">
        <v>0</v>
      </c>
    </row>
    <row r="293" spans="1:3" ht="16.5" thickBot="1" x14ac:dyDescent="0.3">
      <c r="A293" s="116" t="s">
        <v>1580</v>
      </c>
      <c r="B293" s="117" t="s">
        <v>1581</v>
      </c>
      <c r="C293" s="142">
        <v>0</v>
      </c>
    </row>
    <row r="294" spans="1:3" ht="15.75" thickBot="1" x14ac:dyDescent="0.3">
      <c r="A294" s="118" t="s">
        <v>1582</v>
      </c>
      <c r="B294" s="119" t="s">
        <v>1581</v>
      </c>
      <c r="C294" s="143">
        <v>0</v>
      </c>
    </row>
    <row r="295" spans="1:3" ht="16.5" thickBot="1" x14ac:dyDescent="0.3">
      <c r="A295" s="114">
        <v>9.5</v>
      </c>
      <c r="B295" s="120" t="s">
        <v>1583</v>
      </c>
      <c r="C295" s="141">
        <v>0</v>
      </c>
    </row>
    <row r="296" spans="1:3" ht="48" thickBot="1" x14ac:dyDescent="0.3">
      <c r="A296" s="114">
        <v>9.6999999999999993</v>
      </c>
      <c r="B296" s="120" t="s">
        <v>1584</v>
      </c>
      <c r="C296" s="141">
        <v>0</v>
      </c>
    </row>
    <row r="297" spans="1:3" ht="16.5" thickBot="1" x14ac:dyDescent="0.3">
      <c r="A297" s="121">
        <v>10</v>
      </c>
      <c r="B297" s="122" t="s">
        <v>1071</v>
      </c>
      <c r="C297" s="144">
        <f>SUM(C298+C304+C305)</f>
        <v>0</v>
      </c>
    </row>
    <row r="298" spans="1:3" ht="16.5" thickBot="1" x14ac:dyDescent="0.3">
      <c r="A298" s="114">
        <v>10.1</v>
      </c>
      <c r="B298" s="120" t="s">
        <v>1585</v>
      </c>
      <c r="C298" s="141">
        <f>SUM(C299)</f>
        <v>0</v>
      </c>
    </row>
    <row r="299" spans="1:3" ht="16.5" thickBot="1" x14ac:dyDescent="0.3">
      <c r="A299" s="116" t="s">
        <v>1586</v>
      </c>
      <c r="B299" s="117" t="s">
        <v>1587</v>
      </c>
      <c r="C299" s="142">
        <f>SUM(C300:C303)</f>
        <v>0</v>
      </c>
    </row>
    <row r="300" spans="1:3" ht="15.75" thickBot="1" x14ac:dyDescent="0.3">
      <c r="A300" s="118" t="s">
        <v>1588</v>
      </c>
      <c r="B300" s="119" t="s">
        <v>1589</v>
      </c>
      <c r="C300" s="143">
        <v>0</v>
      </c>
    </row>
    <row r="301" spans="1:3" ht="15.75" thickBot="1" x14ac:dyDescent="0.3">
      <c r="A301" s="118" t="s">
        <v>1590</v>
      </c>
      <c r="B301" s="119" t="s">
        <v>1591</v>
      </c>
      <c r="C301" s="143">
        <v>0</v>
      </c>
    </row>
    <row r="302" spans="1:3" ht="15.75" thickBot="1" x14ac:dyDescent="0.3">
      <c r="A302" s="118" t="s">
        <v>1592</v>
      </c>
      <c r="B302" s="119" t="s">
        <v>1593</v>
      </c>
      <c r="C302" s="143">
        <v>0</v>
      </c>
    </row>
    <row r="303" spans="1:3" ht="15.75" thickBot="1" x14ac:dyDescent="0.3">
      <c r="A303" s="118" t="s">
        <v>1594</v>
      </c>
      <c r="B303" s="119" t="s">
        <v>1595</v>
      </c>
      <c r="C303" s="143">
        <v>0</v>
      </c>
    </row>
    <row r="304" spans="1:3" ht="16.5" thickBot="1" x14ac:dyDescent="0.3">
      <c r="A304" s="114">
        <v>10.199999999999999</v>
      </c>
      <c r="B304" s="120" t="s">
        <v>1596</v>
      </c>
      <c r="C304" s="141">
        <v>0</v>
      </c>
    </row>
    <row r="305" spans="1:3" ht="16.5" thickBot="1" x14ac:dyDescent="0.3">
      <c r="A305" s="114">
        <v>10.3</v>
      </c>
      <c r="B305" s="120" t="s">
        <v>1597</v>
      </c>
      <c r="C305" s="141">
        <v>0</v>
      </c>
    </row>
  </sheetData>
  <mergeCells count="5">
    <mergeCell ref="A1:C1"/>
    <mergeCell ref="A2:C2"/>
    <mergeCell ref="A3:A4"/>
    <mergeCell ref="B3:B4"/>
    <mergeCell ref="C3:C4"/>
  </mergeCells>
  <pageMargins left="0.70866141732283472" right="0.70866141732283472" top="0.74803149606299213" bottom="0.74803149606299213" header="0.31496062992125984" footer="0.31496062992125984"/>
  <pageSetup scale="90" fitToHeight="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8E26-041E-437B-A092-FA6868F6875F}">
  <sheetPr>
    <pageSetUpPr fitToPage="1"/>
  </sheetPr>
  <dimension ref="A1:Q50"/>
  <sheetViews>
    <sheetView tabSelected="1" topLeftCell="A28" workbookViewId="0">
      <selection activeCell="G12" sqref="G12"/>
    </sheetView>
  </sheetViews>
  <sheetFormatPr baseColWidth="10" defaultRowHeight="15" x14ac:dyDescent="0.25"/>
  <cols>
    <col min="1" max="1" width="6.42578125" bestFit="1" customWidth="1"/>
    <col min="2" max="2" width="48" customWidth="1"/>
    <col min="3" max="3" width="15.140625" hidden="1" customWidth="1"/>
    <col min="4" max="15" width="13.5703125" bestFit="1" customWidth="1"/>
    <col min="17" max="17" width="14.85546875" style="27" bestFit="1" customWidth="1"/>
  </cols>
  <sheetData>
    <row r="1" spans="1:15" x14ac:dyDescent="0.25">
      <c r="A1" s="280" t="s">
        <v>1655</v>
      </c>
      <c r="B1" s="280"/>
      <c r="C1" s="185" t="s">
        <v>1105</v>
      </c>
      <c r="D1" s="171" t="s">
        <v>1656</v>
      </c>
      <c r="E1" s="171" t="s">
        <v>1657</v>
      </c>
      <c r="F1" s="171" t="s">
        <v>1658</v>
      </c>
      <c r="G1" s="171" t="s">
        <v>1659</v>
      </c>
      <c r="H1" s="171" t="s">
        <v>1660</v>
      </c>
      <c r="I1" s="171" t="s">
        <v>1661</v>
      </c>
      <c r="J1" s="171" t="s">
        <v>1662</v>
      </c>
      <c r="K1" s="171" t="s">
        <v>1663</v>
      </c>
      <c r="L1" s="171" t="s">
        <v>1664</v>
      </c>
      <c r="M1" s="171" t="s">
        <v>1665</v>
      </c>
      <c r="N1" s="171" t="s">
        <v>1666</v>
      </c>
      <c r="O1" s="171" t="s">
        <v>1667</v>
      </c>
    </row>
    <row r="2" spans="1:15" x14ac:dyDescent="0.25">
      <c r="A2" s="215">
        <v>1000</v>
      </c>
      <c r="B2" s="215" t="s">
        <v>327</v>
      </c>
      <c r="C2" s="216">
        <f>SUM(D2:O2)</f>
        <v>1509627843.0000002</v>
      </c>
      <c r="D2" s="216">
        <f>SUM(D3:D8)</f>
        <v>125802320.25000001</v>
      </c>
      <c r="E2" s="216">
        <f t="shared" ref="E2:O2" si="0">SUM(E3:E8)</f>
        <v>125802320.25000001</v>
      </c>
      <c r="F2" s="216">
        <f t="shared" si="0"/>
        <v>125802320.25000001</v>
      </c>
      <c r="G2" s="216">
        <f t="shared" si="0"/>
        <v>125802320.25000001</v>
      </c>
      <c r="H2" s="216">
        <f t="shared" si="0"/>
        <v>125802320.25000001</v>
      </c>
      <c r="I2" s="216">
        <f t="shared" si="0"/>
        <v>125802320.25000001</v>
      </c>
      <c r="J2" s="216">
        <f t="shared" si="0"/>
        <v>125802320.25000001</v>
      </c>
      <c r="K2" s="216">
        <f t="shared" si="0"/>
        <v>125802320.25000001</v>
      </c>
      <c r="L2" s="216">
        <f t="shared" si="0"/>
        <v>125802320.25000001</v>
      </c>
      <c r="M2" s="216">
        <f t="shared" si="0"/>
        <v>125802320.25000001</v>
      </c>
      <c r="N2" s="216">
        <f t="shared" si="0"/>
        <v>125802320.25000001</v>
      </c>
      <c r="O2" s="216">
        <f t="shared" si="0"/>
        <v>125802320.25000001</v>
      </c>
    </row>
    <row r="3" spans="1:15" x14ac:dyDescent="0.25">
      <c r="A3" s="165" t="s">
        <v>1668</v>
      </c>
      <c r="B3" s="166" t="s">
        <v>1669</v>
      </c>
      <c r="C3" s="167">
        <f>GETPIVOTDATA("Propuesta 2025",'Dinamica Calendarizado'!$A$3,"Nivel Conepto",1100)</f>
        <v>896933021</v>
      </c>
      <c r="D3" s="103">
        <f>$C$3/12</f>
        <v>74744418.416666672</v>
      </c>
      <c r="E3" s="103">
        <f t="shared" ref="E3:O3" si="1">$C$3/12</f>
        <v>74744418.416666672</v>
      </c>
      <c r="F3" s="103">
        <f t="shared" si="1"/>
        <v>74744418.416666672</v>
      </c>
      <c r="G3" s="103">
        <f t="shared" si="1"/>
        <v>74744418.416666672</v>
      </c>
      <c r="H3" s="103">
        <f t="shared" si="1"/>
        <v>74744418.416666672</v>
      </c>
      <c r="I3" s="103">
        <f t="shared" si="1"/>
        <v>74744418.416666672</v>
      </c>
      <c r="J3" s="103">
        <f t="shared" si="1"/>
        <v>74744418.416666672</v>
      </c>
      <c r="K3" s="103">
        <f t="shared" si="1"/>
        <v>74744418.416666672</v>
      </c>
      <c r="L3" s="103">
        <f t="shared" si="1"/>
        <v>74744418.416666672</v>
      </c>
      <c r="M3" s="103">
        <f t="shared" si="1"/>
        <v>74744418.416666672</v>
      </c>
      <c r="N3" s="103">
        <f t="shared" si="1"/>
        <v>74744418.416666672</v>
      </c>
      <c r="O3" s="103">
        <f t="shared" si="1"/>
        <v>74744418.416666672</v>
      </c>
    </row>
    <row r="4" spans="1:15" x14ac:dyDescent="0.25">
      <c r="A4" s="165" t="s">
        <v>1670</v>
      </c>
      <c r="B4" s="166" t="s">
        <v>1671</v>
      </c>
      <c r="C4" s="167">
        <f>GETPIVOTDATA("Propuesta 2025",'Dinamica Calendarizado'!$A$3,"Nivel Conepto",1200)</f>
        <v>49022522</v>
      </c>
      <c r="D4" s="103">
        <f>$C$4/12</f>
        <v>4085210.1666666665</v>
      </c>
      <c r="E4" s="103">
        <f t="shared" ref="E4:O4" si="2">$C$4/12</f>
        <v>4085210.1666666665</v>
      </c>
      <c r="F4" s="103">
        <f t="shared" si="2"/>
        <v>4085210.1666666665</v>
      </c>
      <c r="G4" s="103">
        <f t="shared" si="2"/>
        <v>4085210.1666666665</v>
      </c>
      <c r="H4" s="103">
        <f t="shared" si="2"/>
        <v>4085210.1666666665</v>
      </c>
      <c r="I4" s="103">
        <f t="shared" si="2"/>
        <v>4085210.1666666665</v>
      </c>
      <c r="J4" s="103">
        <f t="shared" si="2"/>
        <v>4085210.1666666665</v>
      </c>
      <c r="K4" s="103">
        <f t="shared" si="2"/>
        <v>4085210.1666666665</v>
      </c>
      <c r="L4" s="103">
        <f t="shared" si="2"/>
        <v>4085210.1666666665</v>
      </c>
      <c r="M4" s="103">
        <f t="shared" si="2"/>
        <v>4085210.1666666665</v>
      </c>
      <c r="N4" s="103">
        <f t="shared" si="2"/>
        <v>4085210.1666666665</v>
      </c>
      <c r="O4" s="103">
        <f t="shared" si="2"/>
        <v>4085210.1666666665</v>
      </c>
    </row>
    <row r="5" spans="1:15" x14ac:dyDescent="0.25">
      <c r="A5" s="165" t="s">
        <v>1672</v>
      </c>
      <c r="B5" s="166" t="s">
        <v>1673</v>
      </c>
      <c r="C5" s="167">
        <f>GETPIVOTDATA("Propuesta 2025",'Dinamica Calendarizado'!$A$3,"Nivel Conepto",1300)</f>
        <v>145822238</v>
      </c>
      <c r="D5" s="103">
        <f>$C$5/12</f>
        <v>12151853.166666666</v>
      </c>
      <c r="E5" s="103">
        <f t="shared" ref="E5:O5" si="3">$C$5/12</f>
        <v>12151853.166666666</v>
      </c>
      <c r="F5" s="103">
        <f t="shared" si="3"/>
        <v>12151853.166666666</v>
      </c>
      <c r="G5" s="103">
        <f t="shared" si="3"/>
        <v>12151853.166666666</v>
      </c>
      <c r="H5" s="103">
        <f t="shared" si="3"/>
        <v>12151853.166666666</v>
      </c>
      <c r="I5" s="103">
        <f t="shared" si="3"/>
        <v>12151853.166666666</v>
      </c>
      <c r="J5" s="103">
        <f t="shared" si="3"/>
        <v>12151853.166666666</v>
      </c>
      <c r="K5" s="103">
        <f t="shared" si="3"/>
        <v>12151853.166666666</v>
      </c>
      <c r="L5" s="103">
        <f t="shared" si="3"/>
        <v>12151853.166666666</v>
      </c>
      <c r="M5" s="103">
        <f t="shared" si="3"/>
        <v>12151853.166666666</v>
      </c>
      <c r="N5" s="103">
        <f t="shared" si="3"/>
        <v>12151853.166666666</v>
      </c>
      <c r="O5" s="103">
        <f t="shared" si="3"/>
        <v>12151853.166666666</v>
      </c>
    </row>
    <row r="6" spans="1:15" x14ac:dyDescent="0.25">
      <c r="A6" s="165" t="s">
        <v>1674</v>
      </c>
      <c r="B6" s="166" t="s">
        <v>1675</v>
      </c>
      <c r="C6" s="167">
        <f>GETPIVOTDATA("Propuesta 2025",'Dinamica Calendarizado'!$A$3,"Nivel Conepto",1400)</f>
        <v>292364790</v>
      </c>
      <c r="D6" s="103">
        <f>$C$6/12</f>
        <v>24363732.5</v>
      </c>
      <c r="E6" s="103">
        <f t="shared" ref="E6:O6" si="4">$C$6/12</f>
        <v>24363732.5</v>
      </c>
      <c r="F6" s="103">
        <f t="shared" si="4"/>
        <v>24363732.5</v>
      </c>
      <c r="G6" s="103">
        <f t="shared" si="4"/>
        <v>24363732.5</v>
      </c>
      <c r="H6" s="103">
        <f t="shared" si="4"/>
        <v>24363732.5</v>
      </c>
      <c r="I6" s="103">
        <f t="shared" si="4"/>
        <v>24363732.5</v>
      </c>
      <c r="J6" s="103">
        <f t="shared" si="4"/>
        <v>24363732.5</v>
      </c>
      <c r="K6" s="103">
        <f t="shared" si="4"/>
        <v>24363732.5</v>
      </c>
      <c r="L6" s="103">
        <f t="shared" si="4"/>
        <v>24363732.5</v>
      </c>
      <c r="M6" s="103">
        <f t="shared" si="4"/>
        <v>24363732.5</v>
      </c>
      <c r="N6" s="103">
        <f t="shared" si="4"/>
        <v>24363732.5</v>
      </c>
      <c r="O6" s="103">
        <f t="shared" si="4"/>
        <v>24363732.5</v>
      </c>
    </row>
    <row r="7" spans="1:15" x14ac:dyDescent="0.25">
      <c r="A7" s="165" t="s">
        <v>1676</v>
      </c>
      <c r="B7" s="166" t="s">
        <v>1677</v>
      </c>
      <c r="C7" s="167">
        <f>GETPIVOTDATA("Propuesta 2025",'Dinamica Calendarizado'!$A$3,"Nivel Conepto",1500)</f>
        <v>125485272</v>
      </c>
      <c r="D7" s="103">
        <f>$C$7/12</f>
        <v>10457106</v>
      </c>
      <c r="E7" s="103">
        <f t="shared" ref="E7:O7" si="5">$C$7/12</f>
        <v>10457106</v>
      </c>
      <c r="F7" s="103">
        <f t="shared" si="5"/>
        <v>10457106</v>
      </c>
      <c r="G7" s="103">
        <f t="shared" si="5"/>
        <v>10457106</v>
      </c>
      <c r="H7" s="103">
        <f t="shared" si="5"/>
        <v>10457106</v>
      </c>
      <c r="I7" s="103">
        <f t="shared" si="5"/>
        <v>10457106</v>
      </c>
      <c r="J7" s="103">
        <f t="shared" si="5"/>
        <v>10457106</v>
      </c>
      <c r="K7" s="103">
        <f t="shared" si="5"/>
        <v>10457106</v>
      </c>
      <c r="L7" s="103">
        <f t="shared" si="5"/>
        <v>10457106</v>
      </c>
      <c r="M7" s="103">
        <f t="shared" si="5"/>
        <v>10457106</v>
      </c>
      <c r="N7" s="103">
        <f t="shared" si="5"/>
        <v>10457106</v>
      </c>
      <c r="O7" s="103">
        <f t="shared" si="5"/>
        <v>10457106</v>
      </c>
    </row>
    <row r="8" spans="1:15" x14ac:dyDescent="0.25">
      <c r="A8" s="165" t="s">
        <v>1678</v>
      </c>
      <c r="B8" s="166" t="s">
        <v>1679</v>
      </c>
      <c r="C8" s="167">
        <v>0</v>
      </c>
      <c r="D8" s="103">
        <f>$C$8/12</f>
        <v>0</v>
      </c>
      <c r="E8" s="103">
        <f t="shared" ref="E8:O8" si="6">$C$8/12</f>
        <v>0</v>
      </c>
      <c r="F8" s="103">
        <f t="shared" si="6"/>
        <v>0</v>
      </c>
      <c r="G8" s="103">
        <f t="shared" si="6"/>
        <v>0</v>
      </c>
      <c r="H8" s="103">
        <f t="shared" si="6"/>
        <v>0</v>
      </c>
      <c r="I8" s="103">
        <f t="shared" si="6"/>
        <v>0</v>
      </c>
      <c r="J8" s="103">
        <f t="shared" si="6"/>
        <v>0</v>
      </c>
      <c r="K8" s="103">
        <f t="shared" si="6"/>
        <v>0</v>
      </c>
      <c r="L8" s="103">
        <f t="shared" si="6"/>
        <v>0</v>
      </c>
      <c r="M8" s="103">
        <f t="shared" si="6"/>
        <v>0</v>
      </c>
      <c r="N8" s="103">
        <f t="shared" si="6"/>
        <v>0</v>
      </c>
      <c r="O8" s="103">
        <f t="shared" si="6"/>
        <v>0</v>
      </c>
    </row>
    <row r="9" spans="1:15" x14ac:dyDescent="0.25">
      <c r="A9" s="215">
        <v>2000</v>
      </c>
      <c r="B9" s="215" t="s">
        <v>57</v>
      </c>
      <c r="C9" s="216">
        <f>SUM(D9:O9)</f>
        <v>453369200.0599997</v>
      </c>
      <c r="D9" s="216">
        <f t="shared" ref="D9:O9" si="7">SUM(D10:D18)</f>
        <v>37780766.671666652</v>
      </c>
      <c r="E9" s="216">
        <f t="shared" si="7"/>
        <v>37780766.671666652</v>
      </c>
      <c r="F9" s="216">
        <f t="shared" si="7"/>
        <v>37780766.671666652</v>
      </c>
      <c r="G9" s="216">
        <f t="shared" si="7"/>
        <v>37780766.671666652</v>
      </c>
      <c r="H9" s="216">
        <f t="shared" si="7"/>
        <v>37780766.671666652</v>
      </c>
      <c r="I9" s="216">
        <f t="shared" si="7"/>
        <v>37780766.671666652</v>
      </c>
      <c r="J9" s="216">
        <f t="shared" si="7"/>
        <v>37780766.671666652</v>
      </c>
      <c r="K9" s="216">
        <f t="shared" si="7"/>
        <v>37780766.671666652</v>
      </c>
      <c r="L9" s="216">
        <f t="shared" si="7"/>
        <v>37780766.671666652</v>
      </c>
      <c r="M9" s="216">
        <f t="shared" si="7"/>
        <v>37780766.671666652</v>
      </c>
      <c r="N9" s="216">
        <f t="shared" si="7"/>
        <v>37780766.671666652</v>
      </c>
      <c r="O9" s="216">
        <f t="shared" si="7"/>
        <v>37780766.671666652</v>
      </c>
    </row>
    <row r="10" spans="1:15" x14ac:dyDescent="0.25">
      <c r="A10" s="165" t="s">
        <v>1680</v>
      </c>
      <c r="B10" s="165" t="s">
        <v>1681</v>
      </c>
      <c r="C10" s="174">
        <f>GETPIVOTDATA("Propuesta 2025",'Dinamica Calendarizado'!$A$3,"Nivel Conepto",2100)</f>
        <v>19525000.059999868</v>
      </c>
      <c r="D10" s="103">
        <f>$C$10/12</f>
        <v>1627083.3383333224</v>
      </c>
      <c r="E10" s="103">
        <f t="shared" ref="E10:O10" si="8">$C$10/12</f>
        <v>1627083.3383333224</v>
      </c>
      <c r="F10" s="103">
        <f t="shared" si="8"/>
        <v>1627083.3383333224</v>
      </c>
      <c r="G10" s="103">
        <f t="shared" si="8"/>
        <v>1627083.3383333224</v>
      </c>
      <c r="H10" s="103">
        <f t="shared" si="8"/>
        <v>1627083.3383333224</v>
      </c>
      <c r="I10" s="103">
        <f t="shared" si="8"/>
        <v>1627083.3383333224</v>
      </c>
      <c r="J10" s="103">
        <f t="shared" si="8"/>
        <v>1627083.3383333224</v>
      </c>
      <c r="K10" s="103">
        <f t="shared" si="8"/>
        <v>1627083.3383333224</v>
      </c>
      <c r="L10" s="103">
        <f t="shared" si="8"/>
        <v>1627083.3383333224</v>
      </c>
      <c r="M10" s="103">
        <f t="shared" si="8"/>
        <v>1627083.3383333224</v>
      </c>
      <c r="N10" s="103">
        <f t="shared" si="8"/>
        <v>1627083.3383333224</v>
      </c>
      <c r="O10" s="103">
        <f t="shared" si="8"/>
        <v>1627083.3383333224</v>
      </c>
    </row>
    <row r="11" spans="1:15" x14ac:dyDescent="0.25">
      <c r="A11" s="165" t="s">
        <v>1682</v>
      </c>
      <c r="B11" s="165" t="s">
        <v>1683</v>
      </c>
      <c r="C11" s="174">
        <f>GETPIVOTDATA("Propuesta 2025",'Dinamica Calendarizado'!$A$3,"Nivel Conepto",2200)</f>
        <v>2625000</v>
      </c>
      <c r="D11" s="103">
        <f>$C$11/12</f>
        <v>218750</v>
      </c>
      <c r="E11" s="103">
        <f t="shared" ref="E11:O11" si="9">$C$11/12</f>
        <v>218750</v>
      </c>
      <c r="F11" s="103">
        <f t="shared" si="9"/>
        <v>218750</v>
      </c>
      <c r="G11" s="103">
        <f t="shared" si="9"/>
        <v>218750</v>
      </c>
      <c r="H11" s="103">
        <f t="shared" si="9"/>
        <v>218750</v>
      </c>
      <c r="I11" s="103">
        <f t="shared" si="9"/>
        <v>218750</v>
      </c>
      <c r="J11" s="103">
        <f t="shared" si="9"/>
        <v>218750</v>
      </c>
      <c r="K11" s="103">
        <f t="shared" si="9"/>
        <v>218750</v>
      </c>
      <c r="L11" s="103">
        <f t="shared" si="9"/>
        <v>218750</v>
      </c>
      <c r="M11" s="103">
        <f t="shared" si="9"/>
        <v>218750</v>
      </c>
      <c r="N11" s="103">
        <f t="shared" si="9"/>
        <v>218750</v>
      </c>
      <c r="O11" s="103">
        <f t="shared" si="9"/>
        <v>218750</v>
      </c>
    </row>
    <row r="12" spans="1:15" x14ac:dyDescent="0.25">
      <c r="A12" s="165" t="s">
        <v>1684</v>
      </c>
      <c r="B12" s="165" t="s">
        <v>1685</v>
      </c>
      <c r="C12" s="174">
        <f>GETPIVOTDATA("Propuesta 2025",'Dinamica Calendarizado'!$A$3,"Nivel Conepto",2300)</f>
        <v>1200000</v>
      </c>
      <c r="D12" s="103">
        <f>$C$12/12</f>
        <v>100000</v>
      </c>
      <c r="E12" s="103">
        <f t="shared" ref="E12:O12" si="10">$C$12/12</f>
        <v>100000</v>
      </c>
      <c r="F12" s="103">
        <f t="shared" si="10"/>
        <v>100000</v>
      </c>
      <c r="G12" s="103">
        <f t="shared" si="10"/>
        <v>100000</v>
      </c>
      <c r="H12" s="103">
        <f t="shared" si="10"/>
        <v>100000</v>
      </c>
      <c r="I12" s="103">
        <f t="shared" si="10"/>
        <v>100000</v>
      </c>
      <c r="J12" s="103">
        <f t="shared" si="10"/>
        <v>100000</v>
      </c>
      <c r="K12" s="103">
        <f t="shared" si="10"/>
        <v>100000</v>
      </c>
      <c r="L12" s="103">
        <f t="shared" si="10"/>
        <v>100000</v>
      </c>
      <c r="M12" s="103">
        <f t="shared" si="10"/>
        <v>100000</v>
      </c>
      <c r="N12" s="103">
        <f t="shared" si="10"/>
        <v>100000</v>
      </c>
      <c r="O12" s="103">
        <f t="shared" si="10"/>
        <v>100000</v>
      </c>
    </row>
    <row r="13" spans="1:15" x14ac:dyDescent="0.25">
      <c r="A13" s="165" t="s">
        <v>1686</v>
      </c>
      <c r="B13" s="165" t="s">
        <v>1687</v>
      </c>
      <c r="C13" s="174">
        <f>GETPIVOTDATA("Propuesta 2025",'Dinamica Calendarizado'!$A$3,"Nivel Conepto",2400)</f>
        <v>299521200</v>
      </c>
      <c r="D13" s="103">
        <f>$C$13/12</f>
        <v>24960100</v>
      </c>
      <c r="E13" s="103">
        <f t="shared" ref="E13:O13" si="11">$C$13/12</f>
        <v>24960100</v>
      </c>
      <c r="F13" s="103">
        <f t="shared" si="11"/>
        <v>24960100</v>
      </c>
      <c r="G13" s="103">
        <f t="shared" si="11"/>
        <v>24960100</v>
      </c>
      <c r="H13" s="103">
        <f t="shared" si="11"/>
        <v>24960100</v>
      </c>
      <c r="I13" s="103">
        <f t="shared" si="11"/>
        <v>24960100</v>
      </c>
      <c r="J13" s="103">
        <f t="shared" si="11"/>
        <v>24960100</v>
      </c>
      <c r="K13" s="103">
        <f t="shared" si="11"/>
        <v>24960100</v>
      </c>
      <c r="L13" s="103">
        <f t="shared" si="11"/>
        <v>24960100</v>
      </c>
      <c r="M13" s="103">
        <f t="shared" si="11"/>
        <v>24960100</v>
      </c>
      <c r="N13" s="103">
        <f t="shared" si="11"/>
        <v>24960100</v>
      </c>
      <c r="O13" s="103">
        <f t="shared" si="11"/>
        <v>24960100</v>
      </c>
    </row>
    <row r="14" spans="1:15" x14ac:dyDescent="0.25">
      <c r="A14" s="165" t="s">
        <v>1688</v>
      </c>
      <c r="B14" s="165" t="s">
        <v>1689</v>
      </c>
      <c r="C14" s="174">
        <f>GETPIVOTDATA("Propuesta 2025",'Dinamica Calendarizado'!$A$3,"Nivel Conepto",2500)</f>
        <v>26118500</v>
      </c>
      <c r="D14" s="103">
        <f>$C$14/12</f>
        <v>2176541.6666666665</v>
      </c>
      <c r="E14" s="103">
        <f t="shared" ref="E14:O14" si="12">$C$14/12</f>
        <v>2176541.6666666665</v>
      </c>
      <c r="F14" s="103">
        <f t="shared" si="12"/>
        <v>2176541.6666666665</v>
      </c>
      <c r="G14" s="103">
        <f t="shared" si="12"/>
        <v>2176541.6666666665</v>
      </c>
      <c r="H14" s="103">
        <f t="shared" si="12"/>
        <v>2176541.6666666665</v>
      </c>
      <c r="I14" s="103">
        <f t="shared" si="12"/>
        <v>2176541.6666666665</v>
      </c>
      <c r="J14" s="103">
        <f t="shared" si="12"/>
        <v>2176541.6666666665</v>
      </c>
      <c r="K14" s="103">
        <f t="shared" si="12"/>
        <v>2176541.6666666665</v>
      </c>
      <c r="L14" s="103">
        <f t="shared" si="12"/>
        <v>2176541.6666666665</v>
      </c>
      <c r="M14" s="103">
        <f t="shared" si="12"/>
        <v>2176541.6666666665</v>
      </c>
      <c r="N14" s="103">
        <f t="shared" si="12"/>
        <v>2176541.6666666665</v>
      </c>
      <c r="O14" s="103">
        <f t="shared" si="12"/>
        <v>2176541.6666666665</v>
      </c>
    </row>
    <row r="15" spans="1:15" x14ac:dyDescent="0.25">
      <c r="A15" s="165" t="s">
        <v>1690</v>
      </c>
      <c r="B15" s="165" t="s">
        <v>141</v>
      </c>
      <c r="C15" s="174">
        <f>GETPIVOTDATA("Propuesta 2025",'Dinamica Calendarizado'!$A$3,"Nivel Conepto",2600)</f>
        <v>80200000</v>
      </c>
      <c r="D15" s="103">
        <f>$C$15/12</f>
        <v>6683333.333333333</v>
      </c>
      <c r="E15" s="103">
        <f t="shared" ref="E15:O15" si="13">$C$15/12</f>
        <v>6683333.333333333</v>
      </c>
      <c r="F15" s="103">
        <f t="shared" si="13"/>
        <v>6683333.333333333</v>
      </c>
      <c r="G15" s="103">
        <f t="shared" si="13"/>
        <v>6683333.333333333</v>
      </c>
      <c r="H15" s="103">
        <f t="shared" si="13"/>
        <v>6683333.333333333</v>
      </c>
      <c r="I15" s="103">
        <f t="shared" si="13"/>
        <v>6683333.333333333</v>
      </c>
      <c r="J15" s="103">
        <f t="shared" si="13"/>
        <v>6683333.333333333</v>
      </c>
      <c r="K15" s="103">
        <f t="shared" si="13"/>
        <v>6683333.333333333</v>
      </c>
      <c r="L15" s="103">
        <f t="shared" si="13"/>
        <v>6683333.333333333</v>
      </c>
      <c r="M15" s="103">
        <f t="shared" si="13"/>
        <v>6683333.333333333</v>
      </c>
      <c r="N15" s="103">
        <f t="shared" si="13"/>
        <v>6683333.333333333</v>
      </c>
      <c r="O15" s="103">
        <f t="shared" si="13"/>
        <v>6683333.333333333</v>
      </c>
    </row>
    <row r="16" spans="1:15" x14ac:dyDescent="0.25">
      <c r="A16" s="165" t="s">
        <v>1691</v>
      </c>
      <c r="B16" s="165" t="s">
        <v>1692</v>
      </c>
      <c r="C16" s="174">
        <f>GETPIVOTDATA("Propuesta 2025",'Dinamica Calendarizado'!$A$3,"Nivel Conepto",2700)</f>
        <v>12020000</v>
      </c>
      <c r="D16" s="103">
        <f>$C$16/12</f>
        <v>1001666.6666666666</v>
      </c>
      <c r="E16" s="103">
        <f t="shared" ref="E16:O16" si="14">$C$16/12</f>
        <v>1001666.6666666666</v>
      </c>
      <c r="F16" s="103">
        <f t="shared" si="14"/>
        <v>1001666.6666666666</v>
      </c>
      <c r="G16" s="103">
        <f t="shared" si="14"/>
        <v>1001666.6666666666</v>
      </c>
      <c r="H16" s="103">
        <f t="shared" si="14"/>
        <v>1001666.6666666666</v>
      </c>
      <c r="I16" s="103">
        <f t="shared" si="14"/>
        <v>1001666.6666666666</v>
      </c>
      <c r="J16" s="103">
        <f t="shared" si="14"/>
        <v>1001666.6666666666</v>
      </c>
      <c r="K16" s="103">
        <f t="shared" si="14"/>
        <v>1001666.6666666666</v>
      </c>
      <c r="L16" s="103">
        <f t="shared" si="14"/>
        <v>1001666.6666666666</v>
      </c>
      <c r="M16" s="103">
        <f t="shared" si="14"/>
        <v>1001666.6666666666</v>
      </c>
      <c r="N16" s="103">
        <f t="shared" si="14"/>
        <v>1001666.6666666666</v>
      </c>
      <c r="O16" s="103">
        <f t="shared" si="14"/>
        <v>1001666.6666666666</v>
      </c>
    </row>
    <row r="17" spans="1:15" x14ac:dyDescent="0.25">
      <c r="A17" s="165" t="s">
        <v>1693</v>
      </c>
      <c r="B17" s="165" t="s">
        <v>1694</v>
      </c>
      <c r="C17" s="174">
        <f>GETPIVOTDATA("Propuesta 2025",'Dinamica Calendarizado'!$A$3,"Nivel Conepto",2800)</f>
        <v>3900000</v>
      </c>
      <c r="D17" s="103">
        <f>$C$17/12</f>
        <v>325000</v>
      </c>
      <c r="E17" s="103">
        <f t="shared" ref="E17:O17" si="15">$C$17/12</f>
        <v>325000</v>
      </c>
      <c r="F17" s="103">
        <f t="shared" si="15"/>
        <v>325000</v>
      </c>
      <c r="G17" s="103">
        <f t="shared" si="15"/>
        <v>325000</v>
      </c>
      <c r="H17" s="103">
        <f t="shared" si="15"/>
        <v>325000</v>
      </c>
      <c r="I17" s="103">
        <f t="shared" si="15"/>
        <v>325000</v>
      </c>
      <c r="J17" s="103">
        <f t="shared" si="15"/>
        <v>325000</v>
      </c>
      <c r="K17" s="103">
        <f t="shared" si="15"/>
        <v>325000</v>
      </c>
      <c r="L17" s="103">
        <f t="shared" si="15"/>
        <v>325000</v>
      </c>
      <c r="M17" s="103">
        <f t="shared" si="15"/>
        <v>325000</v>
      </c>
      <c r="N17" s="103">
        <f t="shared" si="15"/>
        <v>325000</v>
      </c>
      <c r="O17" s="103">
        <f t="shared" si="15"/>
        <v>325000</v>
      </c>
    </row>
    <row r="18" spans="1:15" x14ac:dyDescent="0.25">
      <c r="A18" s="165" t="s">
        <v>1695</v>
      </c>
      <c r="B18" s="165" t="s">
        <v>152</v>
      </c>
      <c r="C18" s="174">
        <f>GETPIVOTDATA("Propuesta 2025",'Dinamica Calendarizado'!$A$3,"Nivel Conepto",2900)</f>
        <v>8259500</v>
      </c>
      <c r="D18" s="103">
        <f>$C$18/12</f>
        <v>688291.66666666663</v>
      </c>
      <c r="E18" s="103">
        <f t="shared" ref="E18:O18" si="16">$C$18/12</f>
        <v>688291.66666666663</v>
      </c>
      <c r="F18" s="103">
        <f t="shared" si="16"/>
        <v>688291.66666666663</v>
      </c>
      <c r="G18" s="103">
        <f t="shared" si="16"/>
        <v>688291.66666666663</v>
      </c>
      <c r="H18" s="103">
        <f t="shared" si="16"/>
        <v>688291.66666666663</v>
      </c>
      <c r="I18" s="103">
        <f t="shared" si="16"/>
        <v>688291.66666666663</v>
      </c>
      <c r="J18" s="103">
        <f t="shared" si="16"/>
        <v>688291.66666666663</v>
      </c>
      <c r="K18" s="103">
        <f t="shared" si="16"/>
        <v>688291.66666666663</v>
      </c>
      <c r="L18" s="103">
        <f t="shared" si="16"/>
        <v>688291.66666666663</v>
      </c>
      <c r="M18" s="103">
        <f t="shared" si="16"/>
        <v>688291.66666666663</v>
      </c>
      <c r="N18" s="103">
        <f t="shared" si="16"/>
        <v>688291.66666666663</v>
      </c>
      <c r="O18" s="103">
        <f t="shared" si="16"/>
        <v>688291.66666666663</v>
      </c>
    </row>
    <row r="19" spans="1:15" x14ac:dyDescent="0.25">
      <c r="A19" s="215">
        <v>3000</v>
      </c>
      <c r="B19" s="215" t="s">
        <v>42</v>
      </c>
      <c r="C19" s="216">
        <f>SUM(D19:O19)</f>
        <v>1428051796.8043995</v>
      </c>
      <c r="D19" s="216">
        <f t="shared" ref="D19:O19" si="17">SUM(D20:D28)</f>
        <v>119004316.40036663</v>
      </c>
      <c r="E19" s="216">
        <f t="shared" si="17"/>
        <v>119004316.40036663</v>
      </c>
      <c r="F19" s="216">
        <f t="shared" si="17"/>
        <v>119004316.40036663</v>
      </c>
      <c r="G19" s="216">
        <f t="shared" si="17"/>
        <v>119004316.40036663</v>
      </c>
      <c r="H19" s="216">
        <f t="shared" si="17"/>
        <v>119004316.40036663</v>
      </c>
      <c r="I19" s="216">
        <f t="shared" si="17"/>
        <v>119004316.40036663</v>
      </c>
      <c r="J19" s="216">
        <f t="shared" si="17"/>
        <v>119004316.40036663</v>
      </c>
      <c r="K19" s="216">
        <f t="shared" si="17"/>
        <v>119004316.40036663</v>
      </c>
      <c r="L19" s="216">
        <f t="shared" si="17"/>
        <v>119004316.40036663</v>
      </c>
      <c r="M19" s="216">
        <f t="shared" si="17"/>
        <v>119004316.40036663</v>
      </c>
      <c r="N19" s="216">
        <f t="shared" si="17"/>
        <v>119004316.40036663</v>
      </c>
      <c r="O19" s="216">
        <f t="shared" si="17"/>
        <v>119004316.40036663</v>
      </c>
    </row>
    <row r="20" spans="1:15" x14ac:dyDescent="0.25">
      <c r="A20" s="165" t="s">
        <v>1696</v>
      </c>
      <c r="B20" s="165" t="s">
        <v>1697</v>
      </c>
      <c r="C20" s="174">
        <f>GETPIVOTDATA("Propuesta 2025",'Dinamica Calendarizado'!$A$3,"Nivel Conepto",3100)</f>
        <v>371873100.4443996</v>
      </c>
      <c r="D20" s="103">
        <f>$C$20/12</f>
        <v>30989425.037033301</v>
      </c>
      <c r="E20" s="103">
        <f t="shared" ref="E20:O20" si="18">$C$20/12</f>
        <v>30989425.037033301</v>
      </c>
      <c r="F20" s="103">
        <f t="shared" si="18"/>
        <v>30989425.037033301</v>
      </c>
      <c r="G20" s="103">
        <f t="shared" si="18"/>
        <v>30989425.037033301</v>
      </c>
      <c r="H20" s="103">
        <f t="shared" si="18"/>
        <v>30989425.037033301</v>
      </c>
      <c r="I20" s="103">
        <f t="shared" si="18"/>
        <v>30989425.037033301</v>
      </c>
      <c r="J20" s="103">
        <f t="shared" si="18"/>
        <v>30989425.037033301</v>
      </c>
      <c r="K20" s="103">
        <f t="shared" si="18"/>
        <v>30989425.037033301</v>
      </c>
      <c r="L20" s="103">
        <f t="shared" si="18"/>
        <v>30989425.037033301</v>
      </c>
      <c r="M20" s="103">
        <f t="shared" si="18"/>
        <v>30989425.037033301</v>
      </c>
      <c r="N20" s="103">
        <f t="shared" si="18"/>
        <v>30989425.037033301</v>
      </c>
      <c r="O20" s="103">
        <f t="shared" si="18"/>
        <v>30989425.037033301</v>
      </c>
    </row>
    <row r="21" spans="1:15" x14ac:dyDescent="0.25">
      <c r="A21" s="165" t="s">
        <v>1698</v>
      </c>
      <c r="B21" s="165" t="s">
        <v>1699</v>
      </c>
      <c r="C21" s="174">
        <f>GETPIVOTDATA("Propuesta 2025",'Dinamica Calendarizado'!$A$3,"Nivel Conepto",3200)</f>
        <v>219250000</v>
      </c>
      <c r="D21" s="103">
        <f>$C$21/12</f>
        <v>18270833.333333332</v>
      </c>
      <c r="E21" s="103">
        <f t="shared" ref="E21:O21" si="19">$C$21/12</f>
        <v>18270833.333333332</v>
      </c>
      <c r="F21" s="103">
        <f t="shared" si="19"/>
        <v>18270833.333333332</v>
      </c>
      <c r="G21" s="103">
        <f t="shared" si="19"/>
        <v>18270833.333333332</v>
      </c>
      <c r="H21" s="103">
        <f t="shared" si="19"/>
        <v>18270833.333333332</v>
      </c>
      <c r="I21" s="103">
        <f t="shared" si="19"/>
        <v>18270833.333333332</v>
      </c>
      <c r="J21" s="103">
        <f t="shared" si="19"/>
        <v>18270833.333333332</v>
      </c>
      <c r="K21" s="103">
        <f t="shared" si="19"/>
        <v>18270833.333333332</v>
      </c>
      <c r="L21" s="103">
        <f t="shared" si="19"/>
        <v>18270833.333333332</v>
      </c>
      <c r="M21" s="103">
        <f t="shared" si="19"/>
        <v>18270833.333333332</v>
      </c>
      <c r="N21" s="103">
        <f t="shared" si="19"/>
        <v>18270833.333333332</v>
      </c>
      <c r="O21" s="103">
        <f t="shared" si="19"/>
        <v>18270833.333333332</v>
      </c>
    </row>
    <row r="22" spans="1:15" x14ac:dyDescent="0.25">
      <c r="A22" s="165" t="s">
        <v>1700</v>
      </c>
      <c r="B22" s="165" t="s">
        <v>1701</v>
      </c>
      <c r="C22" s="174">
        <f>GETPIVOTDATA("Propuesta 2025",'Dinamica Calendarizado'!$A$3,"Nivel Conepto",3300)</f>
        <v>118943496.36</v>
      </c>
      <c r="D22" s="103">
        <f>$C$22/12</f>
        <v>9911958.0299999993</v>
      </c>
      <c r="E22" s="103">
        <f t="shared" ref="E22:O22" si="20">$C$22/12</f>
        <v>9911958.0299999993</v>
      </c>
      <c r="F22" s="103">
        <f t="shared" si="20"/>
        <v>9911958.0299999993</v>
      </c>
      <c r="G22" s="103">
        <f t="shared" si="20"/>
        <v>9911958.0299999993</v>
      </c>
      <c r="H22" s="103">
        <f t="shared" si="20"/>
        <v>9911958.0299999993</v>
      </c>
      <c r="I22" s="103">
        <f t="shared" si="20"/>
        <v>9911958.0299999993</v>
      </c>
      <c r="J22" s="103">
        <f t="shared" si="20"/>
        <v>9911958.0299999993</v>
      </c>
      <c r="K22" s="103">
        <f t="shared" si="20"/>
        <v>9911958.0299999993</v>
      </c>
      <c r="L22" s="103">
        <f t="shared" si="20"/>
        <v>9911958.0299999993</v>
      </c>
      <c r="M22" s="103">
        <f t="shared" si="20"/>
        <v>9911958.0299999993</v>
      </c>
      <c r="N22" s="103">
        <f t="shared" si="20"/>
        <v>9911958.0299999993</v>
      </c>
      <c r="O22" s="103">
        <f t="shared" si="20"/>
        <v>9911958.0299999993</v>
      </c>
    </row>
    <row r="23" spans="1:15" x14ac:dyDescent="0.25">
      <c r="A23" s="165" t="s">
        <v>1702</v>
      </c>
      <c r="B23" s="165" t="s">
        <v>1703</v>
      </c>
      <c r="C23" s="174">
        <f>GETPIVOTDATA("Propuesta 2025",'Dinamica Calendarizado'!$A$3,"Nivel Conepto",3400)</f>
        <v>63654100</v>
      </c>
      <c r="D23" s="103">
        <f>$C$23/12</f>
        <v>5304508.333333333</v>
      </c>
      <c r="E23" s="103">
        <f t="shared" ref="E23:O23" si="21">$C$23/12</f>
        <v>5304508.333333333</v>
      </c>
      <c r="F23" s="103">
        <f t="shared" si="21"/>
        <v>5304508.333333333</v>
      </c>
      <c r="G23" s="103">
        <f t="shared" si="21"/>
        <v>5304508.333333333</v>
      </c>
      <c r="H23" s="103">
        <f t="shared" si="21"/>
        <v>5304508.333333333</v>
      </c>
      <c r="I23" s="103">
        <f t="shared" si="21"/>
        <v>5304508.333333333</v>
      </c>
      <c r="J23" s="103">
        <f t="shared" si="21"/>
        <v>5304508.333333333</v>
      </c>
      <c r="K23" s="103">
        <f t="shared" si="21"/>
        <v>5304508.333333333</v>
      </c>
      <c r="L23" s="103">
        <f t="shared" si="21"/>
        <v>5304508.333333333</v>
      </c>
      <c r="M23" s="103">
        <f t="shared" si="21"/>
        <v>5304508.333333333</v>
      </c>
      <c r="N23" s="103">
        <f t="shared" si="21"/>
        <v>5304508.333333333</v>
      </c>
      <c r="O23" s="103">
        <f t="shared" si="21"/>
        <v>5304508.333333333</v>
      </c>
    </row>
    <row r="24" spans="1:15" x14ac:dyDescent="0.25">
      <c r="A24" s="165" t="s">
        <v>1704</v>
      </c>
      <c r="B24" s="165" t="s">
        <v>1705</v>
      </c>
      <c r="C24" s="174">
        <f>GETPIVOTDATA("Propuesta 2025",'Dinamica Calendarizado'!$A$3,"Nivel Conepto",3500)</f>
        <v>557464600</v>
      </c>
      <c r="D24" s="103">
        <f>$C$24/12</f>
        <v>46455383.333333336</v>
      </c>
      <c r="E24" s="103">
        <f t="shared" ref="E24:O24" si="22">$C$24/12</f>
        <v>46455383.333333336</v>
      </c>
      <c r="F24" s="103">
        <f t="shared" si="22"/>
        <v>46455383.333333336</v>
      </c>
      <c r="G24" s="103">
        <f t="shared" si="22"/>
        <v>46455383.333333336</v>
      </c>
      <c r="H24" s="103">
        <f t="shared" si="22"/>
        <v>46455383.333333336</v>
      </c>
      <c r="I24" s="103">
        <f t="shared" si="22"/>
        <v>46455383.333333336</v>
      </c>
      <c r="J24" s="103">
        <f t="shared" si="22"/>
        <v>46455383.333333336</v>
      </c>
      <c r="K24" s="103">
        <f t="shared" si="22"/>
        <v>46455383.333333336</v>
      </c>
      <c r="L24" s="103">
        <f t="shared" si="22"/>
        <v>46455383.333333336</v>
      </c>
      <c r="M24" s="103">
        <f t="shared" si="22"/>
        <v>46455383.333333336</v>
      </c>
      <c r="N24" s="103">
        <f t="shared" si="22"/>
        <v>46455383.333333336</v>
      </c>
      <c r="O24" s="103">
        <f t="shared" si="22"/>
        <v>46455383.333333336</v>
      </c>
    </row>
    <row r="25" spans="1:15" x14ac:dyDescent="0.25">
      <c r="A25" s="165" t="s">
        <v>1706</v>
      </c>
      <c r="B25" s="165" t="s">
        <v>1707</v>
      </c>
      <c r="C25" s="174">
        <f>GETPIVOTDATA("Propuesta 2025",'Dinamica Calendarizado'!$A$3,"Nivel Conepto",3600)</f>
        <v>44270000</v>
      </c>
      <c r="D25" s="103">
        <f>$C$25/12</f>
        <v>3689166.6666666665</v>
      </c>
      <c r="E25" s="103">
        <f t="shared" ref="E25:O25" si="23">$C$25/12</f>
        <v>3689166.6666666665</v>
      </c>
      <c r="F25" s="103">
        <f t="shared" si="23"/>
        <v>3689166.6666666665</v>
      </c>
      <c r="G25" s="103">
        <f t="shared" si="23"/>
        <v>3689166.6666666665</v>
      </c>
      <c r="H25" s="103">
        <f t="shared" si="23"/>
        <v>3689166.6666666665</v>
      </c>
      <c r="I25" s="103">
        <f t="shared" si="23"/>
        <v>3689166.6666666665</v>
      </c>
      <c r="J25" s="103">
        <f t="shared" si="23"/>
        <v>3689166.6666666665</v>
      </c>
      <c r="K25" s="103">
        <f t="shared" si="23"/>
        <v>3689166.6666666665</v>
      </c>
      <c r="L25" s="103">
        <f t="shared" si="23"/>
        <v>3689166.6666666665</v>
      </c>
      <c r="M25" s="103">
        <f t="shared" si="23"/>
        <v>3689166.6666666665</v>
      </c>
      <c r="N25" s="103">
        <f t="shared" si="23"/>
        <v>3689166.6666666665</v>
      </c>
      <c r="O25" s="103">
        <f t="shared" si="23"/>
        <v>3689166.6666666665</v>
      </c>
    </row>
    <row r="26" spans="1:15" x14ac:dyDescent="0.25">
      <c r="A26" s="165" t="s">
        <v>1708</v>
      </c>
      <c r="B26" s="165" t="s">
        <v>1709</v>
      </c>
      <c r="C26" s="174">
        <f>GETPIVOTDATA("Propuesta 2025",'Dinamica Calendarizado'!$A$3,"Nivel Conepto",3700)</f>
        <v>398500</v>
      </c>
      <c r="D26" s="103">
        <f>$C$26/12</f>
        <v>33208.333333333336</v>
      </c>
      <c r="E26" s="103">
        <f t="shared" ref="E26:O26" si="24">$C$26/12</f>
        <v>33208.333333333336</v>
      </c>
      <c r="F26" s="103">
        <f t="shared" si="24"/>
        <v>33208.333333333336</v>
      </c>
      <c r="G26" s="103">
        <f t="shared" si="24"/>
        <v>33208.333333333336</v>
      </c>
      <c r="H26" s="103">
        <f t="shared" si="24"/>
        <v>33208.333333333336</v>
      </c>
      <c r="I26" s="103">
        <f t="shared" si="24"/>
        <v>33208.333333333336</v>
      </c>
      <c r="J26" s="103">
        <f t="shared" si="24"/>
        <v>33208.333333333336</v>
      </c>
      <c r="K26" s="103">
        <f t="shared" si="24"/>
        <v>33208.333333333336</v>
      </c>
      <c r="L26" s="103">
        <f t="shared" si="24"/>
        <v>33208.333333333336</v>
      </c>
      <c r="M26" s="103">
        <f t="shared" si="24"/>
        <v>33208.333333333336</v>
      </c>
      <c r="N26" s="103">
        <f t="shared" si="24"/>
        <v>33208.333333333336</v>
      </c>
      <c r="O26" s="103">
        <f t="shared" si="24"/>
        <v>33208.333333333336</v>
      </c>
    </row>
    <row r="27" spans="1:15" x14ac:dyDescent="0.25">
      <c r="A27" s="165" t="s">
        <v>1710</v>
      </c>
      <c r="B27" s="165" t="s">
        <v>1711</v>
      </c>
      <c r="C27" s="174">
        <f>GETPIVOTDATA("Propuesta 2025",'Dinamica Calendarizado'!$A$3,"Nivel Conepto",3800)</f>
        <v>21468000</v>
      </c>
      <c r="D27" s="103">
        <f>$C$27/12</f>
        <v>1789000</v>
      </c>
      <c r="E27" s="103">
        <f t="shared" ref="E27:O27" si="25">$C$27/12</f>
        <v>1789000</v>
      </c>
      <c r="F27" s="103">
        <f t="shared" si="25"/>
        <v>1789000</v>
      </c>
      <c r="G27" s="103">
        <f t="shared" si="25"/>
        <v>1789000</v>
      </c>
      <c r="H27" s="103">
        <f t="shared" si="25"/>
        <v>1789000</v>
      </c>
      <c r="I27" s="103">
        <f t="shared" si="25"/>
        <v>1789000</v>
      </c>
      <c r="J27" s="103">
        <f t="shared" si="25"/>
        <v>1789000</v>
      </c>
      <c r="K27" s="103">
        <f t="shared" si="25"/>
        <v>1789000</v>
      </c>
      <c r="L27" s="103">
        <f t="shared" si="25"/>
        <v>1789000</v>
      </c>
      <c r="M27" s="103">
        <f t="shared" si="25"/>
        <v>1789000</v>
      </c>
      <c r="N27" s="103">
        <f t="shared" si="25"/>
        <v>1789000</v>
      </c>
      <c r="O27" s="103">
        <f t="shared" si="25"/>
        <v>1789000</v>
      </c>
    </row>
    <row r="28" spans="1:15" x14ac:dyDescent="0.25">
      <c r="A28" s="165" t="s">
        <v>1712</v>
      </c>
      <c r="B28" s="165" t="s">
        <v>1713</v>
      </c>
      <c r="C28" s="174">
        <f>GETPIVOTDATA("Propuesta 2025",'Dinamica Calendarizado'!$A$3,"Nivel Conepto",3900)</f>
        <v>30730000</v>
      </c>
      <c r="D28" s="103">
        <f>$C$28/12</f>
        <v>2560833.3333333335</v>
      </c>
      <c r="E28" s="103">
        <f t="shared" ref="E28:O28" si="26">$C$28/12</f>
        <v>2560833.3333333335</v>
      </c>
      <c r="F28" s="103">
        <f t="shared" si="26"/>
        <v>2560833.3333333335</v>
      </c>
      <c r="G28" s="103">
        <f t="shared" si="26"/>
        <v>2560833.3333333335</v>
      </c>
      <c r="H28" s="103">
        <f t="shared" si="26"/>
        <v>2560833.3333333335</v>
      </c>
      <c r="I28" s="103">
        <f t="shared" si="26"/>
        <v>2560833.3333333335</v>
      </c>
      <c r="J28" s="103">
        <f t="shared" si="26"/>
        <v>2560833.3333333335</v>
      </c>
      <c r="K28" s="103">
        <f t="shared" si="26"/>
        <v>2560833.3333333335</v>
      </c>
      <c r="L28" s="103">
        <f t="shared" si="26"/>
        <v>2560833.3333333335</v>
      </c>
      <c r="M28" s="103">
        <f t="shared" si="26"/>
        <v>2560833.3333333335</v>
      </c>
      <c r="N28" s="103">
        <f t="shared" si="26"/>
        <v>2560833.3333333335</v>
      </c>
      <c r="O28" s="103">
        <f t="shared" si="26"/>
        <v>2560833.3333333335</v>
      </c>
    </row>
    <row r="29" spans="1:15" x14ac:dyDescent="0.25">
      <c r="A29" s="215">
        <v>4000</v>
      </c>
      <c r="B29" s="215" t="s">
        <v>85</v>
      </c>
      <c r="C29" s="216">
        <f>SUM(D29:O29)</f>
        <v>332757105.60559994</v>
      </c>
      <c r="D29" s="216">
        <f t="shared" ref="D29:O29" si="27">SUM(D30:D32)</f>
        <v>27729758.800466664</v>
      </c>
      <c r="E29" s="216">
        <f t="shared" si="27"/>
        <v>27729758.800466664</v>
      </c>
      <c r="F29" s="216">
        <f t="shared" si="27"/>
        <v>27729758.800466664</v>
      </c>
      <c r="G29" s="216">
        <f t="shared" si="27"/>
        <v>27729758.800466664</v>
      </c>
      <c r="H29" s="216">
        <f t="shared" si="27"/>
        <v>27729758.800466664</v>
      </c>
      <c r="I29" s="216">
        <f t="shared" si="27"/>
        <v>27729758.800466664</v>
      </c>
      <c r="J29" s="216">
        <f t="shared" si="27"/>
        <v>27729758.800466664</v>
      </c>
      <c r="K29" s="216">
        <f t="shared" si="27"/>
        <v>27729758.800466664</v>
      </c>
      <c r="L29" s="216">
        <f t="shared" si="27"/>
        <v>27729758.800466664</v>
      </c>
      <c r="M29" s="216">
        <f t="shared" si="27"/>
        <v>27729758.800466664</v>
      </c>
      <c r="N29" s="216">
        <f t="shared" si="27"/>
        <v>27729758.800466664</v>
      </c>
      <c r="O29" s="216">
        <f t="shared" si="27"/>
        <v>27729758.800466664</v>
      </c>
    </row>
    <row r="30" spans="1:15" x14ac:dyDescent="0.25">
      <c r="A30" s="165" t="s">
        <v>1714</v>
      </c>
      <c r="B30" s="165" t="s">
        <v>1715</v>
      </c>
      <c r="C30" s="175">
        <f>GETPIVOTDATA("Propuesta 2025",'Dinamica Calendarizado'!$A$3,"Nivel Conepto",4200)</f>
        <v>161318105.6056</v>
      </c>
      <c r="D30" s="103">
        <f>$C$30/12</f>
        <v>13443175.467133334</v>
      </c>
      <c r="E30" s="103">
        <f t="shared" ref="E30:O30" si="28">$C$30/12</f>
        <v>13443175.467133334</v>
      </c>
      <c r="F30" s="103">
        <f t="shared" si="28"/>
        <v>13443175.467133334</v>
      </c>
      <c r="G30" s="103">
        <f t="shared" si="28"/>
        <v>13443175.467133334</v>
      </c>
      <c r="H30" s="103">
        <f t="shared" si="28"/>
        <v>13443175.467133334</v>
      </c>
      <c r="I30" s="103">
        <f t="shared" si="28"/>
        <v>13443175.467133334</v>
      </c>
      <c r="J30" s="103">
        <f t="shared" si="28"/>
        <v>13443175.467133334</v>
      </c>
      <c r="K30" s="103">
        <f t="shared" si="28"/>
        <v>13443175.467133334</v>
      </c>
      <c r="L30" s="103">
        <f t="shared" si="28"/>
        <v>13443175.467133334</v>
      </c>
      <c r="M30" s="103">
        <f t="shared" si="28"/>
        <v>13443175.467133334</v>
      </c>
      <c r="N30" s="103">
        <f t="shared" si="28"/>
        <v>13443175.467133334</v>
      </c>
      <c r="O30" s="103">
        <f t="shared" si="28"/>
        <v>13443175.467133334</v>
      </c>
    </row>
    <row r="31" spans="1:15" x14ac:dyDescent="0.25">
      <c r="A31" s="165" t="s">
        <v>1716</v>
      </c>
      <c r="B31" s="168" t="s">
        <v>1576</v>
      </c>
      <c r="C31" s="175">
        <f>GETPIVOTDATA("Propuesta 2025",'Dinamica Calendarizado'!$A$3,"Nivel Conepto",4300)</f>
        <v>17750000</v>
      </c>
      <c r="D31" s="103">
        <f>$C$31/12</f>
        <v>1479166.6666666667</v>
      </c>
      <c r="E31" s="103">
        <f t="shared" ref="E31:O31" si="29">$C$31/12</f>
        <v>1479166.6666666667</v>
      </c>
      <c r="F31" s="103">
        <f t="shared" si="29"/>
        <v>1479166.6666666667</v>
      </c>
      <c r="G31" s="103">
        <f t="shared" si="29"/>
        <v>1479166.6666666667</v>
      </c>
      <c r="H31" s="103">
        <f t="shared" si="29"/>
        <v>1479166.6666666667</v>
      </c>
      <c r="I31" s="103">
        <f t="shared" si="29"/>
        <v>1479166.6666666667</v>
      </c>
      <c r="J31" s="103">
        <f t="shared" si="29"/>
        <v>1479166.6666666667</v>
      </c>
      <c r="K31" s="103">
        <f t="shared" si="29"/>
        <v>1479166.6666666667</v>
      </c>
      <c r="L31" s="103">
        <f t="shared" si="29"/>
        <v>1479166.6666666667</v>
      </c>
      <c r="M31" s="103">
        <f t="shared" si="29"/>
        <v>1479166.6666666667</v>
      </c>
      <c r="N31" s="103">
        <f t="shared" si="29"/>
        <v>1479166.6666666667</v>
      </c>
      <c r="O31" s="103">
        <f t="shared" si="29"/>
        <v>1479166.6666666667</v>
      </c>
    </row>
    <row r="32" spans="1:15" x14ac:dyDescent="0.25">
      <c r="A32" s="165" t="s">
        <v>1717</v>
      </c>
      <c r="B32" s="165" t="s">
        <v>1718</v>
      </c>
      <c r="C32" s="175">
        <f>GETPIVOTDATA("Propuesta 2025",'Dinamica Calendarizado'!$A$3,"Nivel Conepto",4400)</f>
        <v>153689000</v>
      </c>
      <c r="D32" s="103">
        <f>$C$32/12</f>
        <v>12807416.666666666</v>
      </c>
      <c r="E32" s="103">
        <f t="shared" ref="E32:O32" si="30">$C$32/12</f>
        <v>12807416.666666666</v>
      </c>
      <c r="F32" s="103">
        <f t="shared" si="30"/>
        <v>12807416.666666666</v>
      </c>
      <c r="G32" s="103">
        <f t="shared" si="30"/>
        <v>12807416.666666666</v>
      </c>
      <c r="H32" s="103">
        <f t="shared" si="30"/>
        <v>12807416.666666666</v>
      </c>
      <c r="I32" s="103">
        <f t="shared" si="30"/>
        <v>12807416.666666666</v>
      </c>
      <c r="J32" s="103">
        <f t="shared" si="30"/>
        <v>12807416.666666666</v>
      </c>
      <c r="K32" s="103">
        <f t="shared" si="30"/>
        <v>12807416.666666666</v>
      </c>
      <c r="L32" s="103">
        <f t="shared" si="30"/>
        <v>12807416.666666666</v>
      </c>
      <c r="M32" s="103">
        <f t="shared" si="30"/>
        <v>12807416.666666666</v>
      </c>
      <c r="N32" s="103">
        <f t="shared" si="30"/>
        <v>12807416.666666666</v>
      </c>
      <c r="O32" s="103">
        <f t="shared" si="30"/>
        <v>12807416.666666666</v>
      </c>
    </row>
    <row r="33" spans="1:15" x14ac:dyDescent="0.25">
      <c r="A33" s="215">
        <v>5000</v>
      </c>
      <c r="B33" s="215" t="s">
        <v>67</v>
      </c>
      <c r="C33" s="216">
        <f>SUM(D33:O33)</f>
        <v>75158433.530000016</v>
      </c>
      <c r="D33" s="216">
        <f t="shared" ref="D33:O33" si="31">SUM(D34:D42)</f>
        <v>6263202.7941666674</v>
      </c>
      <c r="E33" s="216">
        <f t="shared" si="31"/>
        <v>6263202.7941666674</v>
      </c>
      <c r="F33" s="216">
        <f t="shared" si="31"/>
        <v>6263202.7941666674</v>
      </c>
      <c r="G33" s="216">
        <f t="shared" si="31"/>
        <v>6263202.7941666674</v>
      </c>
      <c r="H33" s="216">
        <f t="shared" si="31"/>
        <v>6263202.7941666674</v>
      </c>
      <c r="I33" s="216">
        <f t="shared" si="31"/>
        <v>6263202.7941666674</v>
      </c>
      <c r="J33" s="216">
        <f t="shared" si="31"/>
        <v>6263202.7941666674</v>
      </c>
      <c r="K33" s="216">
        <f t="shared" si="31"/>
        <v>6263202.7941666674</v>
      </c>
      <c r="L33" s="216">
        <f t="shared" si="31"/>
        <v>6263202.7941666674</v>
      </c>
      <c r="M33" s="216">
        <f t="shared" si="31"/>
        <v>6263202.7941666674</v>
      </c>
      <c r="N33" s="216">
        <f t="shared" si="31"/>
        <v>6263202.7941666674</v>
      </c>
      <c r="O33" s="216">
        <f t="shared" si="31"/>
        <v>6263202.7941666674</v>
      </c>
    </row>
    <row r="34" spans="1:15" x14ac:dyDescent="0.25">
      <c r="A34" s="165" t="s">
        <v>1719</v>
      </c>
      <c r="B34" s="165" t="s">
        <v>1720</v>
      </c>
      <c r="C34" s="174">
        <f>GETPIVOTDATA("Propuesta 2025",'Dinamica Calendarizado'!$A$3,"Nivel Conepto",5100)</f>
        <v>12230000</v>
      </c>
      <c r="D34" s="103">
        <f>$C$34/12</f>
        <v>1019166.6666666666</v>
      </c>
      <c r="E34" s="103">
        <f t="shared" ref="E34:O34" si="32">$C$34/12</f>
        <v>1019166.6666666666</v>
      </c>
      <c r="F34" s="103">
        <f t="shared" si="32"/>
        <v>1019166.6666666666</v>
      </c>
      <c r="G34" s="103">
        <f t="shared" si="32"/>
        <v>1019166.6666666666</v>
      </c>
      <c r="H34" s="103">
        <f t="shared" si="32"/>
        <v>1019166.6666666666</v>
      </c>
      <c r="I34" s="103">
        <f t="shared" si="32"/>
        <v>1019166.6666666666</v>
      </c>
      <c r="J34" s="103">
        <f t="shared" si="32"/>
        <v>1019166.6666666666</v>
      </c>
      <c r="K34" s="103">
        <f t="shared" si="32"/>
        <v>1019166.6666666666</v>
      </c>
      <c r="L34" s="103">
        <f t="shared" si="32"/>
        <v>1019166.6666666666</v>
      </c>
      <c r="M34" s="103">
        <f t="shared" si="32"/>
        <v>1019166.6666666666</v>
      </c>
      <c r="N34" s="103">
        <f t="shared" si="32"/>
        <v>1019166.6666666666</v>
      </c>
      <c r="O34" s="103">
        <f t="shared" si="32"/>
        <v>1019166.6666666666</v>
      </c>
    </row>
    <row r="35" spans="1:15" x14ac:dyDescent="0.25">
      <c r="A35" s="165">
        <v>5200</v>
      </c>
      <c r="B35" s="165" t="s">
        <v>1721</v>
      </c>
      <c r="C35" s="174">
        <f>GETPIVOTDATA("Propuesta 2025",'Dinamica Calendarizado'!$A$3,"Nivel Conepto",5200)</f>
        <v>1250000</v>
      </c>
      <c r="D35" s="103">
        <f>$C$35/12</f>
        <v>104166.66666666667</v>
      </c>
      <c r="E35" s="103">
        <f t="shared" ref="E35:O35" si="33">$C$35/12</f>
        <v>104166.66666666667</v>
      </c>
      <c r="F35" s="103">
        <f t="shared" si="33"/>
        <v>104166.66666666667</v>
      </c>
      <c r="G35" s="103">
        <f t="shared" si="33"/>
        <v>104166.66666666667</v>
      </c>
      <c r="H35" s="103">
        <f t="shared" si="33"/>
        <v>104166.66666666667</v>
      </c>
      <c r="I35" s="103">
        <f t="shared" si="33"/>
        <v>104166.66666666667</v>
      </c>
      <c r="J35" s="103">
        <f t="shared" si="33"/>
        <v>104166.66666666667</v>
      </c>
      <c r="K35" s="103">
        <f t="shared" si="33"/>
        <v>104166.66666666667</v>
      </c>
      <c r="L35" s="103">
        <f t="shared" si="33"/>
        <v>104166.66666666667</v>
      </c>
      <c r="M35" s="103">
        <f t="shared" si="33"/>
        <v>104166.66666666667</v>
      </c>
      <c r="N35" s="103">
        <f t="shared" si="33"/>
        <v>104166.66666666667</v>
      </c>
      <c r="O35" s="103">
        <f t="shared" si="33"/>
        <v>104166.66666666667</v>
      </c>
    </row>
    <row r="36" spans="1:15" x14ac:dyDescent="0.25">
      <c r="A36" s="165" t="s">
        <v>1722</v>
      </c>
      <c r="B36" s="165" t="s">
        <v>1723</v>
      </c>
      <c r="C36" s="174">
        <f>GETPIVOTDATA("Propuesta 2025",'Dinamica Calendarizado'!$A$3,"Nivel Conepto",5300)</f>
        <v>5750000</v>
      </c>
      <c r="D36" s="103">
        <f>$C$36/12</f>
        <v>479166.66666666669</v>
      </c>
      <c r="E36" s="103">
        <f t="shared" ref="E36:O36" si="34">$C$36/12</f>
        <v>479166.66666666669</v>
      </c>
      <c r="F36" s="103">
        <f t="shared" si="34"/>
        <v>479166.66666666669</v>
      </c>
      <c r="G36" s="103">
        <f t="shared" si="34"/>
        <v>479166.66666666669</v>
      </c>
      <c r="H36" s="103">
        <f t="shared" si="34"/>
        <v>479166.66666666669</v>
      </c>
      <c r="I36" s="103">
        <f t="shared" si="34"/>
        <v>479166.66666666669</v>
      </c>
      <c r="J36" s="103">
        <f t="shared" si="34"/>
        <v>479166.66666666669</v>
      </c>
      <c r="K36" s="103">
        <f t="shared" si="34"/>
        <v>479166.66666666669</v>
      </c>
      <c r="L36" s="103">
        <f t="shared" si="34"/>
        <v>479166.66666666669</v>
      </c>
      <c r="M36" s="103">
        <f t="shared" si="34"/>
        <v>479166.66666666669</v>
      </c>
      <c r="N36" s="103">
        <f t="shared" si="34"/>
        <v>479166.66666666669</v>
      </c>
      <c r="O36" s="103">
        <f t="shared" si="34"/>
        <v>479166.66666666669</v>
      </c>
    </row>
    <row r="37" spans="1:15" x14ac:dyDescent="0.25">
      <c r="A37" s="165">
        <v>5400</v>
      </c>
      <c r="B37" s="165" t="s">
        <v>326</v>
      </c>
      <c r="C37" s="174">
        <v>0</v>
      </c>
      <c r="D37" s="103">
        <f>$C$37/12</f>
        <v>0</v>
      </c>
      <c r="E37" s="103">
        <f t="shared" ref="E37:O37" si="35">$C$37/12</f>
        <v>0</v>
      </c>
      <c r="F37" s="103">
        <f t="shared" si="35"/>
        <v>0</v>
      </c>
      <c r="G37" s="103">
        <f t="shared" si="35"/>
        <v>0</v>
      </c>
      <c r="H37" s="103">
        <f t="shared" si="35"/>
        <v>0</v>
      </c>
      <c r="I37" s="103">
        <f t="shared" si="35"/>
        <v>0</v>
      </c>
      <c r="J37" s="103">
        <f t="shared" si="35"/>
        <v>0</v>
      </c>
      <c r="K37" s="103">
        <f t="shared" si="35"/>
        <v>0</v>
      </c>
      <c r="L37" s="103">
        <f t="shared" si="35"/>
        <v>0</v>
      </c>
      <c r="M37" s="103">
        <f t="shared" si="35"/>
        <v>0</v>
      </c>
      <c r="N37" s="103">
        <f t="shared" si="35"/>
        <v>0</v>
      </c>
      <c r="O37" s="103">
        <f t="shared" si="35"/>
        <v>0</v>
      </c>
    </row>
    <row r="38" spans="1:15" x14ac:dyDescent="0.25">
      <c r="A38" s="165">
        <v>5500</v>
      </c>
      <c r="B38" s="165" t="s">
        <v>1724</v>
      </c>
      <c r="C38" s="174">
        <v>0</v>
      </c>
      <c r="D38" s="103">
        <f>$C$38/12</f>
        <v>0</v>
      </c>
      <c r="E38" s="103">
        <f t="shared" ref="E38:O38" si="36">$C$38/12</f>
        <v>0</v>
      </c>
      <c r="F38" s="103">
        <f t="shared" si="36"/>
        <v>0</v>
      </c>
      <c r="G38" s="103">
        <f t="shared" si="36"/>
        <v>0</v>
      </c>
      <c r="H38" s="103">
        <f t="shared" si="36"/>
        <v>0</v>
      </c>
      <c r="I38" s="103">
        <f t="shared" si="36"/>
        <v>0</v>
      </c>
      <c r="J38" s="103">
        <f t="shared" si="36"/>
        <v>0</v>
      </c>
      <c r="K38" s="103">
        <f t="shared" si="36"/>
        <v>0</v>
      </c>
      <c r="L38" s="103">
        <f t="shared" si="36"/>
        <v>0</v>
      </c>
      <c r="M38" s="103">
        <f t="shared" si="36"/>
        <v>0</v>
      </c>
      <c r="N38" s="103">
        <f t="shared" si="36"/>
        <v>0</v>
      </c>
      <c r="O38" s="103">
        <f t="shared" si="36"/>
        <v>0</v>
      </c>
    </row>
    <row r="39" spans="1:15" x14ac:dyDescent="0.25">
      <c r="A39" s="165" t="s">
        <v>1725</v>
      </c>
      <c r="B39" s="165" t="s">
        <v>1726</v>
      </c>
      <c r="C39" s="174">
        <f>GETPIVOTDATA("Propuesta 2025",'Dinamica Calendarizado'!$A$3,"Nivel Conepto",5600)</f>
        <v>6778250.8799999999</v>
      </c>
      <c r="D39" s="103">
        <f>$C$39/12</f>
        <v>564854.24</v>
      </c>
      <c r="E39" s="103">
        <f t="shared" ref="E39:O39" si="37">$C$39/12</f>
        <v>564854.24</v>
      </c>
      <c r="F39" s="103">
        <f t="shared" si="37"/>
        <v>564854.24</v>
      </c>
      <c r="G39" s="103">
        <f t="shared" si="37"/>
        <v>564854.24</v>
      </c>
      <c r="H39" s="103">
        <f t="shared" si="37"/>
        <v>564854.24</v>
      </c>
      <c r="I39" s="103">
        <f t="shared" si="37"/>
        <v>564854.24</v>
      </c>
      <c r="J39" s="103">
        <f t="shared" si="37"/>
        <v>564854.24</v>
      </c>
      <c r="K39" s="103">
        <f t="shared" si="37"/>
        <v>564854.24</v>
      </c>
      <c r="L39" s="103">
        <f t="shared" si="37"/>
        <v>564854.24</v>
      </c>
      <c r="M39" s="103">
        <f t="shared" si="37"/>
        <v>564854.24</v>
      </c>
      <c r="N39" s="103">
        <f t="shared" si="37"/>
        <v>564854.24</v>
      </c>
      <c r="O39" s="103">
        <f t="shared" si="37"/>
        <v>564854.24</v>
      </c>
    </row>
    <row r="40" spans="1:15" x14ac:dyDescent="0.25">
      <c r="A40" s="165" t="s">
        <v>1727</v>
      </c>
      <c r="B40" s="165" t="s">
        <v>1728</v>
      </c>
      <c r="C40" s="174">
        <f>GETPIVOTDATA("Propuesta 2025",'Dinamica Calendarizado'!$A$3,"Nivel Conepto",5700)</f>
        <v>200000</v>
      </c>
      <c r="D40" s="103">
        <f>$C$40/12</f>
        <v>16666.666666666668</v>
      </c>
      <c r="E40" s="103">
        <f t="shared" ref="E40:O40" si="38">$C$40/12</f>
        <v>16666.666666666668</v>
      </c>
      <c r="F40" s="103">
        <f t="shared" si="38"/>
        <v>16666.666666666668</v>
      </c>
      <c r="G40" s="103">
        <f t="shared" si="38"/>
        <v>16666.666666666668</v>
      </c>
      <c r="H40" s="103">
        <f t="shared" si="38"/>
        <v>16666.666666666668</v>
      </c>
      <c r="I40" s="103">
        <f t="shared" si="38"/>
        <v>16666.666666666668</v>
      </c>
      <c r="J40" s="103">
        <f t="shared" si="38"/>
        <v>16666.666666666668</v>
      </c>
      <c r="K40" s="103">
        <f t="shared" si="38"/>
        <v>16666.666666666668</v>
      </c>
      <c r="L40" s="103">
        <f t="shared" si="38"/>
        <v>16666.666666666668</v>
      </c>
      <c r="M40" s="103">
        <f t="shared" si="38"/>
        <v>16666.666666666668</v>
      </c>
      <c r="N40" s="103">
        <f t="shared" si="38"/>
        <v>16666.666666666668</v>
      </c>
      <c r="O40" s="103">
        <f t="shared" si="38"/>
        <v>16666.666666666668</v>
      </c>
    </row>
    <row r="41" spans="1:15" x14ac:dyDescent="0.25">
      <c r="A41" s="165" t="s">
        <v>1729</v>
      </c>
      <c r="B41" s="165" t="s">
        <v>1730</v>
      </c>
      <c r="C41" s="174">
        <f>GETPIVOTDATA("Propuesta 2025",'Dinamica Calendarizado'!$A$3,"Nivel Conepto",5800)</f>
        <v>10000000</v>
      </c>
      <c r="D41" s="103">
        <f>$C$41/12</f>
        <v>833333.33333333337</v>
      </c>
      <c r="E41" s="103">
        <f t="shared" ref="E41:O41" si="39">$C$41/12</f>
        <v>833333.33333333337</v>
      </c>
      <c r="F41" s="103">
        <f t="shared" si="39"/>
        <v>833333.33333333337</v>
      </c>
      <c r="G41" s="103">
        <f t="shared" si="39"/>
        <v>833333.33333333337</v>
      </c>
      <c r="H41" s="103">
        <f t="shared" si="39"/>
        <v>833333.33333333337</v>
      </c>
      <c r="I41" s="103">
        <f t="shared" si="39"/>
        <v>833333.33333333337</v>
      </c>
      <c r="J41" s="103">
        <f t="shared" si="39"/>
        <v>833333.33333333337</v>
      </c>
      <c r="K41" s="103">
        <f t="shared" si="39"/>
        <v>833333.33333333337</v>
      </c>
      <c r="L41" s="103">
        <f t="shared" si="39"/>
        <v>833333.33333333337</v>
      </c>
      <c r="M41" s="103">
        <f t="shared" si="39"/>
        <v>833333.33333333337</v>
      </c>
      <c r="N41" s="103">
        <f t="shared" si="39"/>
        <v>833333.33333333337</v>
      </c>
      <c r="O41" s="103">
        <f t="shared" si="39"/>
        <v>833333.33333333337</v>
      </c>
    </row>
    <row r="42" spans="1:15" x14ac:dyDescent="0.25">
      <c r="A42" s="165" t="s">
        <v>1731</v>
      </c>
      <c r="B42" s="165" t="s">
        <v>1732</v>
      </c>
      <c r="C42" s="174">
        <f>GETPIVOTDATA("Propuesta 2025",'Dinamica Calendarizado'!$A$3,"Nivel Conepto",5900)</f>
        <v>38950182.649999999</v>
      </c>
      <c r="D42" s="103">
        <f>$C$42/12</f>
        <v>3245848.5541666667</v>
      </c>
      <c r="E42" s="103">
        <f t="shared" ref="E42:O42" si="40">$C$42/12</f>
        <v>3245848.5541666667</v>
      </c>
      <c r="F42" s="103">
        <f t="shared" si="40"/>
        <v>3245848.5541666667</v>
      </c>
      <c r="G42" s="103">
        <f t="shared" si="40"/>
        <v>3245848.5541666667</v>
      </c>
      <c r="H42" s="103">
        <f t="shared" si="40"/>
        <v>3245848.5541666667</v>
      </c>
      <c r="I42" s="103">
        <f t="shared" si="40"/>
        <v>3245848.5541666667</v>
      </c>
      <c r="J42" s="103">
        <f t="shared" si="40"/>
        <v>3245848.5541666667</v>
      </c>
      <c r="K42" s="103">
        <f t="shared" si="40"/>
        <v>3245848.5541666667</v>
      </c>
      <c r="L42" s="103">
        <f t="shared" si="40"/>
        <v>3245848.5541666667</v>
      </c>
      <c r="M42" s="103">
        <f t="shared" si="40"/>
        <v>3245848.5541666667</v>
      </c>
      <c r="N42" s="103">
        <f t="shared" si="40"/>
        <v>3245848.5541666667</v>
      </c>
      <c r="O42" s="103">
        <f t="shared" si="40"/>
        <v>3245848.5541666667</v>
      </c>
    </row>
    <row r="43" spans="1:15" x14ac:dyDescent="0.25">
      <c r="A43" s="215">
        <v>6000</v>
      </c>
      <c r="B43" s="215" t="s">
        <v>1733</v>
      </c>
      <c r="C43" s="216">
        <f>SUM(D43:O43)</f>
        <v>1109180359.9999998</v>
      </c>
      <c r="D43" s="216">
        <f>SUM(D44:D45)</f>
        <v>92431696.666666672</v>
      </c>
      <c r="E43" s="216">
        <f t="shared" ref="E43:O43" si="41">SUM(E44:E45)</f>
        <v>92431696.666666672</v>
      </c>
      <c r="F43" s="216">
        <f t="shared" si="41"/>
        <v>92431696.666666672</v>
      </c>
      <c r="G43" s="216">
        <f t="shared" si="41"/>
        <v>92431696.666666672</v>
      </c>
      <c r="H43" s="216">
        <f t="shared" si="41"/>
        <v>92431696.666666672</v>
      </c>
      <c r="I43" s="216">
        <f t="shared" si="41"/>
        <v>92431696.666666672</v>
      </c>
      <c r="J43" s="216">
        <f t="shared" si="41"/>
        <v>92431696.666666672</v>
      </c>
      <c r="K43" s="216">
        <f t="shared" si="41"/>
        <v>92431696.666666672</v>
      </c>
      <c r="L43" s="216">
        <f t="shared" si="41"/>
        <v>92431696.666666672</v>
      </c>
      <c r="M43" s="216">
        <f t="shared" si="41"/>
        <v>92431696.666666672</v>
      </c>
      <c r="N43" s="216">
        <f t="shared" si="41"/>
        <v>92431696.666666672</v>
      </c>
      <c r="O43" s="216">
        <f t="shared" si="41"/>
        <v>92431696.666666672</v>
      </c>
    </row>
    <row r="44" spans="1:15" x14ac:dyDescent="0.25">
      <c r="A44" s="165" t="s">
        <v>1734</v>
      </c>
      <c r="B44" s="165" t="s">
        <v>1735</v>
      </c>
      <c r="C44" s="174">
        <f>GETPIVOTDATA("Propuesta 2025",'Dinamica Calendarizado'!$A$3,"Nivel Conepto",6100)</f>
        <v>992000000</v>
      </c>
      <c r="D44" s="103">
        <f>$C$44/12</f>
        <v>82666666.666666672</v>
      </c>
      <c r="E44" s="103">
        <f t="shared" ref="E44:O44" si="42">$C$44/12</f>
        <v>82666666.666666672</v>
      </c>
      <c r="F44" s="103">
        <f t="shared" si="42"/>
        <v>82666666.666666672</v>
      </c>
      <c r="G44" s="103">
        <f t="shared" si="42"/>
        <v>82666666.666666672</v>
      </c>
      <c r="H44" s="103">
        <f t="shared" si="42"/>
        <v>82666666.666666672</v>
      </c>
      <c r="I44" s="103">
        <f t="shared" si="42"/>
        <v>82666666.666666672</v>
      </c>
      <c r="J44" s="103">
        <f t="shared" si="42"/>
        <v>82666666.666666672</v>
      </c>
      <c r="K44" s="103">
        <f t="shared" si="42"/>
        <v>82666666.666666672</v>
      </c>
      <c r="L44" s="103">
        <f t="shared" si="42"/>
        <v>82666666.666666672</v>
      </c>
      <c r="M44" s="103">
        <f t="shared" si="42"/>
        <v>82666666.666666672</v>
      </c>
      <c r="N44" s="103">
        <f t="shared" si="42"/>
        <v>82666666.666666672</v>
      </c>
      <c r="O44" s="103">
        <f t="shared" si="42"/>
        <v>82666666.666666672</v>
      </c>
    </row>
    <row r="45" spans="1:15" x14ac:dyDescent="0.25">
      <c r="A45" s="165" t="s">
        <v>1736</v>
      </c>
      <c r="B45" s="165" t="s">
        <v>1737</v>
      </c>
      <c r="C45" s="174">
        <f>GETPIVOTDATA("Propuesta 2025",'Dinamica Calendarizado'!$A$3,"Nivel Conepto",6300)</f>
        <v>117180360</v>
      </c>
      <c r="D45" s="103">
        <f>$C$45/12</f>
        <v>9765030</v>
      </c>
      <c r="E45" s="103">
        <f t="shared" ref="E45:O45" si="43">$C$45/12</f>
        <v>9765030</v>
      </c>
      <c r="F45" s="103">
        <f t="shared" si="43"/>
        <v>9765030</v>
      </c>
      <c r="G45" s="103">
        <f t="shared" si="43"/>
        <v>9765030</v>
      </c>
      <c r="H45" s="103">
        <f t="shared" si="43"/>
        <v>9765030</v>
      </c>
      <c r="I45" s="103">
        <f t="shared" si="43"/>
        <v>9765030</v>
      </c>
      <c r="J45" s="103">
        <f t="shared" si="43"/>
        <v>9765030</v>
      </c>
      <c r="K45" s="103">
        <f t="shared" si="43"/>
        <v>9765030</v>
      </c>
      <c r="L45" s="103">
        <f t="shared" si="43"/>
        <v>9765030</v>
      </c>
      <c r="M45" s="103">
        <f t="shared" si="43"/>
        <v>9765030</v>
      </c>
      <c r="N45" s="103">
        <f t="shared" si="43"/>
        <v>9765030</v>
      </c>
      <c r="O45" s="103">
        <f t="shared" si="43"/>
        <v>9765030</v>
      </c>
    </row>
    <row r="46" spans="1:15" x14ac:dyDescent="0.25">
      <c r="A46" s="215">
        <v>9000</v>
      </c>
      <c r="B46" s="215" t="s">
        <v>1738</v>
      </c>
      <c r="C46" s="216">
        <f>SUM(D46:O46)</f>
        <v>48364867.000000007</v>
      </c>
      <c r="D46" s="216">
        <f t="shared" ref="D46" si="44">SUM(D47:D48)</f>
        <v>4030405.5833333335</v>
      </c>
      <c r="E46" s="216">
        <f t="shared" ref="E46:O46" si="45">SUM(E47:E48)</f>
        <v>4030405.5833333335</v>
      </c>
      <c r="F46" s="216">
        <f t="shared" si="45"/>
        <v>4030405.5833333335</v>
      </c>
      <c r="G46" s="216">
        <f t="shared" si="45"/>
        <v>4030405.5833333335</v>
      </c>
      <c r="H46" s="216">
        <f t="shared" si="45"/>
        <v>4030405.5833333335</v>
      </c>
      <c r="I46" s="216">
        <f t="shared" si="45"/>
        <v>4030405.5833333335</v>
      </c>
      <c r="J46" s="216">
        <f t="shared" si="45"/>
        <v>4030405.5833333335</v>
      </c>
      <c r="K46" s="216">
        <f t="shared" si="45"/>
        <v>4030405.5833333335</v>
      </c>
      <c r="L46" s="216">
        <f t="shared" si="45"/>
        <v>4030405.5833333335</v>
      </c>
      <c r="M46" s="216">
        <f t="shared" si="45"/>
        <v>4030405.5833333335</v>
      </c>
      <c r="N46" s="216">
        <f t="shared" si="45"/>
        <v>4030405.5833333335</v>
      </c>
      <c r="O46" s="216">
        <f t="shared" si="45"/>
        <v>4030405.5833333335</v>
      </c>
    </row>
    <row r="47" spans="1:15" x14ac:dyDescent="0.25">
      <c r="A47" s="165" t="s">
        <v>1739</v>
      </c>
      <c r="B47" s="165" t="s">
        <v>1740</v>
      </c>
      <c r="C47" s="174">
        <f>GETPIVOTDATA("Propuesta 2025",'Dinamica Calendarizado'!$A$3,"Nivel Conepto",9100)</f>
        <v>38364867</v>
      </c>
      <c r="D47" s="103">
        <f>$C$47/12</f>
        <v>3197072.25</v>
      </c>
      <c r="E47" s="103">
        <f t="shared" ref="E47:O47" si="46">$C$47/12</f>
        <v>3197072.25</v>
      </c>
      <c r="F47" s="103">
        <f t="shared" si="46"/>
        <v>3197072.25</v>
      </c>
      <c r="G47" s="103">
        <f t="shared" si="46"/>
        <v>3197072.25</v>
      </c>
      <c r="H47" s="103">
        <f t="shared" si="46"/>
        <v>3197072.25</v>
      </c>
      <c r="I47" s="103">
        <f t="shared" si="46"/>
        <v>3197072.25</v>
      </c>
      <c r="J47" s="103">
        <f t="shared" si="46"/>
        <v>3197072.25</v>
      </c>
      <c r="K47" s="103">
        <f t="shared" si="46"/>
        <v>3197072.25</v>
      </c>
      <c r="L47" s="103">
        <f t="shared" si="46"/>
        <v>3197072.25</v>
      </c>
      <c r="M47" s="103">
        <f t="shared" si="46"/>
        <v>3197072.25</v>
      </c>
      <c r="N47" s="103">
        <f t="shared" si="46"/>
        <v>3197072.25</v>
      </c>
      <c r="O47" s="103">
        <f t="shared" si="46"/>
        <v>3197072.25</v>
      </c>
    </row>
    <row r="48" spans="1:15" x14ac:dyDescent="0.25">
      <c r="A48" s="165" t="s">
        <v>1741</v>
      </c>
      <c r="B48" s="165" t="s">
        <v>1742</v>
      </c>
      <c r="C48" s="174">
        <f>GETPIVOTDATA("Propuesta 2025",'Dinamica Calendarizado'!$A$3,"Nivel Conepto",9200)</f>
        <v>10000000</v>
      </c>
      <c r="D48" s="103">
        <f>$C$48/12</f>
        <v>833333.33333333337</v>
      </c>
      <c r="E48" s="103">
        <f t="shared" ref="E48:O48" si="47">$C$48/12</f>
        <v>833333.33333333337</v>
      </c>
      <c r="F48" s="103">
        <f t="shared" si="47"/>
        <v>833333.33333333337</v>
      </c>
      <c r="G48" s="103">
        <f t="shared" si="47"/>
        <v>833333.33333333337</v>
      </c>
      <c r="H48" s="103">
        <f t="shared" si="47"/>
        <v>833333.33333333337</v>
      </c>
      <c r="I48" s="103">
        <f t="shared" si="47"/>
        <v>833333.33333333337</v>
      </c>
      <c r="J48" s="103">
        <f t="shared" si="47"/>
        <v>833333.33333333337</v>
      </c>
      <c r="K48" s="103">
        <f t="shared" si="47"/>
        <v>833333.33333333337</v>
      </c>
      <c r="L48" s="103">
        <f t="shared" si="47"/>
        <v>833333.33333333337</v>
      </c>
      <c r="M48" s="103">
        <f t="shared" si="47"/>
        <v>833333.33333333337</v>
      </c>
      <c r="N48" s="103">
        <f t="shared" si="47"/>
        <v>833333.33333333337</v>
      </c>
      <c r="O48" s="103">
        <f t="shared" si="47"/>
        <v>833333.33333333337</v>
      </c>
    </row>
    <row r="49" spans="1:15" x14ac:dyDescent="0.25">
      <c r="A49" s="280" t="s">
        <v>510</v>
      </c>
      <c r="B49" s="280"/>
      <c r="C49" s="172">
        <f>SUM(D49:O49)</f>
        <v>4956509605.999999</v>
      </c>
      <c r="D49" s="172">
        <f>D2+D9+D19+D29+D33+D43+D46</f>
        <v>413042467.16666663</v>
      </c>
      <c r="E49" s="172">
        <f t="shared" ref="E49:O49" si="48">E2+E9+E19+E29+E33+E43+E46</f>
        <v>413042467.16666663</v>
      </c>
      <c r="F49" s="172">
        <f t="shared" si="48"/>
        <v>413042467.16666663</v>
      </c>
      <c r="G49" s="172">
        <f t="shared" si="48"/>
        <v>413042467.16666663</v>
      </c>
      <c r="H49" s="172">
        <f t="shared" si="48"/>
        <v>413042467.16666663</v>
      </c>
      <c r="I49" s="172">
        <f t="shared" si="48"/>
        <v>413042467.16666663</v>
      </c>
      <c r="J49" s="172">
        <f t="shared" si="48"/>
        <v>413042467.16666663</v>
      </c>
      <c r="K49" s="172">
        <f t="shared" si="48"/>
        <v>413042467.16666663</v>
      </c>
      <c r="L49" s="172">
        <f t="shared" si="48"/>
        <v>413042467.16666663</v>
      </c>
      <c r="M49" s="172">
        <f t="shared" si="48"/>
        <v>413042467.16666663</v>
      </c>
      <c r="N49" s="172">
        <f t="shared" si="48"/>
        <v>413042467.16666663</v>
      </c>
      <c r="O49" s="172">
        <f t="shared" si="48"/>
        <v>413042467.16666663</v>
      </c>
    </row>
    <row r="50" spans="1:15" x14ac:dyDescent="0.25">
      <c r="D50" s="5"/>
      <c r="E50" s="5"/>
      <c r="F50" s="5"/>
      <c r="G50" s="5"/>
      <c r="H50" s="5"/>
      <c r="I50" s="5"/>
      <c r="J50" s="5"/>
      <c r="K50" s="5"/>
      <c r="L50" s="5"/>
      <c r="M50" s="5"/>
      <c r="N50" s="5"/>
      <c r="O50" s="5"/>
    </row>
  </sheetData>
  <mergeCells count="2">
    <mergeCell ref="A1:B1"/>
    <mergeCell ref="A49:B49"/>
  </mergeCells>
  <pageMargins left="0.70866141732283472" right="0.70866141732283472" top="0.74803149606299213" bottom="0.74803149606299213" header="0.31496062992125984" footer="0.31496062992125984"/>
  <pageSetup paperSize="9" scale="60" orientation="landscape" r:id="rId1"/>
  <headerFooter>
    <oddHeader>&amp;CMUNICIPIO DE TLAJOMULCO DE ZUÑIGA, JALISCO
PRESUPUESTO CALENDARIZADO 2025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16C5-3266-4E8E-A916-96530AE43DD9}">
  <dimension ref="A1:G21"/>
  <sheetViews>
    <sheetView workbookViewId="0">
      <selection activeCell="F27" sqref="F27"/>
    </sheetView>
  </sheetViews>
  <sheetFormatPr baseColWidth="10" defaultRowHeight="15" x14ac:dyDescent="0.25"/>
  <cols>
    <col min="1" max="1" width="73.42578125" bestFit="1" customWidth="1"/>
    <col min="2" max="2" width="22.5703125" bestFit="1" customWidth="1"/>
    <col min="3" max="3" width="28.42578125" bestFit="1" customWidth="1"/>
    <col min="4" max="5" width="22" bestFit="1" customWidth="1"/>
    <col min="6" max="6" width="14.85546875" bestFit="1" customWidth="1"/>
    <col min="7" max="7" width="14.5703125" bestFit="1" customWidth="1"/>
  </cols>
  <sheetData>
    <row r="1" spans="1:7" x14ac:dyDescent="0.25">
      <c r="A1" s="10" t="s">
        <v>575</v>
      </c>
      <c r="B1" t="s">
        <v>574</v>
      </c>
    </row>
    <row r="3" spans="1:7" x14ac:dyDescent="0.25">
      <c r="A3" s="10" t="s">
        <v>509</v>
      </c>
      <c r="B3" t="s">
        <v>507</v>
      </c>
      <c r="C3" t="s">
        <v>578</v>
      </c>
      <c r="D3" t="s">
        <v>562</v>
      </c>
      <c r="E3" s="28" t="s">
        <v>579</v>
      </c>
    </row>
    <row r="4" spans="1:7" x14ac:dyDescent="0.25">
      <c r="A4" s="2" t="s">
        <v>486</v>
      </c>
      <c r="B4" s="5">
        <v>127090616</v>
      </c>
      <c r="C4" s="5">
        <v>113311689</v>
      </c>
      <c r="D4" s="5">
        <v>112663039</v>
      </c>
      <c r="E4" s="5">
        <v>112663039</v>
      </c>
    </row>
    <row r="5" spans="1:7" x14ac:dyDescent="0.25">
      <c r="A5" s="2" t="s">
        <v>454</v>
      </c>
      <c r="B5" s="5">
        <v>651605373.11999989</v>
      </c>
      <c r="C5" s="5">
        <v>670471757</v>
      </c>
      <c r="D5" s="5">
        <v>664471757</v>
      </c>
      <c r="E5" s="5">
        <v>670471757</v>
      </c>
      <c r="F5" s="5">
        <f>GETPIVOTDATA("Suma de Propuesta 2025",$A$3,"Origen (FF)","FONDO DE APORTACIÓN AL FORTALECIMIENTO MUNICIPAL 2024 (FORTAMUN)")-E5</f>
        <v>-6000000</v>
      </c>
      <c r="G5" s="27">
        <f>E5*0.2</f>
        <v>134094351.40000001</v>
      </c>
    </row>
    <row r="6" spans="1:7" x14ac:dyDescent="0.25">
      <c r="A6" s="2" t="s">
        <v>472</v>
      </c>
      <c r="B6" s="5">
        <v>220039755.80000001</v>
      </c>
      <c r="C6" s="5">
        <v>222186258.78999999</v>
      </c>
      <c r="D6" s="5">
        <v>225873709.14160001</v>
      </c>
      <c r="E6" s="5">
        <v>261532572</v>
      </c>
    </row>
    <row r="7" spans="1:7" x14ac:dyDescent="0.25">
      <c r="A7" s="2" t="s">
        <v>446</v>
      </c>
      <c r="B7" s="5">
        <v>1078584088.5900002</v>
      </c>
      <c r="C7" s="5">
        <v>1266083749.1900001</v>
      </c>
      <c r="D7" s="5">
        <v>1291991201.7744</v>
      </c>
      <c r="E7" s="5">
        <v>1174940879</v>
      </c>
      <c r="F7" s="5"/>
    </row>
    <row r="8" spans="1:7" x14ac:dyDescent="0.25">
      <c r="A8" s="2" t="s">
        <v>46</v>
      </c>
      <c r="B8" s="5">
        <v>1955933994.4099996</v>
      </c>
      <c r="C8" s="5">
        <v>2465565641.1400008</v>
      </c>
      <c r="D8" s="5">
        <v>2466509899.0839996</v>
      </c>
      <c r="E8" s="5">
        <v>2141901359</v>
      </c>
      <c r="F8">
        <v>4361509606</v>
      </c>
    </row>
    <row r="9" spans="1:7" x14ac:dyDescent="0.25">
      <c r="A9" s="2" t="s">
        <v>510</v>
      </c>
      <c r="B9" s="5">
        <v>4033253827.9199996</v>
      </c>
      <c r="C9" s="5">
        <v>4737619095.1200008</v>
      </c>
      <c r="D9" s="5">
        <v>4761509606</v>
      </c>
      <c r="E9" s="29">
        <f>SUM(E4:E8)</f>
        <v>4361509606</v>
      </c>
      <c r="F9" s="5">
        <f>F8-E9</f>
        <v>0</v>
      </c>
    </row>
    <row r="11" spans="1:7" x14ac:dyDescent="0.25">
      <c r="D11" s="39" t="s">
        <v>645</v>
      </c>
      <c r="E11" s="5">
        <f>E9-GETPIVOTDATA("Suma de Propuesta 2025",$A$3)</f>
        <v>-400000000</v>
      </c>
      <c r="G11" s="5">
        <f>E5-GETPIVOTDATA("Suma de Propuesta 2025",$A$3,"Origen (FF)","FONDO DE APORTACIÓN AL FORTALECIMIENTO MUNICIPAL 2024 (FORTAMUN)")</f>
        <v>6000000</v>
      </c>
    </row>
    <row r="17" spans="4:5" x14ac:dyDescent="0.25">
      <c r="D17" s="27">
        <v>1174940879</v>
      </c>
      <c r="E17" s="27">
        <v>1174940879</v>
      </c>
    </row>
    <row r="18" spans="4:5" x14ac:dyDescent="0.25">
      <c r="D18" s="27">
        <v>230619998</v>
      </c>
      <c r="E18" s="27">
        <v>230619998</v>
      </c>
    </row>
    <row r="21" spans="4:5" x14ac:dyDescent="0.25">
      <c r="D21" s="31">
        <f>D18-GETPIVOTDATA("Suma de Propuesta 2025",$A$3,"Origen (FF)","PARTICIPACIONES ESTATALES 2024")</f>
        <v>4746288.8583999872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5738-B284-4EE2-9AC1-C6CD318A6F49}">
  <dimension ref="A1:J23"/>
  <sheetViews>
    <sheetView workbookViewId="0">
      <selection activeCell="F9" sqref="F9"/>
    </sheetView>
  </sheetViews>
  <sheetFormatPr baseColWidth="10" defaultRowHeight="15" x14ac:dyDescent="0.25"/>
  <cols>
    <col min="1" max="1" width="16.5703125" bestFit="1" customWidth="1"/>
    <col min="2" max="2" width="20.140625" style="27" bestFit="1" customWidth="1"/>
    <col min="3" max="3" width="28.42578125" style="27" bestFit="1" customWidth="1"/>
    <col min="4" max="4" width="20.140625" style="27" bestFit="1" customWidth="1"/>
    <col min="5" max="5" width="22" bestFit="1" customWidth="1"/>
    <col min="6" max="6" width="17.85546875" customWidth="1"/>
    <col min="7" max="8" width="16.42578125" bestFit="1" customWidth="1"/>
    <col min="9" max="9" width="13.5703125" bestFit="1" customWidth="1"/>
    <col min="10" max="10" width="16.42578125" bestFit="1" customWidth="1"/>
  </cols>
  <sheetData>
    <row r="1" spans="1:10" x14ac:dyDescent="0.25">
      <c r="A1" s="10" t="s">
        <v>575</v>
      </c>
      <c r="B1" t="s">
        <v>574</v>
      </c>
    </row>
    <row r="3" spans="1:10" x14ac:dyDescent="0.25">
      <c r="A3" s="10" t="s">
        <v>509</v>
      </c>
      <c r="B3" t="s">
        <v>508</v>
      </c>
      <c r="C3" t="s">
        <v>578</v>
      </c>
      <c r="D3" t="s">
        <v>581</v>
      </c>
      <c r="E3" t="s">
        <v>562</v>
      </c>
    </row>
    <row r="4" spans="1:10" x14ac:dyDescent="0.25">
      <c r="A4" s="2">
        <v>1000</v>
      </c>
      <c r="B4" s="31">
        <v>1360293230.6199999</v>
      </c>
      <c r="C4" s="31">
        <v>1451565234</v>
      </c>
      <c r="D4" s="31">
        <v>948059194.51999974</v>
      </c>
      <c r="E4" s="31">
        <v>1509627843.3600001</v>
      </c>
      <c r="F4" t="s">
        <v>646</v>
      </c>
      <c r="G4" s="31">
        <v>1507000000</v>
      </c>
      <c r="H4" s="27">
        <v>1438954126</v>
      </c>
      <c r="I4" s="31">
        <f>GETPIVOTDATA("Suma de Propuesta 2025",$A$3,"Capitulo codigo",1000)-H4</f>
        <v>70673717.360000134</v>
      </c>
      <c r="J4" s="31">
        <v>1506373859</v>
      </c>
    </row>
    <row r="5" spans="1:10" x14ac:dyDescent="0.25">
      <c r="A5" s="2">
        <v>2000</v>
      </c>
      <c r="B5" s="31">
        <v>172096699.20000014</v>
      </c>
      <c r="C5" s="31">
        <v>209094499.90000004</v>
      </c>
      <c r="D5" s="31">
        <v>133188121.97999999</v>
      </c>
      <c r="E5" s="31">
        <v>201049200</v>
      </c>
      <c r="H5" s="27"/>
      <c r="I5" s="31"/>
    </row>
    <row r="6" spans="1:10" x14ac:dyDescent="0.25">
      <c r="A6" s="2">
        <v>3000</v>
      </c>
      <c r="B6" s="31">
        <v>1332582775.2600002</v>
      </c>
      <c r="C6" s="31">
        <v>1614157095.4000006</v>
      </c>
      <c r="D6" s="31">
        <v>1197224187.3399999</v>
      </c>
      <c r="E6" s="31">
        <v>1591896229.9743996</v>
      </c>
      <c r="F6" t="s">
        <v>648</v>
      </c>
      <c r="H6" s="27"/>
      <c r="I6" s="31"/>
    </row>
    <row r="7" spans="1:10" x14ac:dyDescent="0.25">
      <c r="A7" s="2">
        <v>4000</v>
      </c>
      <c r="B7" s="31">
        <v>260560579.78</v>
      </c>
      <c r="C7" s="31">
        <v>273239787.25999999</v>
      </c>
      <c r="D7" s="31">
        <v>203197704.87</v>
      </c>
      <c r="E7" s="31">
        <v>252357105.6056</v>
      </c>
      <c r="F7" t="s">
        <v>647</v>
      </c>
      <c r="H7" s="27"/>
    </row>
    <row r="8" spans="1:10" x14ac:dyDescent="0.25">
      <c r="A8" s="2">
        <v>5000</v>
      </c>
      <c r="B8" s="31">
        <v>134823127.37</v>
      </c>
      <c r="C8" s="31">
        <v>127873928.64999999</v>
      </c>
      <c r="D8" s="31">
        <v>111390431.00999999</v>
      </c>
      <c r="E8" s="31">
        <v>129034000</v>
      </c>
      <c r="H8" s="27"/>
    </row>
    <row r="9" spans="1:10" x14ac:dyDescent="0.25">
      <c r="A9" s="2">
        <v>6000</v>
      </c>
      <c r="B9" s="31">
        <v>558191414.47000003</v>
      </c>
      <c r="C9" s="31">
        <v>998399353.32999992</v>
      </c>
      <c r="D9" s="31">
        <v>474644860.44999999</v>
      </c>
      <c r="E9" s="31">
        <v>1029180360</v>
      </c>
      <c r="F9" s="27"/>
      <c r="H9" s="27"/>
    </row>
    <row r="10" spans="1:10" x14ac:dyDescent="0.25">
      <c r="A10" s="2">
        <v>9000</v>
      </c>
      <c r="B10" s="31">
        <v>68617759.670000002</v>
      </c>
      <c r="C10" s="31">
        <v>63289196.579999998</v>
      </c>
      <c r="D10" s="31">
        <v>45913054.349999994</v>
      </c>
      <c r="E10" s="31">
        <v>48364867.060000002</v>
      </c>
      <c r="H10" s="27"/>
    </row>
    <row r="11" spans="1:10" x14ac:dyDescent="0.25">
      <c r="A11" s="2" t="s">
        <v>510</v>
      </c>
      <c r="B11" s="31">
        <v>3887165586.3699999</v>
      </c>
      <c r="C11" s="31">
        <v>4737619095.1200008</v>
      </c>
      <c r="D11" s="31">
        <v>3113617554.519999</v>
      </c>
      <c r="E11" s="31">
        <v>4761509606</v>
      </c>
      <c r="G11" s="27"/>
    </row>
    <row r="12" spans="1:10" x14ac:dyDescent="0.25">
      <c r="B12"/>
      <c r="C12"/>
      <c r="D12"/>
    </row>
    <row r="13" spans="1:10" x14ac:dyDescent="0.25">
      <c r="D13" s="38" t="s">
        <v>717</v>
      </c>
      <c r="E13" s="31">
        <v>400000000</v>
      </c>
    </row>
    <row r="14" spans="1:10" x14ac:dyDescent="0.25">
      <c r="D14" s="38" t="s">
        <v>644</v>
      </c>
      <c r="E14" s="27">
        <v>4361509606</v>
      </c>
      <c r="G14" s="27"/>
      <c r="H14" s="31"/>
    </row>
    <row r="15" spans="1:10" x14ac:dyDescent="0.25">
      <c r="D15" s="38" t="s">
        <v>645</v>
      </c>
      <c r="E15" s="27">
        <f>E14-GETPIVOTDATA("Suma de Propuesta 2025",$A$3)+E13</f>
        <v>0</v>
      </c>
    </row>
    <row r="17" spans="4:7" x14ac:dyDescent="0.25">
      <c r="G17" s="31">
        <f>E15+10000000</f>
        <v>10000000</v>
      </c>
    </row>
    <row r="21" spans="4:7" x14ac:dyDescent="0.25">
      <c r="F21" s="31">
        <f>GETPIVOTDATA("Suma de Propuesta 2025",$A$3,"Capitulo codigo",6000)+E15-E22</f>
        <v>920000000</v>
      </c>
      <c r="G21" s="31">
        <f>1100000000-F21</f>
        <v>180000000</v>
      </c>
    </row>
    <row r="22" spans="4:7" x14ac:dyDescent="0.25">
      <c r="D22" s="27" t="s">
        <v>726</v>
      </c>
      <c r="E22" s="27">
        <v>109180360</v>
      </c>
    </row>
    <row r="23" spans="4:7" x14ac:dyDescent="0.25">
      <c r="E23" s="31">
        <f>GETPIVOTDATA("Suma de Propuesta 2025",$A$3,"Capitulo codigo",6000)-E22</f>
        <v>920000000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5B58-4159-4247-A27B-42D727319DE1}">
  <dimension ref="A3:C47"/>
  <sheetViews>
    <sheetView workbookViewId="0">
      <selection activeCell="A10" sqref="A10"/>
    </sheetView>
  </sheetViews>
  <sheetFormatPr baseColWidth="10" defaultRowHeight="15" x14ac:dyDescent="0.25"/>
  <cols>
    <col min="1" max="1" width="82.5703125" bestFit="1" customWidth="1"/>
    <col min="2" max="2" width="74.42578125" bestFit="1" customWidth="1"/>
    <col min="3" max="3" width="15.42578125" bestFit="1" customWidth="1"/>
  </cols>
  <sheetData>
    <row r="3" spans="1:3" x14ac:dyDescent="0.25">
      <c r="A3" s="10" t="s">
        <v>562</v>
      </c>
    </row>
    <row r="4" spans="1:3" x14ac:dyDescent="0.25">
      <c r="A4" s="10" t="s">
        <v>597</v>
      </c>
      <c r="B4" s="10" t="s">
        <v>598</v>
      </c>
      <c r="C4" t="s">
        <v>721</v>
      </c>
    </row>
    <row r="5" spans="1:3" x14ac:dyDescent="0.25">
      <c r="A5" t="s">
        <v>428</v>
      </c>
      <c r="B5" t="s">
        <v>428</v>
      </c>
      <c r="C5" s="5">
        <v>14064137.276800001</v>
      </c>
    </row>
    <row r="6" spans="1:3" x14ac:dyDescent="0.25">
      <c r="A6" t="s">
        <v>435</v>
      </c>
      <c r="B6" t="s">
        <v>435</v>
      </c>
      <c r="C6" s="5">
        <v>17813000</v>
      </c>
    </row>
    <row r="7" spans="1:3" x14ac:dyDescent="0.25">
      <c r="A7" t="s">
        <v>634</v>
      </c>
      <c r="B7" t="s">
        <v>605</v>
      </c>
      <c r="C7" s="5">
        <v>200000</v>
      </c>
    </row>
    <row r="8" spans="1:3" x14ac:dyDescent="0.25">
      <c r="B8" t="s">
        <v>606</v>
      </c>
      <c r="C8" s="5">
        <v>4000000</v>
      </c>
    </row>
    <row r="9" spans="1:3" x14ac:dyDescent="0.25">
      <c r="B9" t="s">
        <v>604</v>
      </c>
      <c r="C9" s="5">
        <v>5764000</v>
      </c>
    </row>
    <row r="10" spans="1:3" x14ac:dyDescent="0.25">
      <c r="B10" t="s">
        <v>607</v>
      </c>
      <c r="C10" s="5">
        <v>2350000</v>
      </c>
    </row>
    <row r="11" spans="1:3" x14ac:dyDescent="0.25">
      <c r="B11" t="s">
        <v>601</v>
      </c>
      <c r="C11" s="5">
        <v>126626080</v>
      </c>
    </row>
    <row r="12" spans="1:3" x14ac:dyDescent="0.25">
      <c r="B12" t="s">
        <v>602</v>
      </c>
      <c r="C12" s="5">
        <v>7695000</v>
      </c>
    </row>
    <row r="13" spans="1:3" x14ac:dyDescent="0.25">
      <c r="B13" t="s">
        <v>603</v>
      </c>
      <c r="C13" s="5">
        <v>2500000</v>
      </c>
    </row>
    <row r="14" spans="1:3" x14ac:dyDescent="0.25">
      <c r="B14" t="s">
        <v>628</v>
      </c>
      <c r="C14" s="5">
        <v>0</v>
      </c>
    </row>
    <row r="15" spans="1:3" x14ac:dyDescent="0.25">
      <c r="B15" t="s">
        <v>635</v>
      </c>
      <c r="C15" s="5">
        <v>2813000</v>
      </c>
    </row>
    <row r="16" spans="1:3" x14ac:dyDescent="0.25">
      <c r="B16" t="s">
        <v>712</v>
      </c>
      <c r="C16" s="5">
        <v>20000000</v>
      </c>
    </row>
    <row r="17" spans="1:3" x14ac:dyDescent="0.25">
      <c r="A17" t="s">
        <v>611</v>
      </c>
      <c r="B17" t="s">
        <v>619</v>
      </c>
      <c r="C17" s="5">
        <v>48970000</v>
      </c>
    </row>
    <row r="18" spans="1:3" x14ac:dyDescent="0.25">
      <c r="B18" t="s">
        <v>620</v>
      </c>
      <c r="C18" s="5">
        <v>600607000</v>
      </c>
    </row>
    <row r="19" spans="1:3" x14ac:dyDescent="0.25">
      <c r="B19" t="s">
        <v>399</v>
      </c>
      <c r="C19" s="5">
        <v>129820000</v>
      </c>
    </row>
    <row r="20" spans="1:3" x14ac:dyDescent="0.25">
      <c r="B20" t="s">
        <v>176</v>
      </c>
      <c r="C20" s="5">
        <v>255270000</v>
      </c>
    </row>
    <row r="21" spans="1:3" x14ac:dyDescent="0.25">
      <c r="B21" t="s">
        <v>610</v>
      </c>
      <c r="C21" s="5">
        <v>235000</v>
      </c>
    </row>
    <row r="22" spans="1:3" x14ac:dyDescent="0.25">
      <c r="B22" t="s">
        <v>600</v>
      </c>
      <c r="C22" s="5">
        <v>4072000</v>
      </c>
    </row>
    <row r="23" spans="1:3" x14ac:dyDescent="0.25">
      <c r="A23" t="s">
        <v>614</v>
      </c>
      <c r="B23" t="s">
        <v>615</v>
      </c>
      <c r="C23" s="5">
        <v>4700000</v>
      </c>
    </row>
    <row r="24" spans="1:3" x14ac:dyDescent="0.25">
      <c r="B24" t="s">
        <v>616</v>
      </c>
      <c r="C24" s="5">
        <v>600000000</v>
      </c>
    </row>
    <row r="25" spans="1:3" x14ac:dyDescent="0.25">
      <c r="A25" t="s">
        <v>617</v>
      </c>
      <c r="B25" t="s">
        <v>618</v>
      </c>
      <c r="C25" s="5">
        <v>102375000</v>
      </c>
    </row>
    <row r="26" spans="1:3" x14ac:dyDescent="0.25">
      <c r="B26" t="s">
        <v>625</v>
      </c>
      <c r="C26" s="5">
        <v>2000000</v>
      </c>
    </row>
    <row r="27" spans="1:3" x14ac:dyDescent="0.25">
      <c r="A27" t="s">
        <v>608</v>
      </c>
      <c r="B27" t="s">
        <v>613</v>
      </c>
      <c r="C27" s="5">
        <v>2170000</v>
      </c>
    </row>
    <row r="28" spans="1:3" x14ac:dyDescent="0.25">
      <c r="B28" t="s">
        <v>612</v>
      </c>
      <c r="C28" s="5">
        <v>9250000</v>
      </c>
    </row>
    <row r="29" spans="1:3" x14ac:dyDescent="0.25">
      <c r="B29" t="s">
        <v>609</v>
      </c>
      <c r="C29" s="5">
        <v>5300000</v>
      </c>
    </row>
    <row r="30" spans="1:3" x14ac:dyDescent="0.25">
      <c r="B30" t="s">
        <v>712</v>
      </c>
      <c r="C30" s="5">
        <v>500000</v>
      </c>
    </row>
    <row r="31" spans="1:3" x14ac:dyDescent="0.25">
      <c r="A31" t="s">
        <v>622</v>
      </c>
      <c r="B31" t="s">
        <v>599</v>
      </c>
      <c r="C31" s="5">
        <v>10435000</v>
      </c>
    </row>
    <row r="32" spans="1:3" x14ac:dyDescent="0.25">
      <c r="B32" t="s">
        <v>627</v>
      </c>
      <c r="C32" s="5">
        <v>11195000</v>
      </c>
    </row>
    <row r="33" spans="1:3" x14ac:dyDescent="0.25">
      <c r="B33" t="s">
        <v>621</v>
      </c>
      <c r="C33" s="5">
        <v>28480000</v>
      </c>
    </row>
    <row r="34" spans="1:3" x14ac:dyDescent="0.25">
      <c r="A34" t="s">
        <v>191</v>
      </c>
      <c r="B34" t="s">
        <v>191</v>
      </c>
      <c r="C34" s="5">
        <v>9360000</v>
      </c>
    </row>
    <row r="35" spans="1:3" x14ac:dyDescent="0.25">
      <c r="A35" t="s">
        <v>423</v>
      </c>
      <c r="B35" t="s">
        <v>423</v>
      </c>
      <c r="C35" s="5">
        <v>6380968.3288000003</v>
      </c>
    </row>
    <row r="36" spans="1:3" x14ac:dyDescent="0.25">
      <c r="A36" t="s">
        <v>307</v>
      </c>
      <c r="B36" t="s">
        <v>305</v>
      </c>
      <c r="C36" s="5">
        <v>18545000</v>
      </c>
    </row>
    <row r="37" spans="1:3" x14ac:dyDescent="0.25">
      <c r="B37" t="s">
        <v>626</v>
      </c>
      <c r="C37" s="5">
        <v>3940000</v>
      </c>
    </row>
    <row r="38" spans="1:3" x14ac:dyDescent="0.25">
      <c r="A38" t="s">
        <v>137</v>
      </c>
      <c r="B38" t="s">
        <v>623</v>
      </c>
      <c r="C38" s="5">
        <v>1830159343.3600001</v>
      </c>
    </row>
    <row r="39" spans="1:3" x14ac:dyDescent="0.25">
      <c r="A39" t="s">
        <v>287</v>
      </c>
      <c r="B39" t="s">
        <v>290</v>
      </c>
      <c r="C39" s="5">
        <v>5889000</v>
      </c>
    </row>
    <row r="40" spans="1:3" x14ac:dyDescent="0.25">
      <c r="A40" t="s">
        <v>79</v>
      </c>
      <c r="B40" t="s">
        <v>628</v>
      </c>
      <c r="C40" s="5">
        <v>16565500</v>
      </c>
    </row>
    <row r="41" spans="1:3" x14ac:dyDescent="0.25">
      <c r="A41" t="s">
        <v>629</v>
      </c>
      <c r="B41" t="s">
        <v>630</v>
      </c>
      <c r="C41" s="5">
        <v>2000000</v>
      </c>
    </row>
    <row r="42" spans="1:3" x14ac:dyDescent="0.25">
      <c r="A42" t="s">
        <v>441</v>
      </c>
      <c r="B42" t="s">
        <v>441</v>
      </c>
      <c r="C42" s="5">
        <v>80000000</v>
      </c>
    </row>
    <row r="43" spans="1:3" x14ac:dyDescent="0.25">
      <c r="A43" t="s">
        <v>631</v>
      </c>
      <c r="B43" t="s">
        <v>632</v>
      </c>
      <c r="C43" s="5">
        <v>64864867.060000002</v>
      </c>
    </row>
    <row r="44" spans="1:3" x14ac:dyDescent="0.25">
      <c r="B44" t="s">
        <v>633</v>
      </c>
      <c r="C44" s="5">
        <v>8500000</v>
      </c>
    </row>
    <row r="45" spans="1:3" x14ac:dyDescent="0.25">
      <c r="B45" t="s">
        <v>636</v>
      </c>
      <c r="C45" s="5">
        <v>211360960</v>
      </c>
    </row>
    <row r="46" spans="1:3" x14ac:dyDescent="0.25">
      <c r="A46" t="s">
        <v>705</v>
      </c>
      <c r="B46" t="s">
        <v>624</v>
      </c>
      <c r="C46" s="5">
        <v>44725000</v>
      </c>
    </row>
    <row r="47" spans="1:3" x14ac:dyDescent="0.25">
      <c r="A47" t="s">
        <v>510</v>
      </c>
      <c r="C47" s="5">
        <v>4321494856.0256004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0EEB-83E3-4836-BED6-70F39B11DAA0}">
  <dimension ref="A1:F525"/>
  <sheetViews>
    <sheetView workbookViewId="0">
      <selection activeCell="E8" sqref="E8"/>
    </sheetView>
  </sheetViews>
  <sheetFormatPr baseColWidth="10" defaultRowHeight="15" x14ac:dyDescent="0.25"/>
  <cols>
    <col min="1" max="1" width="35.5703125" bestFit="1" customWidth="1"/>
    <col min="2" max="2" width="19.42578125" style="5" bestFit="1" customWidth="1"/>
    <col min="3" max="3" width="27.42578125" style="5" bestFit="1" customWidth="1"/>
    <col min="4" max="4" width="20.140625" style="5" hidden="1" customWidth="1"/>
    <col min="5" max="5" width="21.42578125" style="5" bestFit="1" customWidth="1"/>
    <col min="6" max="6" width="22" style="5" bestFit="1" customWidth="1"/>
    <col min="7" max="9" width="22" bestFit="1" customWidth="1"/>
  </cols>
  <sheetData>
    <row r="1" spans="1:6" x14ac:dyDescent="0.25">
      <c r="A1" s="10" t="s">
        <v>575</v>
      </c>
      <c r="B1" t="s">
        <v>574</v>
      </c>
    </row>
    <row r="3" spans="1:6" x14ac:dyDescent="0.25">
      <c r="A3" s="10" t="s">
        <v>650</v>
      </c>
      <c r="B3" s="5" t="s">
        <v>508</v>
      </c>
      <c r="C3" s="5" t="s">
        <v>578</v>
      </c>
      <c r="D3" s="5" t="s">
        <v>581</v>
      </c>
      <c r="E3" s="5" t="s">
        <v>562</v>
      </c>
      <c r="F3"/>
    </row>
    <row r="4" spans="1:6" x14ac:dyDescent="0.25">
      <c r="A4" t="s">
        <v>651</v>
      </c>
      <c r="B4" s="5">
        <v>10659601.92</v>
      </c>
      <c r="C4" s="5">
        <v>15283283.449999999</v>
      </c>
      <c r="D4" s="5">
        <v>13371027.84</v>
      </c>
      <c r="E4" s="5">
        <v>17250000</v>
      </c>
      <c r="F4"/>
    </row>
    <row r="5" spans="1:6" x14ac:dyDescent="0.25">
      <c r="A5" s="43" t="s">
        <v>656</v>
      </c>
      <c r="B5" s="44">
        <v>1679105468.3999999</v>
      </c>
      <c r="C5" s="44">
        <v>1839150910.6899998</v>
      </c>
      <c r="D5" s="44">
        <v>1220896934.4599998</v>
      </c>
      <c r="E5" s="44">
        <v>1806943843.3600001</v>
      </c>
      <c r="F5"/>
    </row>
    <row r="6" spans="1:6" x14ac:dyDescent="0.25">
      <c r="A6" s="43" t="s">
        <v>654</v>
      </c>
      <c r="B6" s="44">
        <v>14625430</v>
      </c>
      <c r="C6" s="44">
        <v>14778438.16</v>
      </c>
      <c r="D6" s="44">
        <v>7111151.6500000004</v>
      </c>
      <c r="E6" s="44">
        <v>9360000</v>
      </c>
      <c r="F6"/>
    </row>
    <row r="7" spans="1:6" x14ac:dyDescent="0.25">
      <c r="A7" t="s">
        <v>655</v>
      </c>
      <c r="B7" s="5">
        <v>5910000</v>
      </c>
      <c r="C7" s="5">
        <v>6135546.4699999997</v>
      </c>
      <c r="D7" s="5">
        <v>4309295.12</v>
      </c>
      <c r="E7" s="5">
        <v>6380968.3288000003</v>
      </c>
      <c r="F7"/>
    </row>
    <row r="8" spans="1:6" x14ac:dyDescent="0.25">
      <c r="A8" s="43" t="s">
        <v>652</v>
      </c>
      <c r="B8" s="44">
        <v>10000000</v>
      </c>
      <c r="C8" s="44">
        <v>13523208.92</v>
      </c>
      <c r="D8" s="44">
        <v>6666666.6399999997</v>
      </c>
      <c r="E8" s="44">
        <v>14064137.276800001</v>
      </c>
      <c r="F8"/>
    </row>
    <row r="9" spans="1:6" x14ac:dyDescent="0.25">
      <c r="A9" t="s">
        <v>653</v>
      </c>
      <c r="B9" s="5">
        <v>16510000</v>
      </c>
      <c r="C9" s="5">
        <v>17127649.879999999</v>
      </c>
      <c r="D9" s="5">
        <v>14944832.48</v>
      </c>
      <c r="E9" s="5">
        <v>19813000</v>
      </c>
      <c r="F9"/>
    </row>
    <row r="10" spans="1:6" x14ac:dyDescent="0.25">
      <c r="A10" s="43" t="s">
        <v>657</v>
      </c>
      <c r="B10" s="44">
        <v>34204958.939999998</v>
      </c>
      <c r="C10" s="44">
        <v>3230000</v>
      </c>
      <c r="D10" s="44">
        <v>1649244.3900000001</v>
      </c>
      <c r="E10" s="44">
        <v>16565500</v>
      </c>
      <c r="F10"/>
    </row>
    <row r="11" spans="1:6" x14ac:dyDescent="0.25">
      <c r="A11" t="s">
        <v>584</v>
      </c>
      <c r="B11" s="5">
        <v>316527724.64000005</v>
      </c>
      <c r="C11" s="5">
        <v>358450791.41999996</v>
      </c>
      <c r="D11" s="5">
        <v>225613843.61000001</v>
      </c>
      <c r="E11" s="5">
        <v>284041327.06</v>
      </c>
      <c r="F11"/>
    </row>
    <row r="12" spans="1:6" x14ac:dyDescent="0.25">
      <c r="A12" s="43" t="s">
        <v>629</v>
      </c>
      <c r="B12" s="44">
        <v>1924567.3</v>
      </c>
      <c r="C12" s="44">
        <v>2585000</v>
      </c>
      <c r="D12" s="44">
        <v>1206400</v>
      </c>
      <c r="E12" s="44">
        <v>2000000</v>
      </c>
      <c r="F12"/>
    </row>
    <row r="13" spans="1:6" x14ac:dyDescent="0.25">
      <c r="A13" t="s">
        <v>287</v>
      </c>
      <c r="B13" s="5">
        <v>6341383.0600000005</v>
      </c>
      <c r="C13" s="5">
        <v>6152246</v>
      </c>
      <c r="D13" s="5">
        <v>2269591.8899999997</v>
      </c>
      <c r="E13" s="5">
        <v>6189000</v>
      </c>
      <c r="F13"/>
    </row>
    <row r="14" spans="1:6" x14ac:dyDescent="0.25">
      <c r="A14" t="s">
        <v>658</v>
      </c>
      <c r="B14" s="5">
        <v>66533232.560000002</v>
      </c>
      <c r="C14" s="5">
        <v>68471532.379999995</v>
      </c>
      <c r="D14" s="5">
        <v>56108616.799999997</v>
      </c>
      <c r="E14" s="5">
        <v>80000000</v>
      </c>
      <c r="F14"/>
    </row>
    <row r="15" spans="1:6" x14ac:dyDescent="0.25">
      <c r="A15" s="43" t="s">
        <v>659</v>
      </c>
      <c r="B15" s="44">
        <v>125634144.53</v>
      </c>
      <c r="C15" s="44">
        <v>128733628.2</v>
      </c>
      <c r="D15" s="44">
        <v>95051914.270000011</v>
      </c>
      <c r="E15" s="44">
        <v>222838080</v>
      </c>
      <c r="F15"/>
    </row>
    <row r="16" spans="1:6" x14ac:dyDescent="0.25">
      <c r="A16" t="s">
        <v>663</v>
      </c>
      <c r="B16" s="5">
        <v>52348199.840000004</v>
      </c>
      <c r="C16" s="5">
        <v>64667159.390000001</v>
      </c>
      <c r="D16" s="5">
        <v>36582871.189999998</v>
      </c>
      <c r="E16" s="5">
        <v>66400000</v>
      </c>
      <c r="F16"/>
    </row>
    <row r="17" spans="1:6" x14ac:dyDescent="0.25">
      <c r="A17" s="43" t="s">
        <v>662</v>
      </c>
      <c r="B17" s="44">
        <v>108507536.75</v>
      </c>
      <c r="C17" s="44">
        <v>135109102.78</v>
      </c>
      <c r="D17" s="44">
        <v>114668309.97</v>
      </c>
      <c r="E17" s="44">
        <v>118255000</v>
      </c>
      <c r="F17"/>
    </row>
    <row r="18" spans="1:6" x14ac:dyDescent="0.25">
      <c r="A18" t="s">
        <v>660</v>
      </c>
      <c r="B18" s="5">
        <v>919900919.67999983</v>
      </c>
      <c r="C18" s="5">
        <v>1059151580.53</v>
      </c>
      <c r="D18" s="5">
        <v>838182415.34000003</v>
      </c>
      <c r="E18" s="5">
        <v>1071998749.9743996</v>
      </c>
      <c r="F18"/>
    </row>
    <row r="19" spans="1:6" x14ac:dyDescent="0.25">
      <c r="A19" s="43" t="s">
        <v>307</v>
      </c>
      <c r="B19" s="44">
        <v>20140880.999999996</v>
      </c>
      <c r="C19" s="44">
        <v>39533715.130000003</v>
      </c>
      <c r="D19" s="44">
        <v>32291947.32</v>
      </c>
      <c r="E19" s="44">
        <v>23985000</v>
      </c>
      <c r="F19"/>
    </row>
    <row r="20" spans="1:6" x14ac:dyDescent="0.25">
      <c r="A20" t="s">
        <v>661</v>
      </c>
      <c r="B20" s="5">
        <v>438446794.98000002</v>
      </c>
      <c r="C20" s="5">
        <v>897425763.17000008</v>
      </c>
      <c r="D20" s="5">
        <v>400980147.53000003</v>
      </c>
      <c r="E20" s="5">
        <v>924700000</v>
      </c>
      <c r="F20"/>
    </row>
    <row r="21" spans="1:6" x14ac:dyDescent="0.25">
      <c r="A21" t="s">
        <v>706</v>
      </c>
      <c r="B21" s="5">
        <v>49680212.770000003</v>
      </c>
      <c r="C21" s="5">
        <v>55785666.549999997</v>
      </c>
      <c r="D21" s="5">
        <v>29574924.02</v>
      </c>
      <c r="E21" s="5">
        <v>44725000</v>
      </c>
      <c r="F21"/>
    </row>
    <row r="22" spans="1:6" x14ac:dyDescent="0.25">
      <c r="A22" t="s">
        <v>692</v>
      </c>
      <c r="B22" s="5">
        <v>10164530</v>
      </c>
      <c r="C22" s="5">
        <v>12074530</v>
      </c>
      <c r="D22" s="5">
        <v>11964000</v>
      </c>
      <c r="E22" s="5">
        <v>20000000</v>
      </c>
      <c r="F22"/>
    </row>
    <row r="23" spans="1:6" x14ac:dyDescent="0.25">
      <c r="A23" t="s">
        <v>734</v>
      </c>
      <c r="B23" s="5">
        <v>0</v>
      </c>
      <c r="C23" s="5">
        <v>249342</v>
      </c>
      <c r="D23" s="5">
        <v>173420</v>
      </c>
      <c r="E23" s="5">
        <v>4000000</v>
      </c>
      <c r="F23"/>
    </row>
    <row r="24" spans="1:6" x14ac:dyDescent="0.25">
      <c r="A24" t="s">
        <v>758</v>
      </c>
      <c r="E24" s="5">
        <v>2000000</v>
      </c>
      <c r="F24"/>
    </row>
    <row r="25" spans="1:6" x14ac:dyDescent="0.25">
      <c r="A25" s="41" t="s">
        <v>510</v>
      </c>
      <c r="B25" s="42">
        <v>3887165586.3700004</v>
      </c>
      <c r="C25" s="42">
        <v>4737619095.1200008</v>
      </c>
      <c r="D25" s="42">
        <v>3113617554.5200005</v>
      </c>
      <c r="E25" s="42">
        <v>4761509606</v>
      </c>
      <c r="F25"/>
    </row>
    <row r="26" spans="1:6" x14ac:dyDescent="0.25">
      <c r="B26"/>
      <c r="C26"/>
      <c r="D26"/>
      <c r="E26"/>
      <c r="F26"/>
    </row>
    <row r="27" spans="1:6" x14ac:dyDescent="0.25">
      <c r="B27"/>
      <c r="C27"/>
      <c r="D27"/>
      <c r="E27"/>
      <c r="F27"/>
    </row>
    <row r="28" spans="1:6" x14ac:dyDescent="0.25">
      <c r="B28"/>
      <c r="C28"/>
      <c r="D28"/>
      <c r="E28"/>
      <c r="F28"/>
    </row>
    <row r="29" spans="1:6" x14ac:dyDescent="0.25">
      <c r="B29"/>
      <c r="C29"/>
      <c r="D29"/>
      <c r="E29"/>
      <c r="F29"/>
    </row>
    <row r="30" spans="1:6" x14ac:dyDescent="0.25">
      <c r="B30"/>
      <c r="C30"/>
      <c r="D30"/>
      <c r="E30"/>
      <c r="F30"/>
    </row>
    <row r="31" spans="1:6" x14ac:dyDescent="0.25">
      <c r="B31"/>
      <c r="C31"/>
      <c r="D31"/>
      <c r="E31"/>
      <c r="F31"/>
    </row>
    <row r="32" spans="1:6" x14ac:dyDescent="0.25">
      <c r="B32"/>
      <c r="C32"/>
      <c r="D32"/>
      <c r="E32"/>
      <c r="F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sheetData>
  <pageMargins left="0.7" right="0.7" top="0.75" bottom="0.75" header="0.3" footer="0.3"/>
  <pageSetup paperSize="9" orientation="landscape" horizontalDpi="0" verticalDpi="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A0BF-E979-48FE-B325-14447A83D5B9}">
  <dimension ref="A3:B25"/>
  <sheetViews>
    <sheetView workbookViewId="0">
      <selection activeCell="B25" sqref="B25"/>
    </sheetView>
  </sheetViews>
  <sheetFormatPr baseColWidth="10" defaultRowHeight="15" x14ac:dyDescent="0.25"/>
  <cols>
    <col min="1" max="1" width="35.5703125" bestFit="1" customWidth="1"/>
    <col min="2" max="2" width="22" style="27" bestFit="1" customWidth="1"/>
  </cols>
  <sheetData>
    <row r="3" spans="1:2" x14ac:dyDescent="0.25">
      <c r="A3" s="10" t="s">
        <v>509</v>
      </c>
      <c r="B3" s="27" t="s">
        <v>562</v>
      </c>
    </row>
    <row r="4" spans="1:2" x14ac:dyDescent="0.25">
      <c r="A4" s="2" t="s">
        <v>652</v>
      </c>
      <c r="B4" s="27">
        <v>14064137.276800001</v>
      </c>
    </row>
    <row r="5" spans="1:2" x14ac:dyDescent="0.25">
      <c r="A5" s="2" t="s">
        <v>659</v>
      </c>
      <c r="B5" s="27">
        <v>222838080</v>
      </c>
    </row>
    <row r="6" spans="1:2" x14ac:dyDescent="0.25">
      <c r="A6" s="2" t="s">
        <v>653</v>
      </c>
      <c r="B6" s="27">
        <v>19813000</v>
      </c>
    </row>
    <row r="7" spans="1:2" x14ac:dyDescent="0.25">
      <c r="A7" s="2" t="s">
        <v>758</v>
      </c>
      <c r="B7" s="27">
        <v>2000000</v>
      </c>
    </row>
    <row r="8" spans="1:2" x14ac:dyDescent="0.25">
      <c r="A8" s="2" t="s">
        <v>706</v>
      </c>
      <c r="B8" s="27">
        <v>44725000</v>
      </c>
    </row>
    <row r="9" spans="1:2" x14ac:dyDescent="0.25">
      <c r="A9" s="2" t="s">
        <v>651</v>
      </c>
      <c r="B9" s="27">
        <v>17250000</v>
      </c>
    </row>
    <row r="10" spans="1:2" x14ac:dyDescent="0.25">
      <c r="A10" s="2" t="s">
        <v>658</v>
      </c>
      <c r="B10" s="27">
        <v>80000000</v>
      </c>
    </row>
    <row r="11" spans="1:2" x14ac:dyDescent="0.25">
      <c r="A11" s="2" t="s">
        <v>654</v>
      </c>
      <c r="B11" s="27">
        <v>9360000</v>
      </c>
    </row>
    <row r="12" spans="1:2" x14ac:dyDescent="0.25">
      <c r="A12" s="2" t="s">
        <v>662</v>
      </c>
      <c r="B12" s="27">
        <v>118255000</v>
      </c>
    </row>
    <row r="13" spans="1:2" x14ac:dyDescent="0.25">
      <c r="A13" s="2" t="s">
        <v>307</v>
      </c>
      <c r="B13" s="27">
        <v>23985000</v>
      </c>
    </row>
    <row r="14" spans="1:2" x14ac:dyDescent="0.25">
      <c r="A14" s="2" t="s">
        <v>655</v>
      </c>
      <c r="B14" s="27">
        <v>6380968.3288000003</v>
      </c>
    </row>
    <row r="15" spans="1:2" x14ac:dyDescent="0.25">
      <c r="A15" s="2" t="s">
        <v>656</v>
      </c>
      <c r="B15" s="27">
        <v>1805259343.3600001</v>
      </c>
    </row>
    <row r="16" spans="1:2" x14ac:dyDescent="0.25">
      <c r="A16" s="2" t="s">
        <v>287</v>
      </c>
      <c r="B16" s="27">
        <v>6189000</v>
      </c>
    </row>
    <row r="17" spans="1:2" x14ac:dyDescent="0.25">
      <c r="A17" s="2" t="s">
        <v>663</v>
      </c>
      <c r="B17" s="27">
        <v>66400000</v>
      </c>
    </row>
    <row r="18" spans="1:2" x14ac:dyDescent="0.25">
      <c r="A18" s="2" t="s">
        <v>692</v>
      </c>
      <c r="B18" s="27">
        <v>20000000</v>
      </c>
    </row>
    <row r="19" spans="1:2" x14ac:dyDescent="0.25">
      <c r="A19" s="2" t="s">
        <v>657</v>
      </c>
      <c r="B19" s="27">
        <v>16565500</v>
      </c>
    </row>
    <row r="20" spans="1:2" x14ac:dyDescent="0.25">
      <c r="A20" s="2" t="s">
        <v>660</v>
      </c>
      <c r="B20" s="27">
        <v>1071998749.9743996</v>
      </c>
    </row>
    <row r="21" spans="1:2" x14ac:dyDescent="0.25">
      <c r="A21" s="2" t="s">
        <v>629</v>
      </c>
      <c r="B21" s="27">
        <v>2000000</v>
      </c>
    </row>
    <row r="22" spans="1:2" x14ac:dyDescent="0.25">
      <c r="A22" s="2" t="s">
        <v>661</v>
      </c>
      <c r="B22" s="27">
        <v>924700000</v>
      </c>
    </row>
    <row r="23" spans="1:2" x14ac:dyDescent="0.25">
      <c r="A23" s="2" t="s">
        <v>584</v>
      </c>
      <c r="B23" s="27">
        <v>285725827.06</v>
      </c>
    </row>
    <row r="24" spans="1:2" x14ac:dyDescent="0.25">
      <c r="A24" s="2" t="s">
        <v>734</v>
      </c>
      <c r="B24" s="27">
        <v>4000000</v>
      </c>
    </row>
    <row r="25" spans="1:2" x14ac:dyDescent="0.25">
      <c r="A25" s="2" t="s">
        <v>510</v>
      </c>
      <c r="B25" s="27">
        <v>4761509606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2001-3075-4254-9E2A-87091A60F624}">
  <dimension ref="A1:H78"/>
  <sheetViews>
    <sheetView topLeftCell="D60" zoomScale="130" zoomScaleNormal="130" workbookViewId="0">
      <selection activeCell="H78" sqref="H78"/>
    </sheetView>
  </sheetViews>
  <sheetFormatPr baseColWidth="10" defaultRowHeight="15" x14ac:dyDescent="0.25"/>
  <cols>
    <col min="1" max="1" width="12.140625" customWidth="1"/>
    <col min="2" max="3" width="15.42578125" bestFit="1" customWidth="1"/>
    <col min="4" max="4" width="40.42578125" customWidth="1"/>
    <col min="5" max="5" width="15.42578125" bestFit="1" customWidth="1"/>
    <col min="6" max="6" width="15.42578125" hidden="1" customWidth="1"/>
    <col min="7" max="7" width="18.5703125" style="27" bestFit="1" customWidth="1"/>
    <col min="8" max="8" width="15.42578125" bestFit="1" customWidth="1"/>
  </cols>
  <sheetData>
    <row r="1" spans="1:8" hidden="1" x14ac:dyDescent="0.25">
      <c r="A1" s="10" t="s">
        <v>575</v>
      </c>
      <c r="B1" t="s">
        <v>574</v>
      </c>
    </row>
    <row r="2" spans="1:8" ht="21" x14ac:dyDescent="0.35">
      <c r="A2" s="49" t="s">
        <v>650</v>
      </c>
      <c r="B2" s="50" t="s">
        <v>656</v>
      </c>
    </row>
    <row r="4" spans="1:8" x14ac:dyDescent="0.25">
      <c r="A4" s="46" t="s">
        <v>598</v>
      </c>
      <c r="B4" s="10" t="s">
        <v>14</v>
      </c>
      <c r="C4" s="10" t="s">
        <v>16</v>
      </c>
      <c r="D4" s="10" t="s">
        <v>17</v>
      </c>
      <c r="E4" s="47" t="s">
        <v>664</v>
      </c>
      <c r="F4" s="47" t="s">
        <v>665</v>
      </c>
      <c r="G4" s="47" t="s">
        <v>698</v>
      </c>
      <c r="H4" s="47" t="s">
        <v>666</v>
      </c>
    </row>
    <row r="5" spans="1:8" x14ac:dyDescent="0.25">
      <c r="A5" t="s">
        <v>623</v>
      </c>
      <c r="B5">
        <v>1000</v>
      </c>
      <c r="C5">
        <v>1111</v>
      </c>
      <c r="D5" t="s">
        <v>328</v>
      </c>
      <c r="E5" s="5">
        <v>12218750.189999999</v>
      </c>
      <c r="F5" s="5">
        <v>12975991.18</v>
      </c>
      <c r="G5">
        <v>12975991.18</v>
      </c>
      <c r="H5" s="5">
        <v>13495030.827200001</v>
      </c>
    </row>
    <row r="6" spans="1:8" x14ac:dyDescent="0.25">
      <c r="C6">
        <v>1131</v>
      </c>
      <c r="D6" t="s">
        <v>329</v>
      </c>
      <c r="E6" s="5">
        <v>664393684.21000004</v>
      </c>
      <c r="F6" s="5">
        <v>763253356.46000004</v>
      </c>
      <c r="G6">
        <v>744192404.06000006</v>
      </c>
      <c r="H6" s="5">
        <v>793783490.7184</v>
      </c>
    </row>
    <row r="7" spans="1:8" x14ac:dyDescent="0.25">
      <c r="C7">
        <v>1211</v>
      </c>
      <c r="D7" t="s">
        <v>331</v>
      </c>
      <c r="E7" s="5">
        <v>1160699.94</v>
      </c>
      <c r="F7" s="5">
        <v>1270435.26</v>
      </c>
      <c r="G7">
        <v>0</v>
      </c>
      <c r="H7" s="5">
        <v>1321252.6703999999</v>
      </c>
    </row>
    <row r="8" spans="1:8" x14ac:dyDescent="0.25">
      <c r="C8">
        <v>1221</v>
      </c>
      <c r="D8" t="s">
        <v>332</v>
      </c>
      <c r="E8" s="5">
        <v>108809696.02</v>
      </c>
      <c r="F8" s="5">
        <v>136883363.11000001</v>
      </c>
      <c r="G8">
        <v>120097163.13</v>
      </c>
      <c r="H8" s="5">
        <v>142358697.63440001</v>
      </c>
    </row>
    <row r="9" spans="1:8" x14ac:dyDescent="0.25">
      <c r="C9">
        <v>1231</v>
      </c>
      <c r="D9" t="s">
        <v>334</v>
      </c>
      <c r="E9" s="5">
        <v>0</v>
      </c>
      <c r="F9" s="5">
        <v>26400</v>
      </c>
      <c r="G9">
        <v>26400</v>
      </c>
      <c r="H9" s="5">
        <v>27456</v>
      </c>
    </row>
    <row r="10" spans="1:8" x14ac:dyDescent="0.25">
      <c r="C10">
        <v>1321</v>
      </c>
      <c r="D10" t="s">
        <v>335</v>
      </c>
      <c r="E10" s="5">
        <v>20731075.670000002</v>
      </c>
      <c r="F10" s="5">
        <v>15777803.050000001</v>
      </c>
      <c r="G10">
        <v>12028554</v>
      </c>
      <c r="H10" s="5">
        <v>16408915.172</v>
      </c>
    </row>
    <row r="11" spans="1:8" x14ac:dyDescent="0.25">
      <c r="C11">
        <v>1322</v>
      </c>
      <c r="D11" t="s">
        <v>336</v>
      </c>
      <c r="E11" s="5">
        <v>117396555.38</v>
      </c>
      <c r="F11" s="5">
        <v>124778030.5</v>
      </c>
      <c r="G11">
        <v>120285540.02000001</v>
      </c>
      <c r="H11" s="5">
        <v>129769151.72000001</v>
      </c>
    </row>
    <row r="12" spans="1:8" x14ac:dyDescent="0.25">
      <c r="C12">
        <v>1331</v>
      </c>
      <c r="D12" t="s">
        <v>337</v>
      </c>
      <c r="E12" s="5">
        <v>629301.63</v>
      </c>
      <c r="F12" s="5">
        <v>700000</v>
      </c>
      <c r="G12">
        <v>700000</v>
      </c>
      <c r="H12" s="5">
        <v>728000</v>
      </c>
    </row>
    <row r="13" spans="1:8" x14ac:dyDescent="0.25">
      <c r="C13">
        <v>1341</v>
      </c>
      <c r="D13" t="s">
        <v>338</v>
      </c>
      <c r="E13" s="5">
        <v>2330137.6000000001</v>
      </c>
      <c r="F13" s="5">
        <v>7500000</v>
      </c>
      <c r="G13">
        <v>7500000</v>
      </c>
      <c r="H13" s="5">
        <v>7800000</v>
      </c>
    </row>
    <row r="14" spans="1:8" x14ac:dyDescent="0.25">
      <c r="C14">
        <v>1411</v>
      </c>
      <c r="D14" t="s">
        <v>339</v>
      </c>
      <c r="E14" s="5">
        <v>44785596.800000004</v>
      </c>
      <c r="F14" s="5">
        <v>53833673.919999994</v>
      </c>
      <c r="G14">
        <v>51963353.280000001</v>
      </c>
      <c r="H14" s="5">
        <v>55987020.876799993</v>
      </c>
    </row>
    <row r="15" spans="1:8" x14ac:dyDescent="0.25">
      <c r="C15">
        <v>1421</v>
      </c>
      <c r="D15" t="s">
        <v>340</v>
      </c>
      <c r="E15" s="5">
        <v>23773465.690000001</v>
      </c>
      <c r="F15" s="5">
        <v>26952054.59</v>
      </c>
      <c r="G15">
        <v>25981676.649999999</v>
      </c>
      <c r="H15" s="5">
        <v>28030136.773600001</v>
      </c>
    </row>
    <row r="16" spans="1:8" x14ac:dyDescent="0.25">
      <c r="C16">
        <v>1431</v>
      </c>
      <c r="D16" t="s">
        <v>341</v>
      </c>
      <c r="E16" s="5">
        <v>15001786.550000001</v>
      </c>
      <c r="F16" s="5">
        <v>17968036.390000001</v>
      </c>
      <c r="G16">
        <v>17321117.760000002</v>
      </c>
      <c r="H16" s="5">
        <v>18686757.845600002</v>
      </c>
    </row>
    <row r="17" spans="2:8" x14ac:dyDescent="0.25">
      <c r="C17">
        <v>1432</v>
      </c>
      <c r="D17" t="s">
        <v>342</v>
      </c>
      <c r="E17" s="5">
        <v>232360443.31999999</v>
      </c>
      <c r="F17" s="5">
        <v>156220318.43000001</v>
      </c>
      <c r="G17">
        <v>151559780.42000002</v>
      </c>
      <c r="H17" s="5">
        <v>162469131.1672</v>
      </c>
    </row>
    <row r="18" spans="2:8" x14ac:dyDescent="0.25">
      <c r="C18">
        <v>1441</v>
      </c>
      <c r="D18" t="s">
        <v>343</v>
      </c>
      <c r="E18" s="5">
        <v>13606210.52</v>
      </c>
      <c r="F18" s="5">
        <v>13616211</v>
      </c>
      <c r="G18">
        <v>13616211</v>
      </c>
      <c r="H18" s="5">
        <v>14160859.439999999</v>
      </c>
    </row>
    <row r="19" spans="2:8" x14ac:dyDescent="0.25">
      <c r="C19">
        <v>1521</v>
      </c>
      <c r="D19" t="s">
        <v>344</v>
      </c>
      <c r="E19" s="5">
        <v>0</v>
      </c>
      <c r="F19" s="5">
        <v>5373789</v>
      </c>
      <c r="G19">
        <v>5373789</v>
      </c>
      <c r="H19" s="5">
        <v>5588740.5600000005</v>
      </c>
    </row>
    <row r="20" spans="2:8" x14ac:dyDescent="0.25">
      <c r="C20">
        <v>1591</v>
      </c>
      <c r="D20" t="s">
        <v>345</v>
      </c>
      <c r="E20" s="5">
        <v>103095827.09999999</v>
      </c>
      <c r="F20" s="5">
        <v>114435771.11</v>
      </c>
      <c r="G20">
        <v>112113821.5</v>
      </c>
      <c r="H20" s="5">
        <v>119013201.9544</v>
      </c>
    </row>
    <row r="21" spans="2:8" x14ac:dyDescent="0.25">
      <c r="B21">
        <v>2000</v>
      </c>
      <c r="C21">
        <v>2111</v>
      </c>
      <c r="D21" t="s">
        <v>92</v>
      </c>
      <c r="E21" s="5">
        <v>2331721.58</v>
      </c>
      <c r="F21" s="5">
        <v>3463213.18</v>
      </c>
      <c r="G21">
        <v>3474000</v>
      </c>
      <c r="H21" s="5">
        <v>2500000</v>
      </c>
    </row>
    <row r="22" spans="2:8" x14ac:dyDescent="0.25">
      <c r="C22">
        <v>2141</v>
      </c>
      <c r="D22" t="s">
        <v>149</v>
      </c>
      <c r="E22" s="5">
        <v>24759.15</v>
      </c>
      <c r="F22" s="5">
        <v>31553.78</v>
      </c>
      <c r="G22">
        <v>23000</v>
      </c>
      <c r="H22" s="5">
        <v>0</v>
      </c>
    </row>
    <row r="23" spans="2:8" x14ac:dyDescent="0.25">
      <c r="C23">
        <v>2151</v>
      </c>
      <c r="D23" t="s">
        <v>316</v>
      </c>
      <c r="E23" s="5">
        <v>420</v>
      </c>
      <c r="F23" s="5">
        <v>420</v>
      </c>
      <c r="G23">
        <v>420</v>
      </c>
      <c r="H23" s="5">
        <v>0</v>
      </c>
    </row>
    <row r="24" spans="2:8" x14ac:dyDescent="0.25">
      <c r="C24">
        <v>2161</v>
      </c>
      <c r="D24" t="s">
        <v>94</v>
      </c>
      <c r="E24" s="5">
        <v>2062001.19</v>
      </c>
      <c r="F24" s="5">
        <v>1828856.1</v>
      </c>
      <c r="G24">
        <v>1828856.1</v>
      </c>
      <c r="H24" s="5">
        <v>600000</v>
      </c>
    </row>
    <row r="25" spans="2:8" x14ac:dyDescent="0.25">
      <c r="C25">
        <v>2211</v>
      </c>
      <c r="D25" t="s">
        <v>130</v>
      </c>
      <c r="E25" s="5">
        <v>282232.5</v>
      </c>
      <c r="F25" s="5">
        <v>342574</v>
      </c>
      <c r="G25">
        <v>200000</v>
      </c>
      <c r="H25" s="5">
        <v>0</v>
      </c>
    </row>
    <row r="26" spans="2:8" x14ac:dyDescent="0.25">
      <c r="C26">
        <v>2411</v>
      </c>
      <c r="D26" t="s">
        <v>108</v>
      </c>
      <c r="E26" s="5">
        <v>150583.6</v>
      </c>
      <c r="F26" s="5">
        <v>11449.82</v>
      </c>
      <c r="G26">
        <v>2000</v>
      </c>
      <c r="H26" s="5">
        <v>12000</v>
      </c>
    </row>
    <row r="27" spans="2:8" x14ac:dyDescent="0.25">
      <c r="C27">
        <v>2421</v>
      </c>
      <c r="D27" t="s">
        <v>109</v>
      </c>
      <c r="E27" s="5">
        <v>398071.01</v>
      </c>
      <c r="F27" s="5">
        <v>20000</v>
      </c>
      <c r="G27">
        <v>20000</v>
      </c>
      <c r="H27" s="5">
        <v>500000</v>
      </c>
    </row>
    <row r="28" spans="2:8" x14ac:dyDescent="0.25">
      <c r="C28">
        <v>2441</v>
      </c>
      <c r="D28" t="s">
        <v>150</v>
      </c>
      <c r="E28" s="5">
        <v>0</v>
      </c>
      <c r="F28" s="5">
        <v>1287</v>
      </c>
      <c r="G28">
        <v>0</v>
      </c>
      <c r="H28" s="5">
        <v>100000</v>
      </c>
    </row>
    <row r="29" spans="2:8" x14ac:dyDescent="0.25">
      <c r="C29">
        <v>2451</v>
      </c>
      <c r="D29" t="s">
        <v>317</v>
      </c>
      <c r="E29" s="5">
        <v>48708.4</v>
      </c>
      <c r="F29" s="5">
        <v>47757.2</v>
      </c>
      <c r="G29">
        <v>47757.2</v>
      </c>
      <c r="H29" s="5">
        <v>100000</v>
      </c>
    </row>
    <row r="30" spans="2:8" x14ac:dyDescent="0.25">
      <c r="C30">
        <v>2461</v>
      </c>
      <c r="D30" t="s">
        <v>110</v>
      </c>
      <c r="E30" s="5">
        <v>105686.76</v>
      </c>
      <c r="F30" s="5">
        <v>150000</v>
      </c>
      <c r="G30">
        <v>150000</v>
      </c>
      <c r="H30" s="5">
        <v>150000</v>
      </c>
    </row>
    <row r="31" spans="2:8" x14ac:dyDescent="0.25">
      <c r="C31">
        <v>2471</v>
      </c>
      <c r="D31" t="s">
        <v>111</v>
      </c>
      <c r="E31" s="5">
        <v>22089.24</v>
      </c>
      <c r="F31" s="5">
        <v>45300</v>
      </c>
      <c r="G31">
        <v>50000</v>
      </c>
      <c r="H31" s="5">
        <v>150000</v>
      </c>
    </row>
    <row r="32" spans="2:8" x14ac:dyDescent="0.25">
      <c r="C32">
        <v>2491</v>
      </c>
      <c r="D32" t="s">
        <v>95</v>
      </c>
      <c r="E32" s="5">
        <v>392154.09</v>
      </c>
      <c r="F32" s="5">
        <v>420000</v>
      </c>
      <c r="G32">
        <v>420000</v>
      </c>
      <c r="H32" s="5">
        <v>200000</v>
      </c>
    </row>
    <row r="33" spans="2:8" x14ac:dyDescent="0.25">
      <c r="C33">
        <v>2521</v>
      </c>
      <c r="D33" t="s">
        <v>183</v>
      </c>
      <c r="E33" s="5">
        <v>90467.34</v>
      </c>
      <c r="F33" s="5">
        <v>123580</v>
      </c>
      <c r="G33">
        <v>123580</v>
      </c>
      <c r="H33" s="5">
        <v>50000</v>
      </c>
    </row>
    <row r="34" spans="2:8" x14ac:dyDescent="0.25">
      <c r="C34">
        <v>2561</v>
      </c>
      <c r="D34" t="s">
        <v>114</v>
      </c>
      <c r="E34" s="5">
        <v>2807</v>
      </c>
      <c r="F34" s="5">
        <v>16200</v>
      </c>
      <c r="G34">
        <v>1500</v>
      </c>
      <c r="H34" s="5">
        <v>4000</v>
      </c>
    </row>
    <row r="35" spans="2:8" x14ac:dyDescent="0.25">
      <c r="C35">
        <v>2611</v>
      </c>
      <c r="D35" t="s">
        <v>141</v>
      </c>
      <c r="E35" s="5">
        <v>91440349.309999987</v>
      </c>
      <c r="F35" s="5">
        <v>94471732.730000004</v>
      </c>
      <c r="G35">
        <v>88177000</v>
      </c>
      <c r="H35" s="5">
        <v>80500000</v>
      </c>
    </row>
    <row r="36" spans="2:8" x14ac:dyDescent="0.25">
      <c r="C36">
        <v>2711</v>
      </c>
      <c r="D36" t="s">
        <v>61</v>
      </c>
      <c r="E36" s="5">
        <v>0</v>
      </c>
      <c r="F36" s="5">
        <v>100000</v>
      </c>
      <c r="G36">
        <v>0</v>
      </c>
      <c r="H36" s="5">
        <v>0</v>
      </c>
    </row>
    <row r="37" spans="2:8" x14ac:dyDescent="0.25">
      <c r="C37">
        <v>2721</v>
      </c>
      <c r="D37" t="s">
        <v>96</v>
      </c>
      <c r="E37" s="5">
        <v>3415.11</v>
      </c>
      <c r="F37" s="5">
        <v>195000</v>
      </c>
      <c r="G37">
        <v>195000</v>
      </c>
      <c r="H37" s="5">
        <v>0</v>
      </c>
    </row>
    <row r="38" spans="2:8" x14ac:dyDescent="0.25">
      <c r="C38">
        <v>2911</v>
      </c>
      <c r="D38" t="s">
        <v>62</v>
      </c>
      <c r="E38" s="5">
        <v>122634.33</v>
      </c>
      <c r="F38" s="5">
        <v>447560.86</v>
      </c>
      <c r="G38">
        <v>147560.85999999999</v>
      </c>
      <c r="H38" s="5">
        <v>100000</v>
      </c>
    </row>
    <row r="39" spans="2:8" x14ac:dyDescent="0.25">
      <c r="C39">
        <v>2921</v>
      </c>
      <c r="D39" t="s">
        <v>132</v>
      </c>
      <c r="E39" s="5">
        <v>88499.08</v>
      </c>
      <c r="F39" s="5">
        <v>45000</v>
      </c>
      <c r="G39">
        <v>45000</v>
      </c>
      <c r="H39" s="5">
        <v>50000</v>
      </c>
    </row>
    <row r="40" spans="2:8" x14ac:dyDescent="0.25">
      <c r="C40">
        <v>2941</v>
      </c>
      <c r="D40" t="s">
        <v>151</v>
      </c>
      <c r="E40" s="5">
        <v>0</v>
      </c>
      <c r="F40" s="5">
        <v>1050</v>
      </c>
      <c r="G40">
        <v>0</v>
      </c>
      <c r="H40" s="5">
        <v>0</v>
      </c>
    </row>
    <row r="41" spans="2:8" x14ac:dyDescent="0.25">
      <c r="C41">
        <v>2961</v>
      </c>
      <c r="D41" t="s">
        <v>133</v>
      </c>
      <c r="E41" s="5">
        <v>370583.19</v>
      </c>
      <c r="F41" s="5">
        <v>1545466.53</v>
      </c>
      <c r="G41">
        <v>1000000</v>
      </c>
      <c r="H41" s="5">
        <v>400000</v>
      </c>
    </row>
    <row r="42" spans="2:8" x14ac:dyDescent="0.25">
      <c r="C42">
        <v>2981</v>
      </c>
      <c r="D42" t="s">
        <v>115</v>
      </c>
      <c r="E42" s="5">
        <v>649649.64</v>
      </c>
      <c r="F42" s="5">
        <v>711398.3</v>
      </c>
      <c r="G42">
        <v>698350.4</v>
      </c>
      <c r="H42" s="5">
        <v>500000</v>
      </c>
    </row>
    <row r="43" spans="2:8" x14ac:dyDescent="0.25">
      <c r="C43">
        <v>2991</v>
      </c>
      <c r="D43" t="s">
        <v>152</v>
      </c>
      <c r="E43" s="5">
        <v>0</v>
      </c>
      <c r="F43" s="5">
        <v>423400</v>
      </c>
      <c r="G43">
        <v>0</v>
      </c>
      <c r="H43" s="5">
        <v>450000</v>
      </c>
    </row>
    <row r="44" spans="2:8" x14ac:dyDescent="0.25">
      <c r="B44">
        <v>3000</v>
      </c>
      <c r="C44">
        <v>3111</v>
      </c>
      <c r="D44" t="s">
        <v>116</v>
      </c>
      <c r="E44" s="5">
        <v>6487775.0099999998</v>
      </c>
      <c r="F44" s="5">
        <v>5873500</v>
      </c>
      <c r="G44">
        <v>5820000</v>
      </c>
      <c r="H44" s="5">
        <v>6500000</v>
      </c>
    </row>
    <row r="45" spans="2:8" x14ac:dyDescent="0.25">
      <c r="C45">
        <v>3141</v>
      </c>
      <c r="D45" t="s">
        <v>153</v>
      </c>
      <c r="E45" s="5">
        <v>558291.85</v>
      </c>
      <c r="F45" s="5">
        <v>720000</v>
      </c>
      <c r="G45">
        <v>720000</v>
      </c>
      <c r="H45" s="5">
        <v>700000</v>
      </c>
    </row>
    <row r="46" spans="2:8" x14ac:dyDescent="0.25">
      <c r="C46">
        <v>3161</v>
      </c>
      <c r="D46" t="s">
        <v>155</v>
      </c>
      <c r="E46" s="5">
        <v>2643141.2000000002</v>
      </c>
      <c r="F46" s="5">
        <v>2700000</v>
      </c>
      <c r="G46">
        <v>2700000</v>
      </c>
      <c r="H46" s="5">
        <v>2500000</v>
      </c>
    </row>
    <row r="47" spans="2:8" x14ac:dyDescent="0.25">
      <c r="C47">
        <v>3181</v>
      </c>
      <c r="D47" t="s">
        <v>157</v>
      </c>
      <c r="E47" s="5">
        <v>0</v>
      </c>
      <c r="F47" s="5">
        <v>362</v>
      </c>
      <c r="G47">
        <v>0</v>
      </c>
      <c r="H47" s="5">
        <v>0</v>
      </c>
    </row>
    <row r="48" spans="2:8" x14ac:dyDescent="0.25">
      <c r="C48">
        <v>3221</v>
      </c>
      <c r="D48" t="s">
        <v>318</v>
      </c>
      <c r="E48" s="5">
        <v>2247799.9</v>
      </c>
      <c r="F48" s="5">
        <v>1824000</v>
      </c>
      <c r="G48">
        <v>1500000</v>
      </c>
      <c r="H48" s="5">
        <v>2500000</v>
      </c>
    </row>
    <row r="49" spans="3:8" x14ac:dyDescent="0.25">
      <c r="C49">
        <v>3231</v>
      </c>
      <c r="D49" t="s">
        <v>167</v>
      </c>
      <c r="E49" s="5">
        <v>0</v>
      </c>
      <c r="F49" s="5">
        <v>911199.6</v>
      </c>
      <c r="G49">
        <v>3000000</v>
      </c>
      <c r="H49" s="5">
        <v>0</v>
      </c>
    </row>
    <row r="50" spans="3:8" x14ac:dyDescent="0.25">
      <c r="C50">
        <v>3251</v>
      </c>
      <c r="D50" t="s">
        <v>285</v>
      </c>
      <c r="E50" s="5">
        <v>105160733.94</v>
      </c>
      <c r="F50" s="5">
        <v>120743674.19</v>
      </c>
      <c r="G50">
        <v>75218705.450000003</v>
      </c>
      <c r="H50" s="5">
        <v>140000000</v>
      </c>
    </row>
    <row r="51" spans="3:8" x14ac:dyDescent="0.25">
      <c r="C51">
        <v>3291</v>
      </c>
      <c r="D51" t="s">
        <v>260</v>
      </c>
      <c r="E51" s="5">
        <v>9280</v>
      </c>
      <c r="F51" s="5">
        <v>34000</v>
      </c>
      <c r="G51">
        <v>10000</v>
      </c>
      <c r="H51" s="5">
        <v>0</v>
      </c>
    </row>
    <row r="52" spans="3:8" x14ac:dyDescent="0.25">
      <c r="C52">
        <v>3311</v>
      </c>
      <c r="D52" t="s">
        <v>118</v>
      </c>
      <c r="E52" s="5">
        <v>225620</v>
      </c>
      <c r="F52" s="5">
        <v>247638</v>
      </c>
      <c r="G52">
        <v>250000</v>
      </c>
      <c r="H52" s="5">
        <v>2000000</v>
      </c>
    </row>
    <row r="53" spans="3:8" x14ac:dyDescent="0.25">
      <c r="C53">
        <v>3321</v>
      </c>
      <c r="D53" t="s">
        <v>119</v>
      </c>
      <c r="E53" s="5">
        <v>68987.75</v>
      </c>
      <c r="F53" s="5">
        <v>21038</v>
      </c>
      <c r="G53">
        <v>69408</v>
      </c>
      <c r="H53" s="5">
        <v>0</v>
      </c>
    </row>
    <row r="54" spans="3:8" x14ac:dyDescent="0.25">
      <c r="C54">
        <v>3331</v>
      </c>
      <c r="D54" t="s">
        <v>168</v>
      </c>
      <c r="E54" s="5">
        <v>69600</v>
      </c>
      <c r="F54" s="5">
        <v>100000</v>
      </c>
      <c r="G54">
        <v>100000</v>
      </c>
      <c r="H54" s="5">
        <v>50000</v>
      </c>
    </row>
    <row r="55" spans="3:8" x14ac:dyDescent="0.25">
      <c r="C55">
        <v>3341</v>
      </c>
      <c r="D55" t="s">
        <v>227</v>
      </c>
      <c r="E55" s="5">
        <v>803403.7</v>
      </c>
      <c r="F55" s="5">
        <v>735486</v>
      </c>
      <c r="G55">
        <v>735486</v>
      </c>
      <c r="H55" s="5">
        <v>1500000</v>
      </c>
    </row>
    <row r="56" spans="3:8" x14ac:dyDescent="0.25">
      <c r="C56">
        <v>3371</v>
      </c>
      <c r="D56" t="s">
        <v>319</v>
      </c>
      <c r="E56" s="5">
        <v>20885568</v>
      </c>
      <c r="F56" s="5">
        <v>20000000</v>
      </c>
      <c r="G56">
        <v>20000000</v>
      </c>
      <c r="H56" s="5">
        <v>0</v>
      </c>
    </row>
    <row r="57" spans="3:8" x14ac:dyDescent="0.25">
      <c r="C57">
        <v>3411</v>
      </c>
      <c r="D57" t="s">
        <v>261</v>
      </c>
      <c r="E57" s="5">
        <v>5254532.8600000003</v>
      </c>
      <c r="F57" s="5">
        <v>67499510.510000005</v>
      </c>
      <c r="G57">
        <v>1000000</v>
      </c>
      <c r="H57" s="5">
        <v>0</v>
      </c>
    </row>
    <row r="58" spans="3:8" x14ac:dyDescent="0.25">
      <c r="C58">
        <v>3441</v>
      </c>
      <c r="D58" t="s">
        <v>320</v>
      </c>
      <c r="E58" s="5">
        <v>126403.72</v>
      </c>
      <c r="F58" s="5">
        <v>160000</v>
      </c>
      <c r="G58">
        <v>160000</v>
      </c>
      <c r="H58" s="5">
        <v>150000</v>
      </c>
    </row>
    <row r="59" spans="3:8" x14ac:dyDescent="0.25">
      <c r="C59">
        <v>3451</v>
      </c>
      <c r="D59" t="s">
        <v>321</v>
      </c>
      <c r="E59" s="5">
        <v>5374582.1200000001</v>
      </c>
      <c r="F59" s="5">
        <v>6000000</v>
      </c>
      <c r="G59">
        <v>6000000</v>
      </c>
      <c r="H59" s="5">
        <v>5000000</v>
      </c>
    </row>
    <row r="60" spans="3:8" x14ac:dyDescent="0.25">
      <c r="C60">
        <v>3481</v>
      </c>
      <c r="D60" t="s">
        <v>322</v>
      </c>
      <c r="E60" s="5">
        <v>1039983.8</v>
      </c>
      <c r="F60" s="5">
        <v>1180000</v>
      </c>
      <c r="G60">
        <v>1180000</v>
      </c>
      <c r="H60" s="5">
        <v>100000</v>
      </c>
    </row>
    <row r="61" spans="3:8" x14ac:dyDescent="0.25">
      <c r="C61">
        <v>3511</v>
      </c>
      <c r="D61" t="s">
        <v>264</v>
      </c>
      <c r="E61" s="5">
        <v>126578.04</v>
      </c>
      <c r="F61" s="5">
        <v>235740</v>
      </c>
      <c r="G61">
        <v>685740</v>
      </c>
      <c r="H61" s="5">
        <v>1000000</v>
      </c>
    </row>
    <row r="62" spans="3:8" x14ac:dyDescent="0.25">
      <c r="C62">
        <v>3521</v>
      </c>
      <c r="D62" t="s">
        <v>134</v>
      </c>
      <c r="E62" s="5">
        <v>14913.42</v>
      </c>
      <c r="F62" s="5">
        <v>26000</v>
      </c>
      <c r="G62">
        <v>26000</v>
      </c>
      <c r="H62" s="5">
        <v>0</v>
      </c>
    </row>
    <row r="63" spans="3:8" x14ac:dyDescent="0.25">
      <c r="C63">
        <v>3551</v>
      </c>
      <c r="D63" t="s">
        <v>234</v>
      </c>
      <c r="E63" s="5">
        <v>14340111.109999999</v>
      </c>
      <c r="F63" s="5">
        <v>18276120.739999998</v>
      </c>
      <c r="G63">
        <v>7000000</v>
      </c>
      <c r="H63" s="51">
        <v>20000000</v>
      </c>
    </row>
    <row r="64" spans="3:8" x14ac:dyDescent="0.25">
      <c r="C64">
        <v>3571</v>
      </c>
      <c r="D64" t="s">
        <v>121</v>
      </c>
      <c r="E64" s="5">
        <v>30387685.75</v>
      </c>
      <c r="F64" s="5">
        <v>20000000</v>
      </c>
      <c r="G64">
        <v>10000000</v>
      </c>
      <c r="H64" s="51">
        <v>20000000</v>
      </c>
    </row>
    <row r="65" spans="1:8" x14ac:dyDescent="0.25">
      <c r="C65">
        <v>3821</v>
      </c>
      <c r="D65" t="s">
        <v>66</v>
      </c>
      <c r="E65" s="5">
        <v>776354.39</v>
      </c>
      <c r="F65" s="5">
        <v>639567.19999999995</v>
      </c>
      <c r="G65">
        <v>639567.19999999995</v>
      </c>
      <c r="H65" s="5">
        <v>450000</v>
      </c>
    </row>
    <row r="66" spans="1:8" x14ac:dyDescent="0.25">
      <c r="C66">
        <v>3911</v>
      </c>
      <c r="D66" t="s">
        <v>324</v>
      </c>
      <c r="E66" s="5">
        <v>528693.30000000005</v>
      </c>
      <c r="F66" s="5">
        <v>700000</v>
      </c>
      <c r="G66">
        <v>700000</v>
      </c>
      <c r="H66" s="5">
        <v>500000</v>
      </c>
    </row>
    <row r="67" spans="1:8" x14ac:dyDescent="0.25">
      <c r="C67">
        <v>3922</v>
      </c>
      <c r="D67" t="s">
        <v>122</v>
      </c>
      <c r="E67" s="5">
        <v>733050.38</v>
      </c>
      <c r="F67" s="5">
        <v>1300938.06</v>
      </c>
      <c r="G67">
        <v>1000000</v>
      </c>
      <c r="H67" s="5">
        <v>1000000</v>
      </c>
    </row>
    <row r="68" spans="1:8" x14ac:dyDescent="0.25">
      <c r="C68">
        <v>3941</v>
      </c>
      <c r="D68" t="s">
        <v>228</v>
      </c>
      <c r="E68" s="5">
        <v>18119512.100000001</v>
      </c>
      <c r="F68" s="5">
        <v>10270000</v>
      </c>
      <c r="G68">
        <v>10000000</v>
      </c>
      <c r="H68" s="5">
        <v>15000000</v>
      </c>
    </row>
    <row r="69" spans="1:8" x14ac:dyDescent="0.25">
      <c r="C69">
        <v>3962</v>
      </c>
      <c r="D69" t="s">
        <v>236</v>
      </c>
      <c r="E69" s="5">
        <v>11697</v>
      </c>
      <c r="F69" s="5">
        <v>100000</v>
      </c>
      <c r="G69">
        <v>100000</v>
      </c>
      <c r="H69" s="5">
        <v>100000</v>
      </c>
    </row>
    <row r="70" spans="1:8" x14ac:dyDescent="0.25">
      <c r="B70">
        <v>5000</v>
      </c>
      <c r="C70">
        <v>5111</v>
      </c>
      <c r="D70" t="s">
        <v>267</v>
      </c>
      <c r="E70" s="5">
        <v>621837.72</v>
      </c>
      <c r="F70" s="5">
        <v>567187.25</v>
      </c>
      <c r="G70">
        <v>1185000</v>
      </c>
      <c r="H70" s="5">
        <v>200000</v>
      </c>
    </row>
    <row r="71" spans="1:8" x14ac:dyDescent="0.25">
      <c r="C71">
        <v>5121</v>
      </c>
      <c r="D71" t="s">
        <v>325</v>
      </c>
      <c r="E71" s="5">
        <v>0</v>
      </c>
      <c r="F71" s="5">
        <v>264480</v>
      </c>
      <c r="G71">
        <v>0</v>
      </c>
      <c r="H71" s="5">
        <v>200000</v>
      </c>
    </row>
    <row r="72" spans="1:8" x14ac:dyDescent="0.25">
      <c r="C72">
        <v>5191</v>
      </c>
      <c r="D72" t="s">
        <v>68</v>
      </c>
      <c r="E72" s="5">
        <v>0</v>
      </c>
      <c r="F72" s="5">
        <v>56991</v>
      </c>
      <c r="G72">
        <v>68041</v>
      </c>
      <c r="H72" s="5">
        <v>50000</v>
      </c>
    </row>
    <row r="73" spans="1:8" x14ac:dyDescent="0.25">
      <c r="C73">
        <v>5211</v>
      </c>
      <c r="D73" t="s">
        <v>164</v>
      </c>
      <c r="E73" s="5">
        <v>108130.56</v>
      </c>
      <c r="F73" s="5">
        <v>150000</v>
      </c>
      <c r="G73">
        <v>0</v>
      </c>
      <c r="H73" s="5">
        <v>0</v>
      </c>
    </row>
    <row r="74" spans="1:8" x14ac:dyDescent="0.25">
      <c r="C74">
        <v>5411</v>
      </c>
      <c r="D74" t="s">
        <v>326</v>
      </c>
      <c r="E74" s="5">
        <v>3380000</v>
      </c>
      <c r="F74" s="5">
        <v>1670012</v>
      </c>
      <c r="G74">
        <v>0</v>
      </c>
      <c r="H74" s="5">
        <v>0</v>
      </c>
    </row>
    <row r="75" spans="1:8" x14ac:dyDescent="0.25">
      <c r="C75">
        <v>5641</v>
      </c>
      <c r="D75" t="s">
        <v>186</v>
      </c>
      <c r="E75" s="5">
        <v>78913.64</v>
      </c>
      <c r="F75" s="5">
        <v>133632.64000000001</v>
      </c>
      <c r="G75">
        <v>61745.64</v>
      </c>
      <c r="H75" s="5">
        <v>150000</v>
      </c>
    </row>
    <row r="76" spans="1:8" x14ac:dyDescent="0.25">
      <c r="C76">
        <v>5662</v>
      </c>
      <c r="D76" t="s">
        <v>513</v>
      </c>
      <c r="E76" s="5">
        <v>42224</v>
      </c>
      <c r="F76" s="5">
        <v>0</v>
      </c>
      <c r="G76">
        <v>0</v>
      </c>
      <c r="H76" s="5">
        <v>0</v>
      </c>
    </row>
    <row r="77" spans="1:8" x14ac:dyDescent="0.25">
      <c r="C77">
        <v>5911</v>
      </c>
      <c r="D77" t="s">
        <v>170</v>
      </c>
      <c r="E77" s="5">
        <v>0</v>
      </c>
      <c r="F77" s="5">
        <v>1800</v>
      </c>
      <c r="G77">
        <v>0</v>
      </c>
      <c r="H77" s="5">
        <v>0</v>
      </c>
    </row>
    <row r="78" spans="1:8" x14ac:dyDescent="0.25">
      <c r="A78" t="s">
        <v>510</v>
      </c>
      <c r="E78" s="5">
        <v>1679105468.3999996</v>
      </c>
      <c r="F78" s="5">
        <v>1839150910.6899998</v>
      </c>
      <c r="G78">
        <v>1642269519.8500001</v>
      </c>
      <c r="H78" s="5">
        <v>1815643843.3600004</v>
      </c>
    </row>
  </sheetData>
  <pageMargins left="0.7" right="0.7" top="0.75" bottom="0.75" header="0.3" footer="0.3"/>
  <pageSetup paperSize="9" orientation="portrait" horizontalDpi="0" verticalDpi="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9E6C1-42EE-4A4D-BD9A-A92CAE9C240E}">
  <dimension ref="B1:G16"/>
  <sheetViews>
    <sheetView topLeftCell="A2" zoomScale="130" zoomScaleNormal="130" workbookViewId="0">
      <selection activeCell="B11" sqref="B11"/>
    </sheetView>
  </sheetViews>
  <sheetFormatPr baseColWidth="10" defaultRowHeight="15" x14ac:dyDescent="0.25"/>
  <cols>
    <col min="1" max="1" width="2.85546875" customWidth="1"/>
    <col min="2" max="2" width="67.5703125" bestFit="1" customWidth="1"/>
    <col min="3" max="3" width="14.42578125" bestFit="1" customWidth="1"/>
    <col min="4" max="4" width="13.5703125" hidden="1" customWidth="1"/>
    <col min="5" max="5" width="18.5703125" bestFit="1" customWidth="1"/>
    <col min="6" max="6" width="14.5703125" bestFit="1" customWidth="1"/>
    <col min="7" max="7" width="13.42578125" bestFit="1" customWidth="1"/>
    <col min="8" max="8" width="14.42578125" bestFit="1" customWidth="1"/>
  </cols>
  <sheetData>
    <row r="1" spans="2:7" hidden="1" x14ac:dyDescent="0.25">
      <c r="B1" s="10" t="s">
        <v>575</v>
      </c>
      <c r="C1" t="s">
        <v>574</v>
      </c>
    </row>
    <row r="2" spans="2:7" ht="30" x14ac:dyDescent="0.25">
      <c r="B2" s="10" t="s">
        <v>650</v>
      </c>
      <c r="C2" s="45" t="s">
        <v>662</v>
      </c>
    </row>
    <row r="4" spans="2:7" x14ac:dyDescent="0.25">
      <c r="B4" s="46" t="s">
        <v>675</v>
      </c>
      <c r="C4" s="47" t="s">
        <v>664</v>
      </c>
      <c r="D4" s="47" t="s">
        <v>665</v>
      </c>
      <c r="E4" s="59" t="s">
        <v>698</v>
      </c>
      <c r="F4" s="47" t="s">
        <v>666</v>
      </c>
    </row>
    <row r="5" spans="2:7" x14ac:dyDescent="0.25">
      <c r="B5" s="2" t="s">
        <v>618</v>
      </c>
      <c r="C5" s="5">
        <v>106774760.73999999</v>
      </c>
      <c r="D5" s="5">
        <v>132079102.78</v>
      </c>
      <c r="E5" s="5">
        <v>86965263</v>
      </c>
      <c r="F5" s="5">
        <v>115755000</v>
      </c>
    </row>
    <row r="6" spans="2:7" x14ac:dyDescent="0.25">
      <c r="B6" s="30" t="s">
        <v>146</v>
      </c>
      <c r="C6" s="5">
        <v>7096916.1900000004</v>
      </c>
      <c r="D6" s="5">
        <v>5557194.3300000001</v>
      </c>
      <c r="E6" s="5">
        <v>5641263</v>
      </c>
      <c r="F6" s="5">
        <v>32505000</v>
      </c>
    </row>
    <row r="7" spans="2:7" x14ac:dyDescent="0.25">
      <c r="B7" s="35" t="s">
        <v>44</v>
      </c>
      <c r="C7" s="5">
        <v>7096916.1900000004</v>
      </c>
      <c r="D7" s="5">
        <v>5557194.3300000001</v>
      </c>
      <c r="E7" s="5">
        <v>5641263</v>
      </c>
      <c r="F7" s="5">
        <v>32505000</v>
      </c>
      <c r="G7" t="s">
        <v>720</v>
      </c>
    </row>
    <row r="8" spans="2:7" x14ac:dyDescent="0.25">
      <c r="B8" s="30" t="s">
        <v>166</v>
      </c>
      <c r="C8" s="5">
        <v>99677844.549999997</v>
      </c>
      <c r="D8" s="5">
        <v>126521908.45</v>
      </c>
      <c r="E8" s="5">
        <v>81324000</v>
      </c>
      <c r="F8" s="5">
        <v>83250000</v>
      </c>
    </row>
    <row r="9" spans="2:7" x14ac:dyDescent="0.25">
      <c r="B9" s="35" t="s">
        <v>44</v>
      </c>
      <c r="C9" s="5">
        <v>23522360.57</v>
      </c>
      <c r="D9" s="5">
        <v>50145911.450000003</v>
      </c>
      <c r="E9" s="5">
        <v>9600000</v>
      </c>
      <c r="F9" s="5">
        <v>23250000</v>
      </c>
      <c r="G9" s="15" t="s">
        <v>679</v>
      </c>
    </row>
    <row r="10" spans="2:7" x14ac:dyDescent="0.25">
      <c r="B10" s="35" t="s">
        <v>677</v>
      </c>
      <c r="C10" s="5">
        <v>70723059.019999996</v>
      </c>
      <c r="D10" s="5">
        <v>70724000</v>
      </c>
      <c r="E10" s="5">
        <v>70724000</v>
      </c>
      <c r="F10" s="5">
        <v>40000000</v>
      </c>
    </row>
    <row r="11" spans="2:7" x14ac:dyDescent="0.25">
      <c r="B11" s="35" t="s">
        <v>678</v>
      </c>
      <c r="C11" s="5">
        <v>0</v>
      </c>
      <c r="D11" s="5">
        <v>0</v>
      </c>
      <c r="E11" s="5"/>
      <c r="F11" s="5">
        <v>15000000</v>
      </c>
    </row>
    <row r="12" spans="2:7" x14ac:dyDescent="0.25">
      <c r="B12" s="35" t="s">
        <v>719</v>
      </c>
      <c r="C12" s="5">
        <v>5432424.96</v>
      </c>
      <c r="D12" s="5">
        <v>5651997</v>
      </c>
      <c r="E12" s="5">
        <v>1000000</v>
      </c>
      <c r="F12" s="5">
        <v>5000000</v>
      </c>
    </row>
    <row r="13" spans="2:7" x14ac:dyDescent="0.25">
      <c r="B13" s="2" t="s">
        <v>625</v>
      </c>
      <c r="C13" s="5">
        <v>1732776.01</v>
      </c>
      <c r="D13" s="5">
        <v>3030000</v>
      </c>
      <c r="E13" s="5">
        <v>1570000</v>
      </c>
      <c r="F13" s="5">
        <v>2500000</v>
      </c>
    </row>
    <row r="14" spans="2:7" x14ac:dyDescent="0.25">
      <c r="B14" s="30" t="s">
        <v>358</v>
      </c>
      <c r="C14" s="5">
        <v>1732776.01</v>
      </c>
      <c r="D14" s="5">
        <v>3030000</v>
      </c>
      <c r="E14" s="5">
        <v>1570000</v>
      </c>
      <c r="F14" s="5">
        <v>2500000</v>
      </c>
    </row>
    <row r="15" spans="2:7" x14ac:dyDescent="0.25">
      <c r="B15" s="35" t="s">
        <v>44</v>
      </c>
      <c r="C15" s="5">
        <v>1732776.01</v>
      </c>
      <c r="D15" s="5">
        <v>3030000</v>
      </c>
      <c r="E15" s="5">
        <v>1570000</v>
      </c>
      <c r="F15" s="5">
        <v>2500000</v>
      </c>
      <c r="G15" t="s">
        <v>718</v>
      </c>
    </row>
    <row r="16" spans="2:7" x14ac:dyDescent="0.25">
      <c r="B16" s="2" t="s">
        <v>510</v>
      </c>
      <c r="C16" s="5">
        <v>108507536.75</v>
      </c>
      <c r="D16" s="5">
        <v>135109102.78</v>
      </c>
      <c r="E16" s="5">
        <v>88535263</v>
      </c>
      <c r="F16" s="5">
        <v>118255000</v>
      </c>
    </row>
  </sheetData>
  <pageMargins left="0.7" right="0.7" top="0.75" bottom="0.75" header="0.3" footer="0.3"/>
  <pageSetup paperSize="9" orientation="portrait" horizontalDpi="0" verticalDpi="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3C93-EC0E-4BB0-8D03-0F1FA30A84C9}">
  <dimension ref="A1:E19"/>
  <sheetViews>
    <sheetView topLeftCell="A2" zoomScale="120" zoomScaleNormal="120" workbookViewId="0">
      <selection activeCell="E8" sqref="E8"/>
    </sheetView>
  </sheetViews>
  <sheetFormatPr baseColWidth="10" defaultRowHeight="15" x14ac:dyDescent="0.25"/>
  <cols>
    <col min="1" max="1" width="63.42578125" bestFit="1" customWidth="1"/>
    <col min="2" max="2" width="13.5703125" bestFit="1" customWidth="1"/>
    <col min="3" max="3" width="15.42578125" customWidth="1"/>
    <col min="4" max="4" width="18.5703125" bestFit="1" customWidth="1"/>
    <col min="5" max="5" width="15.42578125" bestFit="1" customWidth="1"/>
    <col min="6" max="6" width="14.42578125" bestFit="1" customWidth="1"/>
  </cols>
  <sheetData>
    <row r="1" spans="1:5" hidden="1" x14ac:dyDescent="0.25">
      <c r="A1" s="10" t="s">
        <v>575</v>
      </c>
      <c r="B1" t="s">
        <v>574</v>
      </c>
    </row>
    <row r="2" spans="1:5" ht="33" x14ac:dyDescent="0.35">
      <c r="A2" s="49" t="s">
        <v>650</v>
      </c>
      <c r="B2" s="50" t="s">
        <v>660</v>
      </c>
    </row>
    <row r="4" spans="1:5" x14ac:dyDescent="0.25">
      <c r="A4" s="46" t="s">
        <v>675</v>
      </c>
      <c r="B4" s="47" t="s">
        <v>664</v>
      </c>
      <c r="C4" s="47" t="s">
        <v>665</v>
      </c>
      <c r="D4" s="59" t="s">
        <v>698</v>
      </c>
      <c r="E4" s="47" t="s">
        <v>666</v>
      </c>
    </row>
    <row r="5" spans="1:5" x14ac:dyDescent="0.25">
      <c r="A5" s="2" t="s">
        <v>619</v>
      </c>
      <c r="B5" s="5">
        <v>40526261.359999999</v>
      </c>
      <c r="C5" s="5">
        <v>54292548.07</v>
      </c>
      <c r="D5" s="5">
        <v>31434206.080000002</v>
      </c>
      <c r="E5" s="5">
        <v>59973200</v>
      </c>
    </row>
    <row r="6" spans="1:5" x14ac:dyDescent="0.25">
      <c r="A6" s="30" t="s">
        <v>346</v>
      </c>
      <c r="B6" s="5">
        <v>40526261.359999999</v>
      </c>
      <c r="C6" s="5">
        <v>54292548.07</v>
      </c>
      <c r="D6" s="5">
        <v>31434206.080000002</v>
      </c>
      <c r="E6" s="5">
        <v>59973200</v>
      </c>
    </row>
    <row r="7" spans="1:5" x14ac:dyDescent="0.25">
      <c r="A7" s="2" t="s">
        <v>620</v>
      </c>
      <c r="B7" s="5">
        <v>574397400.69999993</v>
      </c>
      <c r="C7" s="5">
        <v>650920822.17999995</v>
      </c>
      <c r="D7" s="5">
        <v>373740632.05000001</v>
      </c>
      <c r="E7" s="5">
        <v>551337549.97439957</v>
      </c>
    </row>
    <row r="8" spans="1:5" x14ac:dyDescent="0.25">
      <c r="A8" s="30" t="s">
        <v>105</v>
      </c>
      <c r="B8" s="5">
        <v>574397400.69999993</v>
      </c>
      <c r="C8" s="5">
        <v>650920822.17999995</v>
      </c>
      <c r="D8" s="5">
        <v>373740632.05000001</v>
      </c>
      <c r="E8" s="5">
        <v>551337549.97439957</v>
      </c>
    </row>
    <row r="9" spans="1:5" x14ac:dyDescent="0.25">
      <c r="A9" s="2" t="s">
        <v>399</v>
      </c>
      <c r="B9" s="5">
        <v>106538617.64000002</v>
      </c>
      <c r="C9" s="5">
        <v>117539634.67</v>
      </c>
      <c r="D9" s="5">
        <v>93934733.549999997</v>
      </c>
      <c r="E9" s="5">
        <v>194315000</v>
      </c>
    </row>
    <row r="10" spans="1:5" x14ac:dyDescent="0.25">
      <c r="A10" s="30" t="s">
        <v>397</v>
      </c>
      <c r="B10" s="5">
        <v>106538617.64000002</v>
      </c>
      <c r="C10" s="5">
        <v>117539634.67</v>
      </c>
      <c r="D10" s="5">
        <v>93934733.549999997</v>
      </c>
      <c r="E10" s="5">
        <v>194315000</v>
      </c>
    </row>
    <row r="11" spans="1:5" x14ac:dyDescent="0.25">
      <c r="A11" s="2" t="s">
        <v>176</v>
      </c>
      <c r="B11" s="5">
        <v>196262998.94</v>
      </c>
      <c r="C11" s="5">
        <v>232133238.06</v>
      </c>
      <c r="D11" s="5">
        <v>110355000</v>
      </c>
      <c r="E11" s="5">
        <v>260320000</v>
      </c>
    </row>
    <row r="12" spans="1:5" x14ac:dyDescent="0.25">
      <c r="A12" s="30" t="s">
        <v>174</v>
      </c>
      <c r="B12" s="5">
        <v>196262998.94</v>
      </c>
      <c r="C12" s="5">
        <v>232133238.06</v>
      </c>
      <c r="D12" s="5">
        <v>110355000</v>
      </c>
      <c r="E12" s="5">
        <v>260270000</v>
      </c>
    </row>
    <row r="13" spans="1:5" x14ac:dyDescent="0.25">
      <c r="A13" s="30" t="s">
        <v>722</v>
      </c>
      <c r="B13" s="5"/>
      <c r="C13" s="5"/>
      <c r="D13" s="5"/>
      <c r="E13" s="5">
        <v>50000</v>
      </c>
    </row>
    <row r="14" spans="1:5" x14ac:dyDescent="0.25">
      <c r="A14" s="2" t="s">
        <v>610</v>
      </c>
      <c r="B14" s="5">
        <v>340474.23</v>
      </c>
      <c r="C14" s="5">
        <v>285337.55</v>
      </c>
      <c r="D14" s="5">
        <v>490000</v>
      </c>
      <c r="E14" s="5">
        <v>1170000</v>
      </c>
    </row>
    <row r="15" spans="1:5" x14ac:dyDescent="0.25">
      <c r="A15" s="30" t="s">
        <v>352</v>
      </c>
      <c r="B15" s="5">
        <v>340474.23</v>
      </c>
      <c r="C15" s="5">
        <v>285337.55</v>
      </c>
      <c r="D15" s="5">
        <v>490000</v>
      </c>
      <c r="E15" s="5">
        <v>870000</v>
      </c>
    </row>
    <row r="16" spans="1:5" x14ac:dyDescent="0.25">
      <c r="A16" s="30" t="s">
        <v>722</v>
      </c>
      <c r="B16" s="5"/>
      <c r="C16" s="5"/>
      <c r="D16" s="5"/>
      <c r="E16" s="5">
        <v>300000</v>
      </c>
    </row>
    <row r="17" spans="1:5" x14ac:dyDescent="0.25">
      <c r="A17" s="2" t="s">
        <v>600</v>
      </c>
      <c r="B17" s="5">
        <v>1835166.81</v>
      </c>
      <c r="C17" s="5">
        <v>3980000</v>
      </c>
      <c r="D17" s="5">
        <v>3980000</v>
      </c>
      <c r="E17" s="5">
        <v>4883000</v>
      </c>
    </row>
    <row r="18" spans="1:5" x14ac:dyDescent="0.25">
      <c r="A18" s="30" t="s">
        <v>54</v>
      </c>
      <c r="B18" s="5">
        <v>1835166.81</v>
      </c>
      <c r="C18" s="5">
        <v>3980000</v>
      </c>
      <c r="D18" s="5">
        <v>3980000</v>
      </c>
      <c r="E18" s="5">
        <v>4883000</v>
      </c>
    </row>
    <row r="19" spans="1:5" x14ac:dyDescent="0.25">
      <c r="A19" s="2" t="s">
        <v>510</v>
      </c>
      <c r="B19" s="5">
        <v>919900919.67999983</v>
      </c>
      <c r="C19" s="5">
        <v>1059151580.53</v>
      </c>
      <c r="D19" s="5">
        <v>613934571.68000007</v>
      </c>
      <c r="E19" s="5">
        <v>1071998749.9743996</v>
      </c>
    </row>
  </sheetData>
  <pageMargins left="0.7" right="0.7" top="0.75" bottom="0.75" header="0.3" footer="0.3"/>
  <pageSetup paperSize="9" orientation="portrait" horizontalDpi="0" verticalDpi="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2AF2-A26E-4B23-8246-AF31E4B00CE6}">
  <dimension ref="A1:L25"/>
  <sheetViews>
    <sheetView topLeftCell="A3" zoomScale="110" zoomScaleNormal="110" workbookViewId="0">
      <selection activeCell="K21" sqref="K21"/>
    </sheetView>
  </sheetViews>
  <sheetFormatPr baseColWidth="10" defaultRowHeight="15" x14ac:dyDescent="0.25"/>
  <cols>
    <col min="1" max="1" width="70.85546875" bestFit="1" customWidth="1"/>
    <col min="2" max="2" width="22.42578125" bestFit="1" customWidth="1"/>
    <col min="3" max="3" width="28.42578125" hidden="1" customWidth="1"/>
    <col min="4" max="5" width="18.42578125" bestFit="1" customWidth="1"/>
    <col min="6" max="6" width="13.42578125" hidden="1" customWidth="1"/>
    <col min="7" max="7" width="14.5703125" bestFit="1" customWidth="1"/>
    <col min="8" max="8" width="44" hidden="1" customWidth="1"/>
    <col min="9" max="9" width="34.42578125" hidden="1" customWidth="1"/>
    <col min="10" max="10" width="12.5703125" bestFit="1" customWidth="1"/>
    <col min="12" max="12" width="17.42578125" bestFit="1" customWidth="1"/>
  </cols>
  <sheetData>
    <row r="1" spans="1:12" hidden="1" x14ac:dyDescent="0.25">
      <c r="A1" s="10" t="s">
        <v>575</v>
      </c>
      <c r="B1" t="s">
        <v>574</v>
      </c>
    </row>
    <row r="2" spans="1:12" ht="30" x14ac:dyDescent="0.25">
      <c r="A2" s="10" t="s">
        <v>650</v>
      </c>
      <c r="B2" s="45" t="s">
        <v>659</v>
      </c>
    </row>
    <row r="3" spans="1:12" ht="15.75" thickBot="1" x14ac:dyDescent="0.3"/>
    <row r="4" spans="1:12" x14ac:dyDescent="0.25">
      <c r="A4" s="46" t="s">
        <v>675</v>
      </c>
      <c r="B4" s="47" t="s">
        <v>664</v>
      </c>
      <c r="C4" t="s">
        <v>578</v>
      </c>
      <c r="D4" s="47" t="s">
        <v>696</v>
      </c>
      <c r="E4" s="47" t="s">
        <v>739</v>
      </c>
      <c r="F4" s="47" t="s">
        <v>707</v>
      </c>
      <c r="G4" s="47" t="s">
        <v>666</v>
      </c>
      <c r="H4" s="48" t="s">
        <v>17</v>
      </c>
      <c r="I4" s="48" t="s">
        <v>669</v>
      </c>
    </row>
    <row r="5" spans="1:12" x14ac:dyDescent="0.25">
      <c r="A5" s="2" t="s">
        <v>602</v>
      </c>
      <c r="B5" s="5">
        <v>4251760.58</v>
      </c>
      <c r="C5">
        <v>13555000</v>
      </c>
      <c r="D5" s="5">
        <v>5955000</v>
      </c>
      <c r="E5" s="5">
        <v>9740062.7100000009</v>
      </c>
      <c r="F5" s="5">
        <v>7269257.7600000007</v>
      </c>
      <c r="G5" s="5">
        <v>10008000</v>
      </c>
    </row>
    <row r="6" spans="1:12" x14ac:dyDescent="0.25">
      <c r="A6" s="30" t="s">
        <v>284</v>
      </c>
      <c r="B6" s="5">
        <v>4251760.58</v>
      </c>
      <c r="C6">
        <v>4250000</v>
      </c>
      <c r="D6" s="5">
        <v>3200000</v>
      </c>
      <c r="E6" s="5">
        <v>2079162.94</v>
      </c>
      <c r="F6" s="5">
        <v>1871749.99</v>
      </c>
      <c r="G6" s="5">
        <v>2313000</v>
      </c>
      <c r="H6" t="s">
        <v>667</v>
      </c>
      <c r="L6" s="27"/>
    </row>
    <row r="7" spans="1:12" x14ac:dyDescent="0.25">
      <c r="A7" s="30" t="s">
        <v>280</v>
      </c>
      <c r="B7" s="5">
        <v>0</v>
      </c>
      <c r="C7">
        <v>9305000</v>
      </c>
      <c r="D7" s="5">
        <v>2755000</v>
      </c>
      <c r="E7" s="5">
        <v>7660899.7700000005</v>
      </c>
      <c r="F7" s="5">
        <v>5397507.7700000005</v>
      </c>
      <c r="G7" s="5">
        <v>7695000</v>
      </c>
    </row>
    <row r="8" spans="1:12" x14ac:dyDescent="0.25">
      <c r="A8" s="2" t="s">
        <v>628</v>
      </c>
      <c r="B8" s="5">
        <v>0</v>
      </c>
      <c r="C8">
        <v>210000</v>
      </c>
      <c r="D8" s="5">
        <v>199500</v>
      </c>
      <c r="E8" s="5">
        <v>0</v>
      </c>
      <c r="F8" s="5">
        <v>0</v>
      </c>
      <c r="G8" s="5">
        <v>0</v>
      </c>
      <c r="H8" t="s">
        <v>547</v>
      </c>
    </row>
    <row r="9" spans="1:12" x14ac:dyDescent="0.25">
      <c r="A9" s="30" t="s">
        <v>247</v>
      </c>
      <c r="B9" s="5">
        <v>0</v>
      </c>
      <c r="C9">
        <v>210000</v>
      </c>
      <c r="D9" s="5">
        <v>199500</v>
      </c>
      <c r="E9" s="5">
        <v>0</v>
      </c>
      <c r="F9" s="5">
        <v>0</v>
      </c>
      <c r="G9" s="5">
        <v>0</v>
      </c>
    </row>
    <row r="10" spans="1:12" x14ac:dyDescent="0.25">
      <c r="A10" s="2" t="s">
        <v>635</v>
      </c>
      <c r="B10" s="5">
        <v>200000</v>
      </c>
      <c r="C10">
        <v>1200000</v>
      </c>
      <c r="D10" s="5">
        <v>1200000</v>
      </c>
      <c r="E10" s="5">
        <v>1200000</v>
      </c>
      <c r="F10" s="5">
        <v>1200000</v>
      </c>
      <c r="G10" s="5">
        <v>0</v>
      </c>
    </row>
    <row r="11" spans="1:12" x14ac:dyDescent="0.25">
      <c r="A11" s="30" t="s">
        <v>99</v>
      </c>
      <c r="B11" s="5">
        <v>200000</v>
      </c>
      <c r="C11">
        <v>1200000</v>
      </c>
      <c r="D11" s="5">
        <v>1200000</v>
      </c>
      <c r="E11" s="5">
        <v>1200000</v>
      </c>
      <c r="F11" s="5">
        <v>1200000</v>
      </c>
      <c r="G11" s="5">
        <v>0</v>
      </c>
      <c r="J11" s="5">
        <v>1000000</v>
      </c>
    </row>
    <row r="12" spans="1:12" x14ac:dyDescent="0.25">
      <c r="A12" s="2" t="s">
        <v>737</v>
      </c>
      <c r="B12" s="5">
        <v>87391043.860000014</v>
      </c>
      <c r="C12">
        <v>109768628.2</v>
      </c>
      <c r="D12" s="5">
        <v>90537848.200000003</v>
      </c>
      <c r="E12" s="5">
        <v>83449176.689999998</v>
      </c>
      <c r="F12" s="5">
        <v>82640396.510000005</v>
      </c>
      <c r="G12" s="5">
        <v>178604000</v>
      </c>
      <c r="H12" t="s">
        <v>668</v>
      </c>
      <c r="I12" t="s">
        <v>670</v>
      </c>
    </row>
    <row r="13" spans="1:12" x14ac:dyDescent="0.25">
      <c r="A13" s="30" t="s">
        <v>409</v>
      </c>
      <c r="B13" s="5">
        <v>3974632.2800000003</v>
      </c>
      <c r="C13">
        <v>4650000</v>
      </c>
      <c r="D13" s="5">
        <v>4900000</v>
      </c>
      <c r="E13" s="5">
        <v>3099203.55</v>
      </c>
      <c r="F13" s="5">
        <v>2553373.5499999998</v>
      </c>
      <c r="G13" s="5">
        <v>4400000</v>
      </c>
    </row>
    <row r="14" spans="1:12" x14ac:dyDescent="0.25">
      <c r="A14" s="30" t="s">
        <v>204</v>
      </c>
      <c r="B14" s="5">
        <v>974380.22</v>
      </c>
      <c r="C14">
        <v>1000000</v>
      </c>
      <c r="D14" s="5">
        <v>1000000</v>
      </c>
      <c r="E14" s="5">
        <v>544966.42000000004</v>
      </c>
      <c r="F14" s="5">
        <v>517466.42</v>
      </c>
      <c r="G14" s="5">
        <v>0</v>
      </c>
      <c r="J14" s="5">
        <v>1000000</v>
      </c>
    </row>
    <row r="15" spans="1:12" x14ac:dyDescent="0.25">
      <c r="A15" s="30" t="s">
        <v>208</v>
      </c>
      <c r="B15" s="5">
        <v>55046596.689999998</v>
      </c>
      <c r="C15">
        <v>72216447.640000001</v>
      </c>
      <c r="D15" s="5">
        <v>54793475.799999997</v>
      </c>
      <c r="E15" s="5">
        <v>52216447.640000001</v>
      </c>
      <c r="F15" s="5">
        <v>52216447.640000001</v>
      </c>
      <c r="G15" s="51">
        <v>71000000</v>
      </c>
      <c r="J15" t="s">
        <v>740</v>
      </c>
    </row>
    <row r="16" spans="1:12" x14ac:dyDescent="0.25">
      <c r="A16" s="30" t="s">
        <v>402</v>
      </c>
      <c r="B16" s="5">
        <v>3909360.49</v>
      </c>
      <c r="C16">
        <v>2438000</v>
      </c>
      <c r="D16" s="5">
        <v>3004000</v>
      </c>
      <c r="E16" s="5">
        <v>2159703.9500000002</v>
      </c>
      <c r="F16" s="5">
        <v>2159703.9500000002</v>
      </c>
      <c r="G16" s="5">
        <v>3004000</v>
      </c>
    </row>
    <row r="17" spans="1:10" x14ac:dyDescent="0.25">
      <c r="A17" s="30" t="s">
        <v>81</v>
      </c>
      <c r="B17" s="5">
        <v>3231518.11</v>
      </c>
      <c r="C17">
        <v>5000000</v>
      </c>
      <c r="D17" s="5">
        <v>5000000</v>
      </c>
      <c r="E17" s="5">
        <v>1336300.25</v>
      </c>
      <c r="F17" s="5">
        <v>1156089.8500000001</v>
      </c>
      <c r="G17" s="5">
        <v>0</v>
      </c>
      <c r="J17" s="5">
        <v>2500000</v>
      </c>
    </row>
    <row r="18" spans="1:10" x14ac:dyDescent="0.25">
      <c r="A18" s="30" t="s">
        <v>412</v>
      </c>
      <c r="B18" s="5">
        <v>200000</v>
      </c>
      <c r="C18">
        <v>200000</v>
      </c>
      <c r="D18" s="5">
        <v>200000</v>
      </c>
      <c r="E18" s="5">
        <v>124000</v>
      </c>
      <c r="F18" s="5">
        <v>124000</v>
      </c>
      <c r="G18" s="5">
        <v>200000</v>
      </c>
    </row>
    <row r="19" spans="1:10" x14ac:dyDescent="0.25">
      <c r="A19" s="30" t="s">
        <v>89</v>
      </c>
      <c r="B19" s="5">
        <v>5428590.6699999999</v>
      </c>
      <c r="C19">
        <v>6084948.2000000002</v>
      </c>
      <c r="D19" s="5">
        <v>6084948.2000000002</v>
      </c>
      <c r="E19" s="5">
        <v>5848161.7399999993</v>
      </c>
      <c r="F19" s="5">
        <v>5796586.3999999994</v>
      </c>
      <c r="G19" s="5">
        <v>0</v>
      </c>
      <c r="H19" t="s">
        <v>672</v>
      </c>
    </row>
    <row r="20" spans="1:10" x14ac:dyDescent="0.25">
      <c r="A20" s="30" t="s">
        <v>209</v>
      </c>
      <c r="B20" s="5">
        <v>14162986.199999999</v>
      </c>
      <c r="C20">
        <v>17662452.359999999</v>
      </c>
      <c r="D20" s="5">
        <v>15085424.199999999</v>
      </c>
      <c r="E20" s="5">
        <v>17603613.140000001</v>
      </c>
      <c r="F20" s="5">
        <v>17603613.140000001</v>
      </c>
      <c r="G20" s="51">
        <v>0</v>
      </c>
      <c r="J20" t="s">
        <v>740</v>
      </c>
    </row>
    <row r="21" spans="1:10" x14ac:dyDescent="0.25">
      <c r="A21" s="30" t="s">
        <v>691</v>
      </c>
      <c r="B21" s="5">
        <v>462979.2</v>
      </c>
      <c r="C21">
        <v>516780</v>
      </c>
      <c r="D21" s="5">
        <v>470000</v>
      </c>
      <c r="E21" s="5">
        <v>516780</v>
      </c>
      <c r="F21" s="5">
        <v>513115.56</v>
      </c>
      <c r="G21" s="5">
        <v>100000000</v>
      </c>
      <c r="H21" t="s">
        <v>674</v>
      </c>
      <c r="J21" t="s">
        <v>743</v>
      </c>
    </row>
    <row r="22" spans="1:10" x14ac:dyDescent="0.25">
      <c r="A22" s="2" t="s">
        <v>738</v>
      </c>
      <c r="B22" s="5">
        <v>33791340.090000004</v>
      </c>
      <c r="C22">
        <v>4000000</v>
      </c>
      <c r="D22" s="5">
        <v>14000000</v>
      </c>
      <c r="E22" s="5">
        <v>3942260</v>
      </c>
      <c r="F22" s="5">
        <v>3942260</v>
      </c>
      <c r="G22" s="5">
        <v>34226080</v>
      </c>
    </row>
    <row r="23" spans="1:10" x14ac:dyDescent="0.25">
      <c r="A23" s="30" t="s">
        <v>199</v>
      </c>
      <c r="B23" s="5">
        <v>33791340.090000004</v>
      </c>
      <c r="C23">
        <v>4000000</v>
      </c>
      <c r="D23" s="5">
        <v>14000000</v>
      </c>
      <c r="E23" s="5">
        <v>3942260</v>
      </c>
      <c r="F23" s="5">
        <v>3942260</v>
      </c>
      <c r="G23" s="5">
        <v>4000000</v>
      </c>
      <c r="H23" t="s">
        <v>673</v>
      </c>
    </row>
    <row r="24" spans="1:10" x14ac:dyDescent="0.25">
      <c r="A24" s="30" t="s">
        <v>671</v>
      </c>
      <c r="B24" s="5">
        <v>0</v>
      </c>
      <c r="C24">
        <v>0</v>
      </c>
      <c r="D24" s="5">
        <v>0</v>
      </c>
      <c r="E24" s="5">
        <v>0</v>
      </c>
      <c r="F24" s="5">
        <v>0</v>
      </c>
      <c r="G24" s="5">
        <v>30226080</v>
      </c>
    </row>
    <row r="25" spans="1:10" x14ac:dyDescent="0.25">
      <c r="A25" s="2" t="s">
        <v>510</v>
      </c>
      <c r="B25" s="5">
        <v>125634144.53</v>
      </c>
      <c r="C25">
        <v>128733628.2</v>
      </c>
      <c r="D25" s="5">
        <v>111892348.2</v>
      </c>
      <c r="E25" s="5">
        <v>98331499.399999991</v>
      </c>
      <c r="F25" s="5">
        <v>95051914.270000026</v>
      </c>
      <c r="G25" s="5">
        <v>222838080</v>
      </c>
    </row>
  </sheetData>
  <pageMargins left="0.7" right="0.7" top="0.75" bottom="0.75" header="0.3" footer="0.3"/>
  <pageSetup paperSize="9" orientation="portrait" horizontalDpi="0" verticalDpi="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26BC-0343-4D8F-B7A1-50882D21BE6E}">
  <dimension ref="B1:H16"/>
  <sheetViews>
    <sheetView topLeftCell="A2" zoomScale="120" zoomScaleNormal="120" workbookViewId="0">
      <selection activeCell="C18" sqref="C18"/>
    </sheetView>
  </sheetViews>
  <sheetFormatPr baseColWidth="10" defaultRowHeight="15" x14ac:dyDescent="0.25"/>
  <cols>
    <col min="2" max="2" width="88.140625" bestFit="1" customWidth="1"/>
    <col min="3" max="3" width="15.42578125" bestFit="1" customWidth="1"/>
    <col min="4" max="4" width="13.5703125" hidden="1" customWidth="1"/>
    <col min="5" max="5" width="18.5703125" bestFit="1" customWidth="1"/>
    <col min="6" max="6" width="14.5703125" bestFit="1" customWidth="1"/>
    <col min="7" max="7" width="29.5703125" customWidth="1"/>
    <col min="8" max="8" width="14.42578125" bestFit="1" customWidth="1"/>
  </cols>
  <sheetData>
    <row r="1" spans="2:8" hidden="1" x14ac:dyDescent="0.25">
      <c r="B1" s="10" t="s">
        <v>575</v>
      </c>
      <c r="C1" t="s">
        <v>574</v>
      </c>
    </row>
    <row r="2" spans="2:8" ht="21" x14ac:dyDescent="0.35">
      <c r="B2" s="49" t="s">
        <v>650</v>
      </c>
      <c r="C2" s="50" t="s">
        <v>287</v>
      </c>
    </row>
    <row r="4" spans="2:8" x14ac:dyDescent="0.25">
      <c r="B4" s="46" t="s">
        <v>675</v>
      </c>
      <c r="C4" s="47" t="s">
        <v>664</v>
      </c>
      <c r="D4" s="47" t="s">
        <v>665</v>
      </c>
      <c r="E4" s="59" t="s">
        <v>698</v>
      </c>
      <c r="F4" s="47" t="s">
        <v>666</v>
      </c>
    </row>
    <row r="5" spans="2:8" x14ac:dyDescent="0.25">
      <c r="B5" s="2" t="s">
        <v>290</v>
      </c>
      <c r="C5" s="5">
        <v>6341383.0600000005</v>
      </c>
      <c r="D5" s="5">
        <v>6152246</v>
      </c>
      <c r="E5" s="5">
        <v>5677246</v>
      </c>
      <c r="F5" s="5">
        <v>6189000</v>
      </c>
    </row>
    <row r="6" spans="2:8" x14ac:dyDescent="0.25">
      <c r="B6" s="30" t="s">
        <v>288</v>
      </c>
      <c r="C6" s="5">
        <v>4883209</v>
      </c>
      <c r="D6" s="5">
        <v>5152246</v>
      </c>
      <c r="E6" s="5">
        <v>4677246</v>
      </c>
      <c r="F6" s="5">
        <v>5189000</v>
      </c>
    </row>
    <row r="7" spans="2:8" x14ac:dyDescent="0.25">
      <c r="B7" s="35" t="s">
        <v>293</v>
      </c>
      <c r="C7" s="5">
        <v>165000</v>
      </c>
      <c r="D7" s="5">
        <v>180000</v>
      </c>
      <c r="E7" s="5">
        <v>180000</v>
      </c>
      <c r="F7" s="5">
        <v>180000</v>
      </c>
      <c r="H7" s="27">
        <f>15000*12</f>
        <v>180000</v>
      </c>
    </row>
    <row r="8" spans="2:8" x14ac:dyDescent="0.25">
      <c r="B8" s="66" t="s">
        <v>292</v>
      </c>
      <c r="C8" s="51">
        <v>0</v>
      </c>
      <c r="D8" s="51">
        <v>205000</v>
      </c>
      <c r="E8" s="51">
        <v>0</v>
      </c>
      <c r="F8" s="51">
        <v>0</v>
      </c>
      <c r="G8" t="s">
        <v>555</v>
      </c>
      <c r="H8" s="5">
        <v>205000</v>
      </c>
    </row>
    <row r="9" spans="2:8" x14ac:dyDescent="0.25">
      <c r="B9" s="35" t="s">
        <v>294</v>
      </c>
      <c r="C9" s="5">
        <v>0</v>
      </c>
      <c r="D9" s="5">
        <v>300000</v>
      </c>
      <c r="E9" s="5">
        <v>300000</v>
      </c>
      <c r="F9" s="5">
        <v>300000</v>
      </c>
    </row>
    <row r="10" spans="2:8" x14ac:dyDescent="0.25">
      <c r="B10" s="35" t="s">
        <v>291</v>
      </c>
      <c r="C10" s="5">
        <v>186000</v>
      </c>
      <c r="D10" s="5">
        <v>324000</v>
      </c>
      <c r="E10" s="5">
        <v>324000</v>
      </c>
      <c r="F10" s="5">
        <v>0</v>
      </c>
      <c r="G10" t="s">
        <v>555</v>
      </c>
    </row>
    <row r="11" spans="2:8" x14ac:dyDescent="0.25">
      <c r="B11" s="66" t="s">
        <v>296</v>
      </c>
      <c r="C11" s="51">
        <v>70000</v>
      </c>
      <c r="D11" s="51">
        <v>70000</v>
      </c>
      <c r="E11" s="51">
        <v>70000</v>
      </c>
      <c r="F11" s="51">
        <v>0</v>
      </c>
      <c r="G11" s="15"/>
    </row>
    <row r="12" spans="2:8" x14ac:dyDescent="0.25">
      <c r="B12" s="35" t="s">
        <v>44</v>
      </c>
      <c r="C12" s="5">
        <v>3462209</v>
      </c>
      <c r="D12" s="5">
        <v>3073246</v>
      </c>
      <c r="E12" s="5">
        <v>2803246</v>
      </c>
      <c r="F12" s="5">
        <v>3709000</v>
      </c>
      <c r="G12" t="s">
        <v>735</v>
      </c>
    </row>
    <row r="13" spans="2:8" x14ac:dyDescent="0.25">
      <c r="B13" s="35" t="s">
        <v>295</v>
      </c>
      <c r="C13" s="5">
        <v>1000000</v>
      </c>
      <c r="D13" s="5">
        <v>1000000</v>
      </c>
      <c r="E13" s="5">
        <v>1000000</v>
      </c>
      <c r="F13" s="5">
        <v>1000000</v>
      </c>
    </row>
    <row r="14" spans="2:8" x14ac:dyDescent="0.25">
      <c r="B14" s="30" t="s">
        <v>372</v>
      </c>
      <c r="C14" s="5">
        <v>1458174.06</v>
      </c>
      <c r="D14" s="5">
        <v>1000000</v>
      </c>
      <c r="E14" s="5">
        <v>1000000</v>
      </c>
      <c r="F14" s="5">
        <v>1000000</v>
      </c>
    </row>
    <row r="15" spans="2:8" x14ac:dyDescent="0.25">
      <c r="B15" s="35" t="s">
        <v>44</v>
      </c>
      <c r="C15" s="5">
        <v>1458174.06</v>
      </c>
      <c r="D15" s="5">
        <v>1000000</v>
      </c>
      <c r="E15" s="5">
        <v>1000000</v>
      </c>
      <c r="F15" s="5">
        <v>1000000</v>
      </c>
    </row>
    <row r="16" spans="2:8" x14ac:dyDescent="0.25">
      <c r="B16" s="2" t="s">
        <v>510</v>
      </c>
      <c r="C16" s="5">
        <v>6341383.0600000005</v>
      </c>
      <c r="D16" s="5">
        <v>6152246</v>
      </c>
      <c r="E16" s="5">
        <v>5677246</v>
      </c>
      <c r="F16" s="5">
        <v>6189000</v>
      </c>
    </row>
  </sheetData>
  <pageMargins left="0.7" right="0.7" top="0.75" bottom="0.75" header="0.3" footer="0.3"/>
  <pageSetup paperSize="9" orientation="portrait" horizontalDpi="0" verticalDpi="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3AE8-A219-41E6-B4D1-0662711B0151}">
  <dimension ref="B1:H100"/>
  <sheetViews>
    <sheetView topLeftCell="A53" workbookViewId="0">
      <selection activeCell="B65" sqref="B65"/>
    </sheetView>
  </sheetViews>
  <sheetFormatPr baseColWidth="10" defaultRowHeight="15" x14ac:dyDescent="0.25"/>
  <cols>
    <col min="2" max="2" width="95" bestFit="1" customWidth="1"/>
    <col min="3" max="3" width="14.140625" bestFit="1" customWidth="1"/>
    <col min="4" max="4" width="13.5703125" hidden="1" customWidth="1"/>
    <col min="5" max="5" width="18.5703125" bestFit="1" customWidth="1"/>
    <col min="6" max="6" width="20.140625" bestFit="1" customWidth="1"/>
    <col min="7" max="7" width="14.42578125" bestFit="1" customWidth="1"/>
  </cols>
  <sheetData>
    <row r="1" spans="2:7" hidden="1" x14ac:dyDescent="0.25">
      <c r="B1" s="10" t="s">
        <v>575</v>
      </c>
      <c r="C1" t="s">
        <v>574</v>
      </c>
    </row>
    <row r="2" spans="2:7" ht="30" x14ac:dyDescent="0.25">
      <c r="B2" s="10" t="s">
        <v>650</v>
      </c>
      <c r="C2" s="45" t="s">
        <v>651</v>
      </c>
    </row>
    <row r="4" spans="2:7" x14ac:dyDescent="0.25">
      <c r="B4" s="46" t="s">
        <v>675</v>
      </c>
      <c r="C4" s="47" t="s">
        <v>664</v>
      </c>
      <c r="D4" s="47" t="s">
        <v>665</v>
      </c>
      <c r="E4" t="s">
        <v>698</v>
      </c>
      <c r="F4" t="s">
        <v>581</v>
      </c>
      <c r="G4" s="47" t="s">
        <v>666</v>
      </c>
    </row>
    <row r="5" spans="2:7" x14ac:dyDescent="0.25">
      <c r="B5" s="2" t="s">
        <v>613</v>
      </c>
      <c r="C5" s="5"/>
      <c r="D5" s="5"/>
      <c r="E5" s="5"/>
      <c r="F5" s="5"/>
      <c r="G5" s="5"/>
    </row>
    <row r="6" spans="2:7" x14ac:dyDescent="0.25">
      <c r="B6" s="30" t="s">
        <v>382</v>
      </c>
      <c r="C6" s="5"/>
      <c r="D6" s="5"/>
      <c r="E6" s="5"/>
      <c r="F6" s="5"/>
      <c r="G6" s="5"/>
    </row>
    <row r="7" spans="2:7" x14ac:dyDescent="0.25">
      <c r="B7" s="35">
        <v>2451</v>
      </c>
      <c r="C7" s="5"/>
      <c r="D7" s="5"/>
      <c r="E7" s="5"/>
      <c r="F7" s="5"/>
      <c r="G7" s="5"/>
    </row>
    <row r="8" spans="2:7" x14ac:dyDescent="0.25">
      <c r="B8" s="61" t="s">
        <v>317</v>
      </c>
      <c r="C8" s="5"/>
      <c r="D8" s="5"/>
      <c r="E8" s="5"/>
      <c r="F8" s="5"/>
      <c r="G8" s="5"/>
    </row>
    <row r="9" spans="2:7" x14ac:dyDescent="0.25">
      <c r="B9" s="62" t="s">
        <v>44</v>
      </c>
      <c r="C9" s="5">
        <v>0</v>
      </c>
      <c r="D9" s="5">
        <v>0</v>
      </c>
      <c r="E9" s="5">
        <v>500000</v>
      </c>
      <c r="F9" s="5">
        <v>0</v>
      </c>
      <c r="G9" s="51">
        <v>0</v>
      </c>
    </row>
    <row r="10" spans="2:7" x14ac:dyDescent="0.25">
      <c r="B10" s="35">
        <v>2721</v>
      </c>
      <c r="C10" s="5"/>
      <c r="D10" s="5"/>
      <c r="E10" s="5"/>
      <c r="F10" s="5"/>
      <c r="G10" s="5"/>
    </row>
    <row r="11" spans="2:7" x14ac:dyDescent="0.25">
      <c r="B11" s="61" t="s">
        <v>96</v>
      </c>
      <c r="C11" s="5"/>
      <c r="D11" s="5"/>
      <c r="E11" s="5"/>
      <c r="F11" s="5"/>
      <c r="G11" s="5"/>
    </row>
    <row r="12" spans="2:7" x14ac:dyDescent="0.25">
      <c r="B12" s="62" t="s">
        <v>44</v>
      </c>
      <c r="C12" s="5">
        <v>151288.75</v>
      </c>
      <c r="D12" s="5">
        <v>200000</v>
      </c>
      <c r="E12" s="5">
        <v>200000</v>
      </c>
      <c r="F12" s="5">
        <v>15023.79</v>
      </c>
      <c r="G12" s="51">
        <v>0</v>
      </c>
    </row>
    <row r="13" spans="2:7" x14ac:dyDescent="0.25">
      <c r="B13" s="35">
        <v>3391</v>
      </c>
      <c r="C13" s="5"/>
      <c r="D13" s="5"/>
      <c r="E13" s="5"/>
      <c r="F13" s="5"/>
      <c r="G13" s="5"/>
    </row>
    <row r="14" spans="2:7" x14ac:dyDescent="0.25">
      <c r="B14" s="61" t="s">
        <v>84</v>
      </c>
      <c r="C14" s="5"/>
      <c r="D14" s="5"/>
      <c r="E14" s="5"/>
      <c r="F14" s="5"/>
      <c r="G14" s="5"/>
    </row>
    <row r="15" spans="2:7" x14ac:dyDescent="0.25">
      <c r="B15" s="62" t="s">
        <v>44</v>
      </c>
      <c r="C15" s="5">
        <v>41064</v>
      </c>
      <c r="D15" s="5">
        <v>0</v>
      </c>
      <c r="E15" s="5">
        <v>0</v>
      </c>
      <c r="F15" s="5">
        <v>0</v>
      </c>
      <c r="G15" s="51">
        <v>0</v>
      </c>
    </row>
    <row r="16" spans="2:7" x14ac:dyDescent="0.25">
      <c r="B16" s="35">
        <v>3821</v>
      </c>
      <c r="C16" s="5"/>
      <c r="D16" s="5"/>
      <c r="E16" s="5"/>
      <c r="F16" s="5"/>
      <c r="G16" s="5"/>
    </row>
    <row r="17" spans="2:7" x14ac:dyDescent="0.25">
      <c r="B17" s="61" t="s">
        <v>66</v>
      </c>
      <c r="C17" s="5"/>
      <c r="D17" s="5"/>
      <c r="E17" s="5"/>
      <c r="F17" s="5"/>
      <c r="G17" s="5"/>
    </row>
    <row r="18" spans="2:7" x14ac:dyDescent="0.25">
      <c r="B18" s="62" t="s">
        <v>392</v>
      </c>
      <c r="C18" s="5">
        <v>440800</v>
      </c>
      <c r="D18" s="5">
        <v>0</v>
      </c>
      <c r="E18" s="5">
        <v>450000</v>
      </c>
      <c r="F18" s="5">
        <v>0</v>
      </c>
      <c r="G18" s="5">
        <v>500000</v>
      </c>
    </row>
    <row r="19" spans="2:7" x14ac:dyDescent="0.25">
      <c r="B19" s="62" t="s">
        <v>44</v>
      </c>
      <c r="C19" s="5">
        <v>1102480</v>
      </c>
      <c r="D19" s="5">
        <v>3758000</v>
      </c>
      <c r="E19" s="5">
        <v>500000</v>
      </c>
      <c r="F19" s="5">
        <v>3567080</v>
      </c>
      <c r="G19" s="51">
        <v>1500000</v>
      </c>
    </row>
    <row r="20" spans="2:7" x14ac:dyDescent="0.25">
      <c r="B20" s="35">
        <v>5121</v>
      </c>
      <c r="C20" s="5"/>
      <c r="D20" s="5"/>
      <c r="E20" s="5"/>
      <c r="F20" s="5"/>
      <c r="G20" s="5"/>
    </row>
    <row r="21" spans="2:7" x14ac:dyDescent="0.25">
      <c r="B21" s="61" t="s">
        <v>325</v>
      </c>
      <c r="C21" s="5"/>
      <c r="D21" s="5"/>
      <c r="E21" s="5"/>
      <c r="F21" s="5"/>
      <c r="G21" s="5"/>
    </row>
    <row r="22" spans="2:7" x14ac:dyDescent="0.25">
      <c r="B22" s="62" t="s">
        <v>44</v>
      </c>
      <c r="C22" s="5">
        <v>0</v>
      </c>
      <c r="D22" s="5">
        <v>0</v>
      </c>
      <c r="E22" s="5">
        <v>100000</v>
      </c>
      <c r="F22" s="5">
        <v>0</v>
      </c>
      <c r="G22" s="51">
        <v>0</v>
      </c>
    </row>
    <row r="23" spans="2:7" x14ac:dyDescent="0.25">
      <c r="B23" s="35">
        <v>5671</v>
      </c>
      <c r="C23" s="5"/>
      <c r="D23" s="5"/>
      <c r="E23" s="5"/>
      <c r="F23" s="5"/>
      <c r="G23" s="5"/>
    </row>
    <row r="24" spans="2:7" x14ac:dyDescent="0.25">
      <c r="B24" s="61" t="s">
        <v>98</v>
      </c>
      <c r="C24" s="5"/>
      <c r="D24" s="5"/>
      <c r="E24" s="5"/>
      <c r="F24" s="5"/>
      <c r="G24" s="5"/>
    </row>
    <row r="25" spans="2:7" x14ac:dyDescent="0.25">
      <c r="B25" s="62" t="s">
        <v>44</v>
      </c>
      <c r="C25" s="5">
        <v>148480</v>
      </c>
      <c r="D25" s="5">
        <v>170000</v>
      </c>
      <c r="E25" s="5">
        <v>150000</v>
      </c>
      <c r="F25" s="5">
        <v>167040</v>
      </c>
      <c r="G25" s="51">
        <v>170000</v>
      </c>
    </row>
    <row r="26" spans="2:7" x14ac:dyDescent="0.25">
      <c r="B26" s="35" t="s">
        <v>722</v>
      </c>
      <c r="C26" s="5"/>
      <c r="D26" s="5"/>
      <c r="E26" s="5"/>
      <c r="F26" s="5"/>
      <c r="G26" s="5"/>
    </row>
    <row r="27" spans="2:7" x14ac:dyDescent="0.25">
      <c r="B27" s="61" t="s">
        <v>161</v>
      </c>
      <c r="C27" s="5"/>
      <c r="D27" s="5"/>
      <c r="E27" s="5"/>
      <c r="F27" s="5"/>
      <c r="G27" s="5"/>
    </row>
    <row r="28" spans="2:7" x14ac:dyDescent="0.25">
      <c r="B28" s="62" t="s">
        <v>44</v>
      </c>
      <c r="C28" s="5">
        <v>0</v>
      </c>
      <c r="D28" s="5">
        <v>0</v>
      </c>
      <c r="E28" s="5">
        <v>42000</v>
      </c>
      <c r="F28" s="5">
        <v>0</v>
      </c>
      <c r="G28" s="51">
        <v>30000</v>
      </c>
    </row>
    <row r="29" spans="2:7" x14ac:dyDescent="0.25">
      <c r="B29" s="2" t="s">
        <v>612</v>
      </c>
      <c r="C29" s="5"/>
      <c r="D29" s="5"/>
      <c r="E29" s="5"/>
      <c r="F29" s="5"/>
      <c r="G29" s="5"/>
    </row>
    <row r="30" spans="2:7" x14ac:dyDescent="0.25">
      <c r="B30" s="30" t="s">
        <v>382</v>
      </c>
      <c r="C30" s="5"/>
      <c r="D30" s="5"/>
      <c r="E30" s="5"/>
      <c r="F30" s="5"/>
      <c r="G30" s="5"/>
    </row>
    <row r="31" spans="2:7" x14ac:dyDescent="0.25">
      <c r="B31" s="35">
        <v>2351</v>
      </c>
      <c r="C31" s="5"/>
      <c r="D31" s="5"/>
      <c r="E31" s="5"/>
      <c r="F31" s="5"/>
      <c r="G31" s="5"/>
    </row>
    <row r="32" spans="2:7" x14ac:dyDescent="0.25">
      <c r="B32" s="61" t="s">
        <v>385</v>
      </c>
      <c r="C32" s="5"/>
      <c r="D32" s="5"/>
      <c r="E32" s="5"/>
      <c r="F32" s="5"/>
      <c r="G32" s="5"/>
    </row>
    <row r="33" spans="2:7" x14ac:dyDescent="0.25">
      <c r="B33" s="62" t="s">
        <v>44</v>
      </c>
      <c r="C33" s="5">
        <v>833215.08</v>
      </c>
      <c r="D33" s="5">
        <v>583287.44999999995</v>
      </c>
      <c r="E33" s="5">
        <v>550000</v>
      </c>
      <c r="F33" s="5">
        <v>583067.44999999995</v>
      </c>
      <c r="G33" s="51">
        <v>500000</v>
      </c>
    </row>
    <row r="34" spans="2:7" x14ac:dyDescent="0.25">
      <c r="B34" s="35">
        <v>2391</v>
      </c>
      <c r="C34" s="5"/>
      <c r="D34" s="5"/>
      <c r="E34" s="5"/>
      <c r="F34" s="5"/>
      <c r="G34" s="5"/>
    </row>
    <row r="35" spans="2:7" x14ac:dyDescent="0.25">
      <c r="B35" s="61" t="s">
        <v>386</v>
      </c>
      <c r="C35" s="5"/>
      <c r="D35" s="5"/>
      <c r="E35" s="5"/>
      <c r="F35" s="5"/>
      <c r="G35" s="5"/>
    </row>
    <row r="36" spans="2:7" x14ac:dyDescent="0.25">
      <c r="B36" s="62" t="s">
        <v>44</v>
      </c>
      <c r="C36" s="5">
        <v>625500</v>
      </c>
      <c r="D36" s="5">
        <v>1322875</v>
      </c>
      <c r="E36" s="5">
        <v>700000</v>
      </c>
      <c r="F36" s="5">
        <v>1322875</v>
      </c>
      <c r="G36" s="51">
        <v>700000</v>
      </c>
    </row>
    <row r="37" spans="2:7" x14ac:dyDescent="0.25">
      <c r="B37" s="35">
        <v>2911</v>
      </c>
      <c r="C37" s="5"/>
      <c r="D37" s="5"/>
      <c r="E37" s="5"/>
      <c r="F37" s="5"/>
      <c r="G37" s="5"/>
    </row>
    <row r="38" spans="2:7" x14ac:dyDescent="0.25">
      <c r="B38" s="61" t="s">
        <v>62</v>
      </c>
      <c r="C38" s="5"/>
      <c r="D38" s="5"/>
      <c r="E38" s="5"/>
      <c r="F38" s="5"/>
      <c r="G38" s="5"/>
    </row>
    <row r="39" spans="2:7" x14ac:dyDescent="0.25">
      <c r="B39" s="62" t="s">
        <v>44</v>
      </c>
      <c r="C39" s="5">
        <v>160491.48000000001</v>
      </c>
      <c r="D39" s="5">
        <v>0</v>
      </c>
      <c r="E39" s="5">
        <v>150000</v>
      </c>
      <c r="F39" s="5">
        <v>0</v>
      </c>
      <c r="G39" s="51">
        <v>150000</v>
      </c>
    </row>
    <row r="40" spans="2:7" x14ac:dyDescent="0.25">
      <c r="B40" s="35">
        <v>3821</v>
      </c>
      <c r="C40" s="5"/>
      <c r="D40" s="5"/>
      <c r="E40" s="5"/>
      <c r="F40" s="5"/>
      <c r="G40" s="5"/>
    </row>
    <row r="41" spans="2:7" x14ac:dyDescent="0.25">
      <c r="B41" s="61" t="s">
        <v>66</v>
      </c>
      <c r="C41" s="5"/>
      <c r="D41" s="5"/>
      <c r="E41" s="5"/>
      <c r="F41" s="5"/>
      <c r="G41" s="5"/>
    </row>
    <row r="42" spans="2:7" x14ac:dyDescent="0.25">
      <c r="B42" s="62" t="s">
        <v>389</v>
      </c>
      <c r="C42" s="5">
        <v>448000</v>
      </c>
      <c r="D42" s="5">
        <v>640000</v>
      </c>
      <c r="E42" s="5">
        <v>500000</v>
      </c>
      <c r="F42" s="5">
        <v>640000</v>
      </c>
      <c r="G42" s="65">
        <v>500000</v>
      </c>
    </row>
    <row r="43" spans="2:7" x14ac:dyDescent="0.25">
      <c r="B43" s="35">
        <v>4311</v>
      </c>
      <c r="C43" s="5"/>
      <c r="D43" s="5"/>
      <c r="E43" s="5"/>
      <c r="F43" s="5"/>
      <c r="G43" s="5"/>
    </row>
    <row r="44" spans="2:7" x14ac:dyDescent="0.25">
      <c r="B44" s="61" t="s">
        <v>380</v>
      </c>
      <c r="C44" s="5"/>
      <c r="D44" s="5"/>
      <c r="E44" s="5"/>
      <c r="F44" s="5"/>
      <c r="G44" s="5"/>
    </row>
    <row r="45" spans="2:7" x14ac:dyDescent="0.25">
      <c r="B45" s="62" t="s">
        <v>715</v>
      </c>
      <c r="C45" s="5">
        <v>106000</v>
      </c>
      <c r="D45" s="5">
        <v>0</v>
      </c>
      <c r="E45" s="5">
        <v>120000</v>
      </c>
      <c r="F45" s="5">
        <v>0</v>
      </c>
      <c r="G45" s="5">
        <v>200000</v>
      </c>
    </row>
    <row r="46" spans="2:7" x14ac:dyDescent="0.25">
      <c r="B46" s="35">
        <v>5311</v>
      </c>
      <c r="C46" s="5"/>
      <c r="D46" s="5"/>
      <c r="E46" s="5"/>
      <c r="F46" s="5"/>
      <c r="G46" s="5"/>
    </row>
    <row r="47" spans="2:7" x14ac:dyDescent="0.25">
      <c r="B47" s="61" t="s">
        <v>69</v>
      </c>
      <c r="C47" s="5"/>
      <c r="D47" s="5"/>
      <c r="E47" s="5"/>
      <c r="F47" s="5"/>
      <c r="G47" s="5"/>
    </row>
    <row r="48" spans="2:7" x14ac:dyDescent="0.25">
      <c r="B48" s="62" t="s">
        <v>44</v>
      </c>
      <c r="C48" s="5">
        <v>187410.41</v>
      </c>
      <c r="D48" s="5">
        <v>250000</v>
      </c>
      <c r="E48" s="5">
        <v>250000</v>
      </c>
      <c r="F48" s="5">
        <v>143414.79999999999</v>
      </c>
      <c r="G48" s="51">
        <v>150000</v>
      </c>
    </row>
    <row r="49" spans="2:8" x14ac:dyDescent="0.25">
      <c r="B49" s="30" t="s">
        <v>377</v>
      </c>
      <c r="C49" s="5"/>
      <c r="D49" s="5"/>
      <c r="E49" s="5"/>
      <c r="F49" s="5"/>
      <c r="G49" s="5"/>
    </row>
    <row r="50" spans="2:8" x14ac:dyDescent="0.25">
      <c r="B50" s="35">
        <v>4311</v>
      </c>
      <c r="C50" s="5"/>
      <c r="D50" s="5"/>
      <c r="E50" s="5"/>
      <c r="F50" s="5"/>
      <c r="G50" s="5"/>
    </row>
    <row r="51" spans="2:8" x14ac:dyDescent="0.25">
      <c r="B51" s="61" t="s">
        <v>380</v>
      </c>
      <c r="C51" s="5"/>
      <c r="D51" s="5"/>
      <c r="E51" s="5"/>
      <c r="F51" s="5"/>
      <c r="G51" s="5"/>
    </row>
    <row r="52" spans="2:8" x14ac:dyDescent="0.25">
      <c r="B52" s="62" t="s">
        <v>44</v>
      </c>
      <c r="C52" s="5">
        <v>1950000</v>
      </c>
      <c r="D52" s="5">
        <v>3000000</v>
      </c>
      <c r="E52" s="5">
        <v>3000000</v>
      </c>
      <c r="F52" s="5">
        <v>2978400</v>
      </c>
      <c r="G52" s="5">
        <v>3200000</v>
      </c>
    </row>
    <row r="53" spans="2:8" x14ac:dyDescent="0.25">
      <c r="B53" s="30" t="s">
        <v>381</v>
      </c>
      <c r="C53" s="5"/>
      <c r="D53" s="5"/>
      <c r="E53" s="5"/>
      <c r="F53" s="5"/>
      <c r="G53" s="5"/>
    </row>
    <row r="54" spans="2:8" x14ac:dyDescent="0.25">
      <c r="B54" s="35">
        <v>4311</v>
      </c>
      <c r="C54" s="5"/>
      <c r="D54" s="5"/>
      <c r="E54" s="5"/>
      <c r="F54" s="5"/>
      <c r="G54" s="5"/>
    </row>
    <row r="55" spans="2:8" x14ac:dyDescent="0.25">
      <c r="B55" s="61" t="s">
        <v>380</v>
      </c>
      <c r="C55" s="5"/>
      <c r="D55" s="5"/>
      <c r="E55" s="5"/>
      <c r="F55" s="5"/>
      <c r="G55" s="5"/>
    </row>
    <row r="56" spans="2:8" x14ac:dyDescent="0.25">
      <c r="B56" s="62" t="s">
        <v>44</v>
      </c>
      <c r="C56" s="5">
        <v>295000</v>
      </c>
      <c r="D56" s="5">
        <v>400000</v>
      </c>
      <c r="E56" s="5">
        <v>400000</v>
      </c>
      <c r="F56" s="5">
        <v>345000</v>
      </c>
      <c r="G56" s="5">
        <v>350000</v>
      </c>
    </row>
    <row r="57" spans="2:8" x14ac:dyDescent="0.25">
      <c r="B57" s="30" t="s">
        <v>394</v>
      </c>
      <c r="C57" s="5"/>
      <c r="D57" s="5"/>
      <c r="E57" s="5"/>
      <c r="F57" s="5"/>
      <c r="G57" s="5"/>
    </row>
    <row r="58" spans="2:8" x14ac:dyDescent="0.25">
      <c r="B58" s="35">
        <v>2521</v>
      </c>
      <c r="C58" s="5"/>
      <c r="D58" s="5"/>
      <c r="E58" s="5"/>
      <c r="F58" s="5"/>
      <c r="G58" s="5"/>
    </row>
    <row r="59" spans="2:8" x14ac:dyDescent="0.25">
      <c r="B59" s="61" t="s">
        <v>183</v>
      </c>
      <c r="C59" s="5"/>
      <c r="D59" s="5"/>
      <c r="E59" s="5"/>
      <c r="F59" s="5"/>
      <c r="G59" s="5"/>
    </row>
    <row r="60" spans="2:8" x14ac:dyDescent="0.25">
      <c r="B60" s="62" t="s">
        <v>44</v>
      </c>
      <c r="C60" s="5">
        <v>429988.8</v>
      </c>
      <c r="D60" s="5">
        <v>0</v>
      </c>
      <c r="E60" s="5">
        <v>500000</v>
      </c>
      <c r="F60" s="5">
        <v>0</v>
      </c>
      <c r="G60" s="5">
        <v>3500000</v>
      </c>
      <c r="H60" t="s">
        <v>714</v>
      </c>
    </row>
    <row r="61" spans="2:8" x14ac:dyDescent="0.25">
      <c r="B61" s="35">
        <v>4311</v>
      </c>
      <c r="C61" s="5"/>
      <c r="D61" s="5"/>
      <c r="E61" s="5"/>
      <c r="F61" s="5"/>
      <c r="G61" s="5"/>
    </row>
    <row r="62" spans="2:8" x14ac:dyDescent="0.25">
      <c r="B62" s="61" t="s">
        <v>380</v>
      </c>
      <c r="C62" s="5"/>
      <c r="D62" s="5"/>
      <c r="E62" s="5"/>
      <c r="F62" s="5"/>
      <c r="G62" s="5"/>
    </row>
    <row r="63" spans="2:8" x14ac:dyDescent="0.25">
      <c r="B63" s="62" t="s">
        <v>44</v>
      </c>
      <c r="C63" s="5">
        <v>0</v>
      </c>
      <c r="D63" s="5">
        <v>0</v>
      </c>
      <c r="E63" s="5">
        <v>0</v>
      </c>
      <c r="F63" s="5">
        <v>0</v>
      </c>
      <c r="G63" s="5">
        <v>0</v>
      </c>
    </row>
    <row r="64" spans="2:8" x14ac:dyDescent="0.25">
      <c r="B64" s="2" t="s">
        <v>609</v>
      </c>
      <c r="C64" s="5"/>
      <c r="D64" s="5"/>
      <c r="E64" s="5"/>
      <c r="F64" s="5"/>
      <c r="G64" s="5"/>
    </row>
    <row r="65" spans="2:7" x14ac:dyDescent="0.25">
      <c r="B65" s="30" t="s">
        <v>416</v>
      </c>
      <c r="C65" s="5"/>
      <c r="D65" s="5"/>
      <c r="E65" s="5"/>
      <c r="F65" s="5"/>
      <c r="G65" s="5"/>
    </row>
    <row r="66" spans="2:7" x14ac:dyDescent="0.25">
      <c r="B66" s="35">
        <v>2171</v>
      </c>
      <c r="C66" s="5"/>
      <c r="D66" s="5"/>
      <c r="E66" s="5"/>
      <c r="F66" s="5"/>
      <c r="G66" s="5"/>
    </row>
    <row r="67" spans="2:7" x14ac:dyDescent="0.25">
      <c r="B67" s="61" t="s">
        <v>215</v>
      </c>
      <c r="C67" s="5"/>
      <c r="D67" s="5"/>
      <c r="E67" s="5"/>
      <c r="F67" s="5"/>
      <c r="G67" s="5"/>
    </row>
    <row r="68" spans="2:7" x14ac:dyDescent="0.25">
      <c r="B68" s="62" t="s">
        <v>44</v>
      </c>
      <c r="C68" s="5">
        <v>0</v>
      </c>
      <c r="D68" s="5">
        <v>30000</v>
      </c>
      <c r="E68" s="5">
        <v>30000</v>
      </c>
      <c r="F68" s="5">
        <v>0</v>
      </c>
      <c r="G68" s="5">
        <v>0</v>
      </c>
    </row>
    <row r="69" spans="2:7" x14ac:dyDescent="0.25">
      <c r="B69" s="35">
        <v>2211</v>
      </c>
      <c r="C69" s="5"/>
      <c r="D69" s="5"/>
      <c r="E69" s="5"/>
      <c r="F69" s="5"/>
      <c r="G69" s="5"/>
    </row>
    <row r="70" spans="2:7" x14ac:dyDescent="0.25">
      <c r="B70" s="61" t="s">
        <v>130</v>
      </c>
      <c r="C70" s="5"/>
      <c r="D70" s="5"/>
      <c r="E70" s="5"/>
      <c r="F70" s="5"/>
      <c r="G70" s="5"/>
    </row>
    <row r="71" spans="2:7" x14ac:dyDescent="0.25">
      <c r="B71" s="62" t="s">
        <v>676</v>
      </c>
      <c r="C71" s="5">
        <v>0</v>
      </c>
      <c r="D71" s="5">
        <v>600000</v>
      </c>
      <c r="E71" s="5">
        <v>0</v>
      </c>
      <c r="F71" s="5">
        <v>599986.80000000005</v>
      </c>
      <c r="G71" s="5">
        <v>600000</v>
      </c>
    </row>
    <row r="72" spans="2:7" x14ac:dyDescent="0.25">
      <c r="B72" s="35">
        <v>2221</v>
      </c>
      <c r="C72" s="5"/>
      <c r="D72" s="5"/>
      <c r="E72" s="5"/>
      <c r="F72" s="5"/>
      <c r="G72" s="5"/>
    </row>
    <row r="73" spans="2:7" x14ac:dyDescent="0.25">
      <c r="B73" s="61" t="s">
        <v>58</v>
      </c>
      <c r="C73" s="5"/>
      <c r="D73" s="5"/>
      <c r="E73" s="5"/>
      <c r="F73" s="5"/>
      <c r="G73" s="5"/>
    </row>
    <row r="74" spans="2:7" x14ac:dyDescent="0.25">
      <c r="B74" s="62" t="s">
        <v>419</v>
      </c>
      <c r="C74" s="5">
        <v>95999.4</v>
      </c>
      <c r="D74" s="5">
        <v>94500</v>
      </c>
      <c r="E74" s="5">
        <v>96000</v>
      </c>
      <c r="F74" s="5">
        <v>94500</v>
      </c>
      <c r="G74" s="5">
        <v>150000</v>
      </c>
    </row>
    <row r="75" spans="2:7" x14ac:dyDescent="0.25">
      <c r="B75" s="35">
        <v>3261</v>
      </c>
      <c r="C75" s="5"/>
      <c r="D75" s="5"/>
      <c r="E75" s="5"/>
      <c r="F75" s="5"/>
      <c r="G75" s="5"/>
    </row>
    <row r="76" spans="2:7" x14ac:dyDescent="0.25">
      <c r="B76" s="61" t="s">
        <v>117</v>
      </c>
      <c r="C76" s="5"/>
      <c r="D76" s="5"/>
      <c r="E76" s="5"/>
      <c r="F76" s="5"/>
      <c r="G76" s="5"/>
    </row>
    <row r="77" spans="2:7" x14ac:dyDescent="0.25">
      <c r="B77" s="62" t="s">
        <v>387</v>
      </c>
      <c r="C77" s="5">
        <v>495088</v>
      </c>
      <c r="D77" s="5">
        <v>586960</v>
      </c>
      <c r="E77" s="5">
        <v>800000</v>
      </c>
      <c r="F77" s="5">
        <v>586960</v>
      </c>
      <c r="G77" s="5">
        <v>600000</v>
      </c>
    </row>
    <row r="78" spans="2:7" x14ac:dyDescent="0.25">
      <c r="B78" s="35">
        <v>3391</v>
      </c>
      <c r="C78" s="5"/>
      <c r="D78" s="5"/>
      <c r="E78" s="5"/>
      <c r="F78" s="5"/>
      <c r="G78" s="5"/>
    </row>
    <row r="79" spans="2:7" x14ac:dyDescent="0.25">
      <c r="B79" s="61" t="s">
        <v>84</v>
      </c>
      <c r="C79" s="5"/>
      <c r="D79" s="5"/>
      <c r="E79" s="5"/>
      <c r="F79" s="5"/>
      <c r="G79" s="5"/>
    </row>
    <row r="80" spans="2:7" x14ac:dyDescent="0.25">
      <c r="B80" s="62" t="s">
        <v>44</v>
      </c>
      <c r="C80" s="5">
        <v>0</v>
      </c>
      <c r="D80" s="5">
        <v>600000</v>
      </c>
      <c r="E80" s="5">
        <v>600000</v>
      </c>
      <c r="F80" s="5">
        <v>0</v>
      </c>
      <c r="G80" s="5">
        <v>0</v>
      </c>
    </row>
    <row r="81" spans="2:7" x14ac:dyDescent="0.25">
      <c r="B81" s="35">
        <v>3821</v>
      </c>
      <c r="C81" s="5"/>
      <c r="D81" s="5"/>
      <c r="E81" s="5"/>
      <c r="F81" s="5"/>
      <c r="G81" s="5"/>
    </row>
    <row r="82" spans="2:7" x14ac:dyDescent="0.25">
      <c r="B82" s="61" t="s">
        <v>66</v>
      </c>
      <c r="C82" s="5"/>
      <c r="D82" s="5"/>
      <c r="E82" s="5"/>
      <c r="F82" s="5"/>
      <c r="G82" s="5"/>
    </row>
    <row r="83" spans="2:7" x14ac:dyDescent="0.25">
      <c r="B83" s="62" t="s">
        <v>388</v>
      </c>
      <c r="C83" s="5">
        <v>445000</v>
      </c>
      <c r="D83" s="5">
        <v>740080</v>
      </c>
      <c r="E83" s="5">
        <v>500000</v>
      </c>
      <c r="F83" s="5">
        <v>740080</v>
      </c>
      <c r="G83" s="65">
        <v>750000</v>
      </c>
    </row>
    <row r="84" spans="2:7" x14ac:dyDescent="0.25">
      <c r="B84" s="62" t="s">
        <v>390</v>
      </c>
      <c r="C84" s="5">
        <v>497495</v>
      </c>
      <c r="D84" s="5">
        <v>1287600</v>
      </c>
      <c r="E84" s="5">
        <v>615000</v>
      </c>
      <c r="F84" s="5">
        <v>1287600</v>
      </c>
      <c r="G84" s="5">
        <v>1300000</v>
      </c>
    </row>
    <row r="85" spans="2:7" x14ac:dyDescent="0.25">
      <c r="B85" s="62" t="s">
        <v>419</v>
      </c>
      <c r="C85" s="5">
        <v>591600</v>
      </c>
      <c r="D85" s="5">
        <v>0</v>
      </c>
      <c r="E85" s="5">
        <v>700000</v>
      </c>
      <c r="F85" s="5">
        <v>0</v>
      </c>
      <c r="G85" s="5">
        <v>0</v>
      </c>
    </row>
    <row r="86" spans="2:7" x14ac:dyDescent="0.25">
      <c r="B86" s="62" t="s">
        <v>391</v>
      </c>
      <c r="C86" s="5">
        <v>744720</v>
      </c>
      <c r="D86" s="5">
        <v>0</v>
      </c>
      <c r="E86" s="5">
        <v>735000</v>
      </c>
      <c r="F86" s="5">
        <v>0</v>
      </c>
      <c r="G86" s="5">
        <v>1500000</v>
      </c>
    </row>
    <row r="87" spans="2:7" x14ac:dyDescent="0.25">
      <c r="B87" s="62" t="s">
        <v>393</v>
      </c>
      <c r="C87" s="5">
        <v>200000</v>
      </c>
      <c r="D87" s="5">
        <v>200000</v>
      </c>
      <c r="E87" s="5">
        <v>200000</v>
      </c>
      <c r="F87" s="5">
        <v>200000</v>
      </c>
      <c r="G87" s="5">
        <v>200000</v>
      </c>
    </row>
    <row r="88" spans="2:7" x14ac:dyDescent="0.25">
      <c r="B88" s="62" t="s">
        <v>44</v>
      </c>
      <c r="C88" s="5">
        <v>619981</v>
      </c>
      <c r="D88" s="5">
        <v>619981</v>
      </c>
      <c r="E88" s="5">
        <v>619981</v>
      </c>
      <c r="F88" s="5">
        <v>0</v>
      </c>
      <c r="G88" s="5">
        <v>0</v>
      </c>
    </row>
    <row r="89" spans="2:7" x14ac:dyDescent="0.25">
      <c r="B89" s="35">
        <v>4411</v>
      </c>
      <c r="C89" s="5"/>
      <c r="D89" s="5"/>
      <c r="E89" s="5"/>
      <c r="F89" s="5"/>
      <c r="G89" s="5"/>
    </row>
    <row r="90" spans="2:7" x14ac:dyDescent="0.25">
      <c r="B90" s="61" t="s">
        <v>86</v>
      </c>
      <c r="C90" s="5"/>
      <c r="D90" s="5"/>
      <c r="E90" s="5"/>
      <c r="F90" s="5"/>
      <c r="G90" s="5"/>
    </row>
    <row r="91" spans="2:7" x14ac:dyDescent="0.25">
      <c r="B91" s="62" t="s">
        <v>716</v>
      </c>
      <c r="C91" s="5">
        <v>50000</v>
      </c>
      <c r="D91" s="5">
        <v>100000</v>
      </c>
      <c r="E91" s="5">
        <v>100000</v>
      </c>
      <c r="F91" s="5">
        <v>100000</v>
      </c>
      <c r="G91" s="5">
        <v>200000</v>
      </c>
    </row>
    <row r="92" spans="2:7" x14ac:dyDescent="0.25">
      <c r="B92" s="35">
        <v>5671</v>
      </c>
      <c r="C92" s="5"/>
      <c r="D92" s="5"/>
      <c r="E92" s="5"/>
      <c r="F92" s="5"/>
      <c r="G92" s="5"/>
    </row>
    <row r="93" spans="2:7" x14ac:dyDescent="0.25">
      <c r="B93" s="61" t="s">
        <v>98</v>
      </c>
      <c r="C93" s="5"/>
      <c r="D93" s="5"/>
      <c r="E93" s="5"/>
      <c r="F93" s="5"/>
      <c r="G93" s="5"/>
    </row>
    <row r="94" spans="2:7" x14ac:dyDescent="0.25">
      <c r="B94" s="62" t="s">
        <v>44</v>
      </c>
      <c r="C94" s="5">
        <v>0</v>
      </c>
      <c r="D94" s="5">
        <v>100000</v>
      </c>
      <c r="E94" s="5">
        <v>100000</v>
      </c>
      <c r="F94" s="5">
        <v>0</v>
      </c>
      <c r="G94" s="5">
        <v>0</v>
      </c>
    </row>
    <row r="95" spans="2:7" x14ac:dyDescent="0.25">
      <c r="B95" s="2" t="s">
        <v>712</v>
      </c>
      <c r="C95" s="5"/>
      <c r="D95" s="5"/>
      <c r="E95" s="5"/>
      <c r="F95" s="5"/>
      <c r="G95" s="5"/>
    </row>
    <row r="96" spans="2:7" x14ac:dyDescent="0.25">
      <c r="B96" s="30" t="s">
        <v>382</v>
      </c>
      <c r="C96" s="5"/>
      <c r="D96" s="5"/>
      <c r="E96" s="5"/>
      <c r="F96" s="5"/>
      <c r="G96" s="5"/>
    </row>
    <row r="97" spans="2:7" x14ac:dyDescent="0.25">
      <c r="B97" s="35">
        <v>4411</v>
      </c>
      <c r="C97" s="5"/>
      <c r="D97" s="5"/>
      <c r="E97" s="5"/>
      <c r="F97" s="5"/>
      <c r="G97" s="5"/>
    </row>
    <row r="98" spans="2:7" x14ac:dyDescent="0.25">
      <c r="B98" s="61" t="s">
        <v>86</v>
      </c>
      <c r="C98" s="5"/>
      <c r="D98" s="5"/>
      <c r="E98" s="5"/>
      <c r="F98" s="5"/>
      <c r="G98" s="5"/>
    </row>
    <row r="99" spans="2:7" x14ac:dyDescent="0.25">
      <c r="B99" s="62" t="s">
        <v>713</v>
      </c>
      <c r="C99" s="5">
        <v>0</v>
      </c>
      <c r="D99" s="5">
        <v>0</v>
      </c>
      <c r="E99" s="5">
        <v>0</v>
      </c>
      <c r="F99" s="5">
        <v>0</v>
      </c>
      <c r="G99" s="5">
        <v>500000</v>
      </c>
    </row>
    <row r="100" spans="2:7" x14ac:dyDescent="0.25">
      <c r="B100" s="2" t="s">
        <v>510</v>
      </c>
      <c r="C100" s="5">
        <v>10659601.92</v>
      </c>
      <c r="D100" s="5">
        <v>15283283.449999999</v>
      </c>
      <c r="E100" s="5">
        <v>13207981</v>
      </c>
      <c r="F100" s="5">
        <v>13371027.84</v>
      </c>
      <c r="G100" s="5">
        <v>17250000</v>
      </c>
    </row>
  </sheetData>
  <pageMargins left="0.7" right="0.7" top="0.75" bottom="0.75" header="0.3" footer="0.3"/>
  <pageSetup paperSize="9" orientation="portrait" horizontalDpi="0" verticalDpi="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79CA-2FC0-416C-80F4-A2BFE65FEFB3}">
  <dimension ref="A1:F17"/>
  <sheetViews>
    <sheetView topLeftCell="A2" workbookViewId="0">
      <selection activeCell="E12" sqref="E12"/>
    </sheetView>
  </sheetViews>
  <sheetFormatPr baseColWidth="10" defaultRowHeight="15" x14ac:dyDescent="0.25"/>
  <cols>
    <col min="1" max="1" width="58.85546875" bestFit="1" customWidth="1"/>
    <col min="2" max="2" width="16.5703125" bestFit="1" customWidth="1"/>
    <col min="3" max="3" width="13.5703125" hidden="1" customWidth="1"/>
    <col min="4" max="4" width="18.5703125" bestFit="1" customWidth="1"/>
    <col min="5" max="5" width="14.42578125" bestFit="1" customWidth="1"/>
    <col min="6" max="6" width="29.5703125" customWidth="1"/>
    <col min="7" max="7" width="14.42578125" bestFit="1" customWidth="1"/>
  </cols>
  <sheetData>
    <row r="1" spans="1:6" hidden="1" x14ac:dyDescent="0.25">
      <c r="A1" s="10" t="s">
        <v>575</v>
      </c>
      <c r="B1" t="s">
        <v>574</v>
      </c>
    </row>
    <row r="2" spans="1:6" ht="48.75" x14ac:dyDescent="0.35">
      <c r="A2" s="49" t="s">
        <v>650</v>
      </c>
      <c r="B2" s="50" t="s">
        <v>663</v>
      </c>
    </row>
    <row r="4" spans="1:6" x14ac:dyDescent="0.25">
      <c r="A4" s="46" t="s">
        <v>675</v>
      </c>
      <c r="B4" s="47" t="s">
        <v>664</v>
      </c>
      <c r="C4" s="47" t="s">
        <v>665</v>
      </c>
      <c r="D4" s="59" t="s">
        <v>698</v>
      </c>
      <c r="E4" s="47" t="s">
        <v>666</v>
      </c>
    </row>
    <row r="5" spans="1:6" x14ac:dyDescent="0.25">
      <c r="A5" s="2" t="s">
        <v>599</v>
      </c>
      <c r="B5" s="5">
        <v>9868632.1899999995</v>
      </c>
      <c r="C5" s="5">
        <v>12119477.390000001</v>
      </c>
      <c r="D5" s="5">
        <v>11294514.800000001</v>
      </c>
      <c r="E5" s="5">
        <v>12585000</v>
      </c>
    </row>
    <row r="6" spans="1:6" x14ac:dyDescent="0.25">
      <c r="A6" s="30" t="s">
        <v>224</v>
      </c>
      <c r="B6" s="5">
        <v>2975936.28</v>
      </c>
      <c r="C6" s="5">
        <v>3095021</v>
      </c>
      <c r="D6" s="5">
        <v>3060000</v>
      </c>
      <c r="E6" s="5">
        <v>3615000</v>
      </c>
    </row>
    <row r="7" spans="1:6" x14ac:dyDescent="0.25">
      <c r="A7" s="30" t="s">
        <v>229</v>
      </c>
      <c r="B7" s="5">
        <v>6892695.9099999992</v>
      </c>
      <c r="C7" s="5">
        <v>9024456.3900000006</v>
      </c>
      <c r="D7" s="5">
        <v>8234514.7999999998</v>
      </c>
      <c r="E7" s="5">
        <v>8970000</v>
      </c>
    </row>
    <row r="8" spans="1:6" x14ac:dyDescent="0.25">
      <c r="A8" s="2" t="s">
        <v>627</v>
      </c>
      <c r="B8" s="5">
        <v>12951466.91</v>
      </c>
      <c r="C8" s="5">
        <v>16914456</v>
      </c>
      <c r="D8" s="5">
        <v>14244456</v>
      </c>
      <c r="E8" s="5">
        <v>16715000</v>
      </c>
    </row>
    <row r="9" spans="1:6" x14ac:dyDescent="0.25">
      <c r="A9" s="30" t="s">
        <v>126</v>
      </c>
      <c r="B9" s="5">
        <v>240105.71</v>
      </c>
      <c r="C9" s="5">
        <v>3139000</v>
      </c>
      <c r="D9" s="5">
        <v>1439000</v>
      </c>
      <c r="E9" s="5">
        <v>5085000</v>
      </c>
    </row>
    <row r="10" spans="1:6" x14ac:dyDescent="0.25">
      <c r="A10" s="30" t="s">
        <v>135</v>
      </c>
      <c r="B10" s="5">
        <v>3707905.2</v>
      </c>
      <c r="C10" s="5">
        <v>4772000</v>
      </c>
      <c r="D10" s="5">
        <v>3802000</v>
      </c>
      <c r="E10" s="5">
        <v>4630000</v>
      </c>
    </row>
    <row r="11" spans="1:6" x14ac:dyDescent="0.25">
      <c r="A11" s="30" t="s">
        <v>455</v>
      </c>
      <c r="B11" s="5">
        <v>9003456</v>
      </c>
      <c r="C11" s="5">
        <v>9003456</v>
      </c>
      <c r="D11" s="5">
        <v>9003456</v>
      </c>
      <c r="E11" s="5">
        <v>7000000</v>
      </c>
      <c r="F11" t="s">
        <v>684</v>
      </c>
    </row>
    <row r="12" spans="1:6" x14ac:dyDescent="0.25">
      <c r="A12" s="2" t="s">
        <v>621</v>
      </c>
      <c r="B12" s="5">
        <v>29528100.739999998</v>
      </c>
      <c r="C12" s="5">
        <v>35633226</v>
      </c>
      <c r="D12" s="5">
        <v>24504217</v>
      </c>
      <c r="E12" s="5">
        <v>36100000</v>
      </c>
    </row>
    <row r="13" spans="1:6" x14ac:dyDescent="0.25">
      <c r="A13" s="30" t="s">
        <v>179</v>
      </c>
      <c r="B13" s="5">
        <v>29528100.739999998</v>
      </c>
      <c r="C13" s="5">
        <v>35633226</v>
      </c>
      <c r="D13" s="5">
        <v>24504217</v>
      </c>
      <c r="E13" s="5">
        <v>36100000</v>
      </c>
      <c r="F13" t="s">
        <v>683</v>
      </c>
    </row>
    <row r="14" spans="1:6" x14ac:dyDescent="0.25">
      <c r="A14" s="2" t="s">
        <v>622</v>
      </c>
      <c r="B14" s="5">
        <v>0</v>
      </c>
      <c r="C14" s="5">
        <v>0</v>
      </c>
      <c r="D14" s="5">
        <v>0</v>
      </c>
      <c r="E14" s="5">
        <v>1000000</v>
      </c>
    </row>
    <row r="15" spans="1:6" x14ac:dyDescent="0.25">
      <c r="A15" s="30" t="s">
        <v>224</v>
      </c>
      <c r="B15" s="5">
        <v>0</v>
      </c>
      <c r="C15" s="5">
        <v>0</v>
      </c>
      <c r="D15" s="5">
        <v>0</v>
      </c>
      <c r="E15" s="5">
        <v>500000</v>
      </c>
    </row>
    <row r="16" spans="1:6" x14ac:dyDescent="0.25">
      <c r="A16" s="30" t="s">
        <v>229</v>
      </c>
      <c r="B16" s="5"/>
      <c r="C16" s="5"/>
      <c r="D16" s="5"/>
      <c r="E16" s="5">
        <v>500000</v>
      </c>
    </row>
    <row r="17" spans="1:5" x14ac:dyDescent="0.25">
      <c r="A17" s="2" t="s">
        <v>510</v>
      </c>
      <c r="B17" s="5">
        <v>52348199.840000004</v>
      </c>
      <c r="C17" s="5">
        <v>64667159.390000001</v>
      </c>
      <c r="D17" s="5">
        <v>50043187.799999997</v>
      </c>
      <c r="E17" s="5">
        <v>66400000</v>
      </c>
    </row>
  </sheetData>
  <pageMargins left="0.7" right="0.7" top="0.75" bottom="0.75" header="0.3" footer="0.3"/>
  <pageSetup paperSize="9" orientation="portrait" horizontalDpi="0" verticalDpi="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4DB3-C48A-4BA3-8CAA-19D80388DABF}">
  <dimension ref="A1:H51"/>
  <sheetViews>
    <sheetView topLeftCell="A2" workbookViewId="0">
      <selection activeCell="B13" sqref="B13"/>
    </sheetView>
  </sheetViews>
  <sheetFormatPr baseColWidth="10" defaultRowHeight="15" x14ac:dyDescent="0.25"/>
  <cols>
    <col min="1" max="1" width="79.42578125" bestFit="1" customWidth="1"/>
    <col min="2" max="2" width="15.85546875" bestFit="1" customWidth="1"/>
    <col min="3" max="3" width="13.5703125" hidden="1" customWidth="1"/>
    <col min="4" max="4" width="18.5703125" bestFit="1" customWidth="1"/>
    <col min="5" max="5" width="14.42578125" bestFit="1" customWidth="1"/>
    <col min="6" max="6" width="29.5703125" customWidth="1"/>
    <col min="7" max="7" width="14.42578125" bestFit="1" customWidth="1"/>
    <col min="8" max="8" width="14.85546875" bestFit="1" customWidth="1"/>
  </cols>
  <sheetData>
    <row r="1" spans="1:8" hidden="1" x14ac:dyDescent="0.25">
      <c r="A1" s="10" t="s">
        <v>575</v>
      </c>
      <c r="B1" t="s">
        <v>574</v>
      </c>
    </row>
    <row r="2" spans="1:8" ht="48.75" x14ac:dyDescent="0.35">
      <c r="A2" s="49" t="s">
        <v>650</v>
      </c>
      <c r="B2" s="50" t="s">
        <v>661</v>
      </c>
    </row>
    <row r="4" spans="1:8" x14ac:dyDescent="0.25">
      <c r="A4" s="46" t="s">
        <v>675</v>
      </c>
      <c r="B4" s="47" t="s">
        <v>664</v>
      </c>
      <c r="C4" s="47" t="s">
        <v>665</v>
      </c>
      <c r="D4" s="59" t="s">
        <v>698</v>
      </c>
      <c r="E4" s="47" t="s">
        <v>666</v>
      </c>
    </row>
    <row r="5" spans="1:8" x14ac:dyDescent="0.25">
      <c r="A5" s="2" t="s">
        <v>615</v>
      </c>
      <c r="B5" s="5"/>
      <c r="C5" s="5"/>
      <c r="D5" s="5"/>
      <c r="E5" s="5"/>
    </row>
    <row r="6" spans="1:8" x14ac:dyDescent="0.25">
      <c r="A6" s="30" t="s">
        <v>46</v>
      </c>
      <c r="B6" s="5"/>
      <c r="C6" s="5"/>
      <c r="D6" s="5"/>
      <c r="E6" s="5"/>
    </row>
    <row r="7" spans="1:8" x14ac:dyDescent="0.25">
      <c r="A7" s="35" t="s">
        <v>217</v>
      </c>
      <c r="B7" s="5">
        <v>166298.76</v>
      </c>
      <c r="C7" s="5">
        <v>450000</v>
      </c>
      <c r="D7" s="5">
        <v>450000</v>
      </c>
      <c r="E7" s="5">
        <v>300000</v>
      </c>
    </row>
    <row r="8" spans="1:8" x14ac:dyDescent="0.25">
      <c r="A8" s="35" t="s">
        <v>44</v>
      </c>
      <c r="B8" s="5">
        <v>398400</v>
      </c>
      <c r="C8" s="5">
        <v>339200</v>
      </c>
      <c r="D8" s="5">
        <v>339200</v>
      </c>
      <c r="E8" s="5">
        <v>400000</v>
      </c>
      <c r="F8" t="s">
        <v>689</v>
      </c>
    </row>
    <row r="9" spans="1:8" x14ac:dyDescent="0.25">
      <c r="A9" s="35" t="s">
        <v>688</v>
      </c>
      <c r="B9" s="5">
        <v>3757792.84</v>
      </c>
      <c r="C9" s="5">
        <v>3685376.84</v>
      </c>
      <c r="D9" s="5">
        <v>3775271.34</v>
      </c>
      <c r="E9" s="5">
        <v>4000000</v>
      </c>
    </row>
    <row r="10" spans="1:8" x14ac:dyDescent="0.25">
      <c r="A10" s="2" t="s">
        <v>616</v>
      </c>
      <c r="B10" s="5"/>
      <c r="C10" s="5"/>
      <c r="D10" s="5"/>
      <c r="E10" s="5"/>
    </row>
    <row r="11" spans="1:8" x14ac:dyDescent="0.25">
      <c r="A11" s="30" t="s">
        <v>486</v>
      </c>
      <c r="B11" s="5"/>
      <c r="C11" s="5"/>
      <c r="D11" s="5"/>
      <c r="E11" s="5"/>
      <c r="F11" s="15"/>
    </row>
    <row r="12" spans="1:8" x14ac:dyDescent="0.25">
      <c r="A12" s="35" t="s">
        <v>487</v>
      </c>
      <c r="B12" s="5">
        <v>3999303.73</v>
      </c>
      <c r="C12" s="5">
        <v>2248650</v>
      </c>
      <c r="D12" s="5">
        <v>0</v>
      </c>
      <c r="E12" s="5">
        <v>0</v>
      </c>
    </row>
    <row r="13" spans="1:8" x14ac:dyDescent="0.25">
      <c r="A13" s="35" t="s">
        <v>44</v>
      </c>
      <c r="B13" s="5">
        <v>123069324.08</v>
      </c>
      <c r="C13" s="5">
        <v>111063039</v>
      </c>
      <c r="D13" s="5">
        <v>59303392</v>
      </c>
      <c r="E13" s="5">
        <v>112663039</v>
      </c>
    </row>
    <row r="14" spans="1:8" x14ac:dyDescent="0.25">
      <c r="A14" s="30" t="s">
        <v>454</v>
      </c>
      <c r="B14" s="5"/>
      <c r="C14" s="5"/>
      <c r="D14" s="5"/>
      <c r="E14" s="5"/>
    </row>
    <row r="15" spans="1:8" x14ac:dyDescent="0.25">
      <c r="A15" s="35" t="s">
        <v>456</v>
      </c>
      <c r="B15" s="5">
        <v>24417490.75</v>
      </c>
      <c r="C15" s="5">
        <v>73000000</v>
      </c>
      <c r="D15" s="5">
        <v>73000000</v>
      </c>
      <c r="E15" s="5"/>
    </row>
    <row r="16" spans="1:8" x14ac:dyDescent="0.25">
      <c r="A16" s="35" t="s">
        <v>44</v>
      </c>
      <c r="B16" s="5">
        <v>144675200.38</v>
      </c>
      <c r="C16" s="5">
        <v>124353594.21000001</v>
      </c>
      <c r="D16" s="5">
        <v>29999999.050000001</v>
      </c>
      <c r="E16" s="5">
        <v>126371757</v>
      </c>
      <c r="F16" s="5">
        <f>SUM(E15:E16)</f>
        <v>126371757</v>
      </c>
      <c r="H16" s="5"/>
    </row>
    <row r="17" spans="1:8" x14ac:dyDescent="0.25">
      <c r="A17" s="30" t="s">
        <v>46</v>
      </c>
      <c r="B17" s="5"/>
      <c r="C17" s="5"/>
      <c r="D17" s="5"/>
      <c r="E17" s="5"/>
      <c r="H17" s="5"/>
    </row>
    <row r="18" spans="1:8" x14ac:dyDescent="0.25">
      <c r="A18" s="35" t="s">
        <v>368</v>
      </c>
      <c r="B18" s="5">
        <v>70368847.260000005</v>
      </c>
      <c r="C18" s="5">
        <v>56816248.5</v>
      </c>
      <c r="D18" s="5">
        <v>28408125.199999999</v>
      </c>
      <c r="E18" s="5"/>
    </row>
    <row r="19" spans="1:8" x14ac:dyDescent="0.25">
      <c r="A19" s="35" t="s">
        <v>369</v>
      </c>
      <c r="B19" s="5">
        <v>0</v>
      </c>
      <c r="C19" s="5">
        <v>95000000</v>
      </c>
      <c r="D19" s="5">
        <v>0</v>
      </c>
      <c r="E19" s="5"/>
    </row>
    <row r="20" spans="1:8" x14ac:dyDescent="0.25">
      <c r="A20" s="35" t="s">
        <v>44</v>
      </c>
      <c r="B20" s="5">
        <v>67594137.180000007</v>
      </c>
      <c r="C20" s="5">
        <v>430469654.62</v>
      </c>
      <c r="D20" s="5">
        <v>51464154.549999997</v>
      </c>
      <c r="E20" s="5">
        <v>680965204</v>
      </c>
    </row>
    <row r="21" spans="1:8" x14ac:dyDescent="0.25">
      <c r="A21" s="35" t="s">
        <v>722</v>
      </c>
      <c r="B21" s="5"/>
      <c r="C21" s="5"/>
      <c r="D21" s="5"/>
      <c r="E21" s="5"/>
    </row>
    <row r="22" spans="1:8" x14ac:dyDescent="0.25">
      <c r="A22" s="35" t="s">
        <v>727</v>
      </c>
      <c r="B22" s="5"/>
      <c r="C22" s="5"/>
      <c r="D22" s="5"/>
      <c r="E22" s="5"/>
    </row>
    <row r="23" spans="1:8" x14ac:dyDescent="0.25">
      <c r="A23" s="2" t="s">
        <v>510</v>
      </c>
      <c r="B23" s="5">
        <v>438446794.97999996</v>
      </c>
      <c r="C23" s="5">
        <v>897425763.17000008</v>
      </c>
      <c r="D23" s="5">
        <v>246740142.13999999</v>
      </c>
      <c r="E23" s="5">
        <v>924700000</v>
      </c>
    </row>
    <row r="49" spans="1:1" x14ac:dyDescent="0.25">
      <c r="A49" t="s">
        <v>723</v>
      </c>
    </row>
    <row r="50" spans="1:1" x14ac:dyDescent="0.25">
      <c r="A50" t="s">
        <v>724</v>
      </c>
    </row>
    <row r="51" spans="1:1" x14ac:dyDescent="0.25">
      <c r="A51" s="2" t="s">
        <v>725</v>
      </c>
    </row>
  </sheetData>
  <pageMargins left="0.7" right="0.7" top="0.75" bottom="0.75" header="0.3" footer="0.3"/>
  <pageSetup paperSize="9" orientation="portrait" horizontalDpi="0" verticalDpi="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6ABED-1093-4594-B13C-45DEC93A13ED}">
  <dimension ref="C1:J30"/>
  <sheetViews>
    <sheetView topLeftCell="C1" zoomScale="130" zoomScaleNormal="130" workbookViewId="0">
      <selection activeCell="C8" sqref="C8"/>
    </sheetView>
  </sheetViews>
  <sheetFormatPr baseColWidth="10" defaultRowHeight="15" x14ac:dyDescent="0.25"/>
  <cols>
    <col min="3" max="3" width="75.42578125" bestFit="1" customWidth="1"/>
    <col min="4" max="4" width="18.5703125" bestFit="1" customWidth="1"/>
    <col min="5" max="5" width="13.5703125" hidden="1" customWidth="1"/>
    <col min="6" max="6" width="18.5703125" bestFit="1" customWidth="1"/>
    <col min="7" max="7" width="14.5703125" bestFit="1" customWidth="1"/>
    <col min="8" max="9" width="13.5703125" style="27" bestFit="1" customWidth="1"/>
    <col min="10" max="10" width="15" style="27" bestFit="1" customWidth="1"/>
  </cols>
  <sheetData>
    <row r="1" spans="3:10" x14ac:dyDescent="0.25">
      <c r="C1" s="10" t="s">
        <v>575</v>
      </c>
      <c r="D1" t="s">
        <v>574</v>
      </c>
    </row>
    <row r="2" spans="3:10" x14ac:dyDescent="0.25">
      <c r="C2" s="10" t="s">
        <v>650</v>
      </c>
      <c r="D2" t="s">
        <v>571</v>
      </c>
    </row>
    <row r="3" spans="3:10" ht="15.75" thickBot="1" x14ac:dyDescent="0.3"/>
    <row r="4" spans="3:10" ht="23.25" customHeight="1" x14ac:dyDescent="0.25">
      <c r="C4" s="52" t="s">
        <v>509</v>
      </c>
      <c r="D4" s="52" t="s">
        <v>664</v>
      </c>
      <c r="E4" s="52" t="s">
        <v>665</v>
      </c>
      <c r="F4" s="52" t="s">
        <v>698</v>
      </c>
      <c r="G4" s="52" t="s">
        <v>666</v>
      </c>
      <c r="H4" s="58" t="s">
        <v>699</v>
      </c>
      <c r="I4" s="58" t="s">
        <v>700</v>
      </c>
      <c r="J4" s="58" t="s">
        <v>701</v>
      </c>
    </row>
    <row r="5" spans="3:10" ht="23.25" customHeight="1" x14ac:dyDescent="0.25">
      <c r="C5" s="1" t="s">
        <v>428</v>
      </c>
      <c r="D5" s="55">
        <v>10000000</v>
      </c>
      <c r="E5" s="55">
        <v>13523208.92</v>
      </c>
      <c r="F5" s="55">
        <v>10523208.92</v>
      </c>
      <c r="G5" s="55">
        <v>14064137.276800001</v>
      </c>
      <c r="H5" s="56">
        <v>19539840</v>
      </c>
      <c r="I5" s="57">
        <f>H5*1.04</f>
        <v>20321433.600000001</v>
      </c>
      <c r="J5" s="57"/>
    </row>
    <row r="6" spans="3:10" ht="23.25" customHeight="1" x14ac:dyDescent="0.25">
      <c r="C6" s="1" t="s">
        <v>435</v>
      </c>
      <c r="D6" s="55">
        <v>16510000</v>
      </c>
      <c r="E6" s="55">
        <v>17127649.879999999</v>
      </c>
      <c r="F6" s="55">
        <v>17059649.879999999</v>
      </c>
      <c r="G6" s="55">
        <v>19813000</v>
      </c>
    </row>
    <row r="7" spans="3:10" ht="23.25" customHeight="1" x14ac:dyDescent="0.25">
      <c r="C7" s="1" t="s">
        <v>191</v>
      </c>
      <c r="D7" s="55">
        <v>14625430</v>
      </c>
      <c r="E7" s="55">
        <v>14778438.16</v>
      </c>
      <c r="F7" s="55">
        <v>12778438.16</v>
      </c>
      <c r="G7" s="55">
        <v>9360000</v>
      </c>
      <c r="H7" s="27">
        <v>3978329</v>
      </c>
      <c r="I7" s="27">
        <f>H7*1.04</f>
        <v>4137462.16</v>
      </c>
      <c r="J7" s="27">
        <f>GETPIVOTDATA("Propuesta 2025 ",$C$4,"Unidad Ejecutora 2025 ","INSTITUTO DE ALTERNATIVAS PARA LOS JÓVENES (INDAJO)")-I7</f>
        <v>5222537.84</v>
      </c>
    </row>
    <row r="8" spans="3:10" ht="23.25" customHeight="1" x14ac:dyDescent="0.25">
      <c r="C8" s="1" t="s">
        <v>423</v>
      </c>
      <c r="D8" s="55">
        <v>5910000</v>
      </c>
      <c r="E8" s="55">
        <v>6135546.4699999997</v>
      </c>
      <c r="F8" s="55">
        <v>6135546.4699999997</v>
      </c>
      <c r="G8" s="55">
        <v>6380968.3288000003</v>
      </c>
      <c r="H8" s="27">
        <v>5864208.2599999998</v>
      </c>
      <c r="I8" s="27">
        <f>H8*1.04</f>
        <v>6098776.5904000001</v>
      </c>
      <c r="J8" s="27">
        <f>GETPIVOTDATA("Propuesta 2025 ",$C$4,"Unidad Ejecutora 2025 ","INSTITUTO MUNICIPAL DE LA MUJER TLAJOMULQUENSE (IMMT)")-I8</f>
        <v>282191.73840000015</v>
      </c>
    </row>
    <row r="9" spans="3:10" ht="23.25" customHeight="1" x14ac:dyDescent="0.25">
      <c r="C9" s="1" t="s">
        <v>441</v>
      </c>
      <c r="D9" s="55">
        <v>66533232.560000002</v>
      </c>
      <c r="E9" s="55">
        <v>68471532.379999995</v>
      </c>
      <c r="F9" s="55">
        <v>68471532.379999995</v>
      </c>
      <c r="G9" s="55">
        <v>80000000</v>
      </c>
      <c r="H9" s="56">
        <v>50182422.759999998</v>
      </c>
      <c r="I9" s="57">
        <f>H9*1.04</f>
        <v>52189719.670400001</v>
      </c>
      <c r="J9" s="57">
        <f>GETPIVOTDATA("Propuesta 2025 ",$C$4,"Unidad Ejecutora 2025 ","SISTEMA INTEGRAL PARA EL DESARROLLO DE LA FAMILIA (DIF)")-I9</f>
        <v>27810280.329599999</v>
      </c>
    </row>
    <row r="10" spans="3:10" ht="23.25" customHeight="1" x14ac:dyDescent="0.25">
      <c r="C10" s="53" t="s">
        <v>510</v>
      </c>
      <c r="D10" s="54">
        <v>113578662.56</v>
      </c>
      <c r="E10" s="54">
        <v>120036375.80999999</v>
      </c>
      <c r="F10" s="54">
        <v>114968375.80999999</v>
      </c>
      <c r="G10" s="54">
        <v>129618105.6056</v>
      </c>
    </row>
    <row r="12" spans="3:10" x14ac:dyDescent="0.25">
      <c r="F12" s="55">
        <v>6918134.7000000002</v>
      </c>
    </row>
    <row r="14" spans="3:10" x14ac:dyDescent="0.25">
      <c r="F14" s="5">
        <f>F12-GETPIVOTDATA(" Presupuestado 2024",$C$4,"Unidad Ejecutora 2025 ","INSTITUTO MUNICIPAL DE LA MUJER TLAJOMULQUENSE (IMMT)")</f>
        <v>782588.23000000045</v>
      </c>
    </row>
    <row r="30" spans="8:8" x14ac:dyDescent="0.25">
      <c r="H30" s="27">
        <v>50182422.759999998</v>
      </c>
    </row>
  </sheetData>
  <pageMargins left="0.7" right="0.7" top="0.75" bottom="0.75" header="0.3" footer="0.3"/>
  <pageSetup paperSize="9" orientation="portrait" horizontalDpi="0" verticalDpi="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7A8D-2733-4818-AC67-14DF3004D97F}">
  <dimension ref="B1:J45"/>
  <sheetViews>
    <sheetView topLeftCell="A2" workbookViewId="0">
      <selection activeCell="C29" sqref="C29"/>
    </sheetView>
  </sheetViews>
  <sheetFormatPr baseColWidth="10" defaultRowHeight="15" x14ac:dyDescent="0.25"/>
  <cols>
    <col min="2" max="2" width="64.85546875" bestFit="1" customWidth="1"/>
    <col min="3" max="3" width="15.42578125" bestFit="1" customWidth="1"/>
    <col min="4" max="4" width="13.5703125" hidden="1" customWidth="1"/>
    <col min="5" max="5" width="18.5703125" bestFit="1" customWidth="1"/>
    <col min="6" max="6" width="12.5703125" style="63" bestFit="1" customWidth="1"/>
    <col min="7" max="8" width="14.42578125" bestFit="1" customWidth="1"/>
  </cols>
  <sheetData>
    <row r="1" spans="2:10" hidden="1" x14ac:dyDescent="0.25">
      <c r="B1" s="10" t="s">
        <v>575</v>
      </c>
      <c r="C1" t="s">
        <v>574</v>
      </c>
    </row>
    <row r="2" spans="2:10" ht="33" x14ac:dyDescent="0.35">
      <c r="B2" s="49" t="s">
        <v>650</v>
      </c>
      <c r="C2" s="50" t="s">
        <v>307</v>
      </c>
    </row>
    <row r="4" spans="2:10" x14ac:dyDescent="0.25">
      <c r="B4" s="46" t="s">
        <v>675</v>
      </c>
      <c r="C4" s="47" t="s">
        <v>664</v>
      </c>
      <c r="D4" s="47" t="s">
        <v>665</v>
      </c>
      <c r="E4" s="59" t="s">
        <v>698</v>
      </c>
      <c r="F4" s="64" t="s">
        <v>702</v>
      </c>
      <c r="G4" s="47" t="s">
        <v>666</v>
      </c>
    </row>
    <row r="5" spans="2:10" x14ac:dyDescent="0.25">
      <c r="B5" s="2" t="s">
        <v>305</v>
      </c>
      <c r="C5" s="5"/>
      <c r="D5" s="5"/>
      <c r="E5" s="5"/>
      <c r="F5" s="5"/>
      <c r="G5" s="5"/>
    </row>
    <row r="6" spans="2:10" x14ac:dyDescent="0.25">
      <c r="B6" s="30">
        <v>2711</v>
      </c>
      <c r="C6" s="5"/>
      <c r="D6" s="5"/>
      <c r="E6" s="5"/>
      <c r="F6" s="5"/>
      <c r="G6" s="5"/>
    </row>
    <row r="7" spans="2:10" x14ac:dyDescent="0.25">
      <c r="B7" s="35" t="s">
        <v>61</v>
      </c>
      <c r="C7" s="5"/>
      <c r="D7" s="5"/>
      <c r="E7" s="5"/>
      <c r="F7" s="5"/>
      <c r="G7" s="5"/>
    </row>
    <row r="8" spans="2:10" x14ac:dyDescent="0.25">
      <c r="B8" s="61" t="s">
        <v>44</v>
      </c>
      <c r="C8" s="5">
        <v>1204801.17</v>
      </c>
      <c r="D8" s="5">
        <v>2926756.09</v>
      </c>
      <c r="E8" s="5">
        <v>2926756.09</v>
      </c>
      <c r="F8" s="5">
        <v>950116.68</v>
      </c>
      <c r="G8" s="5">
        <v>3000000</v>
      </c>
    </row>
    <row r="9" spans="2:10" x14ac:dyDescent="0.25">
      <c r="B9" s="30">
        <v>3361</v>
      </c>
      <c r="C9" s="5"/>
      <c r="D9" s="5"/>
      <c r="E9" s="5"/>
      <c r="F9" s="5"/>
      <c r="G9" s="5"/>
      <c r="I9" t="s">
        <v>681</v>
      </c>
    </row>
    <row r="10" spans="2:10" x14ac:dyDescent="0.25">
      <c r="B10" s="35" t="s">
        <v>169</v>
      </c>
      <c r="C10" s="5"/>
      <c r="D10" s="5"/>
      <c r="E10" s="5"/>
      <c r="F10" s="5"/>
      <c r="G10" s="5"/>
      <c r="J10" t="s">
        <v>593</v>
      </c>
    </row>
    <row r="11" spans="2:10" x14ac:dyDescent="0.25">
      <c r="B11" s="61" t="s">
        <v>44</v>
      </c>
      <c r="C11" s="5">
        <v>13530408.92</v>
      </c>
      <c r="D11" s="5">
        <v>32115265</v>
      </c>
      <c r="E11" s="5">
        <v>10500000</v>
      </c>
      <c r="F11" s="5">
        <v>29637070.670000002</v>
      </c>
      <c r="G11" s="5">
        <v>15000000</v>
      </c>
    </row>
    <row r="12" spans="2:10" x14ac:dyDescent="0.25">
      <c r="B12" s="30">
        <v>3711</v>
      </c>
      <c r="C12" s="5"/>
      <c r="D12" s="5"/>
      <c r="E12" s="5"/>
      <c r="F12" s="5"/>
      <c r="G12" s="5"/>
    </row>
    <row r="13" spans="2:10" x14ac:dyDescent="0.25">
      <c r="B13" s="35" t="s">
        <v>160</v>
      </c>
      <c r="C13" s="5"/>
      <c r="D13" s="5"/>
      <c r="E13" s="5"/>
      <c r="F13" s="5"/>
      <c r="G13" s="5"/>
    </row>
    <row r="14" spans="2:10" x14ac:dyDescent="0.25">
      <c r="B14" s="61" t="s">
        <v>44</v>
      </c>
      <c r="C14" s="5">
        <v>18400.04</v>
      </c>
      <c r="D14" s="5">
        <v>14707.69</v>
      </c>
      <c r="E14" s="5">
        <v>14707.69</v>
      </c>
      <c r="F14" s="5">
        <v>0</v>
      </c>
      <c r="G14" s="5">
        <v>25000</v>
      </c>
    </row>
    <row r="15" spans="2:10" x14ac:dyDescent="0.25">
      <c r="B15" s="30">
        <v>3751</v>
      </c>
      <c r="C15" s="5"/>
      <c r="D15" s="5"/>
      <c r="E15" s="5"/>
      <c r="F15" s="5"/>
      <c r="G15" s="5"/>
    </row>
    <row r="16" spans="2:10" x14ac:dyDescent="0.25">
      <c r="B16" s="35" t="s">
        <v>161</v>
      </c>
      <c r="C16" s="5"/>
      <c r="D16" s="5"/>
      <c r="E16" s="5"/>
      <c r="F16" s="5"/>
      <c r="G16" s="5"/>
    </row>
    <row r="17" spans="2:7" x14ac:dyDescent="0.25">
      <c r="B17" s="61" t="s">
        <v>44</v>
      </c>
      <c r="C17" s="5">
        <v>12309.98</v>
      </c>
      <c r="D17" s="5">
        <v>11397.95</v>
      </c>
      <c r="E17" s="5">
        <v>11397.95</v>
      </c>
      <c r="F17" s="5">
        <v>0</v>
      </c>
      <c r="G17" s="5">
        <v>20000</v>
      </c>
    </row>
    <row r="18" spans="2:7" x14ac:dyDescent="0.25">
      <c r="B18" s="30">
        <v>4451</v>
      </c>
      <c r="C18" s="5"/>
      <c r="D18" s="5"/>
      <c r="E18" s="5"/>
      <c r="F18" s="5"/>
      <c r="G18" s="5"/>
    </row>
    <row r="19" spans="2:7" x14ac:dyDescent="0.25">
      <c r="B19" s="35" t="s">
        <v>202</v>
      </c>
      <c r="C19" s="5"/>
      <c r="D19" s="5"/>
      <c r="E19" s="5"/>
      <c r="F19" s="5"/>
      <c r="G19" s="5"/>
    </row>
    <row r="20" spans="2:7" x14ac:dyDescent="0.25">
      <c r="B20" s="61" t="s">
        <v>250</v>
      </c>
      <c r="C20" s="5">
        <v>500000</v>
      </c>
      <c r="D20" s="5">
        <v>750000</v>
      </c>
      <c r="E20" s="5">
        <v>760500</v>
      </c>
      <c r="F20" s="5">
        <v>0</v>
      </c>
      <c r="G20" s="5">
        <v>500000</v>
      </c>
    </row>
    <row r="21" spans="2:7" x14ac:dyDescent="0.25">
      <c r="B21" s="2" t="s">
        <v>626</v>
      </c>
      <c r="C21" s="5"/>
      <c r="D21" s="5"/>
      <c r="E21" s="5"/>
      <c r="F21" s="5"/>
      <c r="G21" s="5"/>
    </row>
    <row r="22" spans="2:7" x14ac:dyDescent="0.25">
      <c r="B22" s="30">
        <v>2211</v>
      </c>
      <c r="C22" s="5"/>
      <c r="D22" s="5"/>
      <c r="E22" s="5"/>
      <c r="F22" s="5"/>
      <c r="G22" s="5"/>
    </row>
    <row r="23" spans="2:7" x14ac:dyDescent="0.25">
      <c r="B23" s="35" t="s">
        <v>130</v>
      </c>
      <c r="C23" s="5"/>
      <c r="D23" s="5"/>
      <c r="E23" s="5"/>
      <c r="F23" s="5"/>
      <c r="G23" s="5"/>
    </row>
    <row r="24" spans="2:7" x14ac:dyDescent="0.25">
      <c r="B24" s="61" t="s">
        <v>44</v>
      </c>
      <c r="C24" s="5">
        <v>116919.42</v>
      </c>
      <c r="D24" s="5">
        <v>300000</v>
      </c>
      <c r="E24" s="5">
        <v>100000</v>
      </c>
      <c r="F24" s="5">
        <v>88952.35</v>
      </c>
      <c r="G24" s="5">
        <v>180000</v>
      </c>
    </row>
    <row r="25" spans="2:7" x14ac:dyDescent="0.25">
      <c r="B25" s="30">
        <v>3291</v>
      </c>
      <c r="C25" s="5"/>
      <c r="D25" s="5"/>
      <c r="E25" s="5"/>
      <c r="F25" s="5"/>
      <c r="G25" s="5"/>
    </row>
    <row r="26" spans="2:7" x14ac:dyDescent="0.25">
      <c r="B26" s="35" t="s">
        <v>260</v>
      </c>
      <c r="C26" s="5"/>
      <c r="D26" s="5"/>
      <c r="E26" s="5"/>
      <c r="F26" s="5"/>
      <c r="G26" s="5"/>
    </row>
    <row r="27" spans="2:7" x14ac:dyDescent="0.25">
      <c r="B27" s="61" t="s">
        <v>44</v>
      </c>
      <c r="C27" s="5">
        <v>311686</v>
      </c>
      <c r="D27" s="5">
        <v>395020</v>
      </c>
      <c r="E27" s="5">
        <v>500000</v>
      </c>
      <c r="F27" s="5">
        <v>335634.4</v>
      </c>
      <c r="G27" s="5">
        <v>500000</v>
      </c>
    </row>
    <row r="28" spans="2:7" x14ac:dyDescent="0.25">
      <c r="B28" s="30">
        <v>3581</v>
      </c>
      <c r="C28" s="5"/>
      <c r="D28" s="5"/>
      <c r="E28" s="5"/>
      <c r="F28" s="5"/>
      <c r="G28" s="5"/>
    </row>
    <row r="29" spans="2:7" x14ac:dyDescent="0.25">
      <c r="B29" s="35" t="s">
        <v>64</v>
      </c>
      <c r="C29" s="5"/>
      <c r="D29" s="5"/>
      <c r="E29" s="5"/>
      <c r="F29" s="5"/>
      <c r="G29" s="5"/>
    </row>
    <row r="30" spans="2:7" x14ac:dyDescent="0.25">
      <c r="B30" s="61" t="s">
        <v>44</v>
      </c>
      <c r="C30" s="5">
        <v>2087.04</v>
      </c>
      <c r="D30" s="5">
        <v>15000</v>
      </c>
      <c r="E30" s="5">
        <v>0</v>
      </c>
      <c r="F30" s="5">
        <v>820.82</v>
      </c>
      <c r="G30" s="5">
        <v>10000</v>
      </c>
    </row>
    <row r="31" spans="2:7" x14ac:dyDescent="0.25">
      <c r="B31" s="30">
        <v>3821</v>
      </c>
      <c r="C31" s="5"/>
      <c r="D31" s="5"/>
      <c r="E31" s="5"/>
      <c r="F31" s="5"/>
      <c r="G31" s="5"/>
    </row>
    <row r="32" spans="2:7" x14ac:dyDescent="0.25">
      <c r="B32" s="35" t="s">
        <v>66</v>
      </c>
      <c r="C32" s="5"/>
      <c r="D32" s="5"/>
      <c r="E32" s="5"/>
      <c r="F32" s="5"/>
      <c r="G32" s="5"/>
    </row>
    <row r="33" spans="2:7" x14ac:dyDescent="0.25">
      <c r="B33" s="61" t="s">
        <v>303</v>
      </c>
      <c r="C33" s="5">
        <v>0</v>
      </c>
      <c r="D33" s="5">
        <v>750000</v>
      </c>
      <c r="E33" s="5">
        <v>0</v>
      </c>
      <c r="F33" s="5">
        <v>743560</v>
      </c>
      <c r="G33" s="5">
        <v>750000</v>
      </c>
    </row>
    <row r="34" spans="2:7" x14ac:dyDescent="0.25">
      <c r="B34" s="61" t="s">
        <v>304</v>
      </c>
      <c r="C34" s="5">
        <v>0</v>
      </c>
      <c r="D34" s="5">
        <v>1000000</v>
      </c>
      <c r="E34" s="5">
        <v>0</v>
      </c>
      <c r="F34" s="5">
        <v>0</v>
      </c>
      <c r="G34" s="5">
        <v>2500000</v>
      </c>
    </row>
    <row r="35" spans="2:7" x14ac:dyDescent="0.25">
      <c r="B35" s="61" t="s">
        <v>44</v>
      </c>
      <c r="C35" s="5">
        <v>4444268.43</v>
      </c>
      <c r="D35" s="5">
        <v>1255568.3999999999</v>
      </c>
      <c r="E35" s="5">
        <v>1350588.4</v>
      </c>
      <c r="F35" s="5">
        <v>535792.4</v>
      </c>
      <c r="G35" s="5">
        <v>1000000</v>
      </c>
    </row>
    <row r="36" spans="2:7" x14ac:dyDescent="0.25">
      <c r="B36" s="30">
        <v>5121</v>
      </c>
      <c r="C36" s="5"/>
      <c r="D36" s="5"/>
      <c r="E36" s="5"/>
      <c r="F36" s="5"/>
      <c r="G36" s="5"/>
    </row>
    <row r="37" spans="2:7" x14ac:dyDescent="0.25">
      <c r="B37" s="35" t="s">
        <v>325</v>
      </c>
      <c r="C37" s="5"/>
      <c r="D37" s="5"/>
      <c r="E37" s="5"/>
      <c r="F37" s="5"/>
      <c r="G37" s="5"/>
    </row>
    <row r="38" spans="2:7" x14ac:dyDescent="0.25">
      <c r="B38" s="61" t="s">
        <v>44</v>
      </c>
      <c r="C38" s="5">
        <v>0</v>
      </c>
      <c r="D38" s="5">
        <v>0</v>
      </c>
      <c r="E38" s="5">
        <v>0</v>
      </c>
      <c r="F38" s="5">
        <v>0</v>
      </c>
      <c r="G38" s="5">
        <v>500000</v>
      </c>
    </row>
    <row r="39" spans="2:7" x14ac:dyDescent="0.25">
      <c r="B39" s="2" t="s">
        <v>510</v>
      </c>
      <c r="C39" s="5">
        <v>20140881</v>
      </c>
      <c r="D39" s="5">
        <v>39533715.130000003</v>
      </c>
      <c r="E39" s="5">
        <v>16163950.129999999</v>
      </c>
      <c r="F39" s="5">
        <v>32291947.32</v>
      </c>
      <c r="G39" s="5">
        <v>23985000</v>
      </c>
    </row>
    <row r="40" spans="2:7" x14ac:dyDescent="0.25">
      <c r="F40"/>
    </row>
    <row r="41" spans="2:7" x14ac:dyDescent="0.25">
      <c r="F41"/>
    </row>
    <row r="42" spans="2:7" x14ac:dyDescent="0.25">
      <c r="F42"/>
    </row>
    <row r="43" spans="2:7" x14ac:dyDescent="0.25">
      <c r="F43"/>
    </row>
    <row r="44" spans="2:7" x14ac:dyDescent="0.25">
      <c r="F44"/>
    </row>
    <row r="45" spans="2:7" x14ac:dyDescent="0.25">
      <c r="F45"/>
    </row>
  </sheetData>
  <pageMargins left="0.7" right="0.7" top="0.75" bottom="0.75" header="0.3" footer="0.3"/>
  <pageSetup paperSize="9" orientation="portrait" horizontalDpi="0" verticalDpi="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C613B-BFA5-4EF9-85CB-4A7BAA1D9EB5}">
  <dimension ref="A1:I26"/>
  <sheetViews>
    <sheetView topLeftCell="A3" workbookViewId="0">
      <selection activeCell="A13" sqref="A13"/>
    </sheetView>
  </sheetViews>
  <sheetFormatPr baseColWidth="10" defaultRowHeight="15" x14ac:dyDescent="0.25"/>
  <cols>
    <col min="1" max="1" width="116" bestFit="1" customWidth="1"/>
    <col min="2" max="2" width="18.5703125" bestFit="1" customWidth="1"/>
    <col min="3" max="3" width="13.5703125" hidden="1" customWidth="1"/>
    <col min="4" max="4" width="18.5703125" bestFit="1" customWidth="1"/>
    <col min="5" max="5" width="13.140625" hidden="1" customWidth="1"/>
    <col min="6" max="7" width="14.42578125" bestFit="1" customWidth="1"/>
  </cols>
  <sheetData>
    <row r="1" spans="1:9" hidden="1" x14ac:dyDescent="0.25">
      <c r="A1" s="10" t="s">
        <v>575</v>
      </c>
      <c r="B1" t="s">
        <v>574</v>
      </c>
    </row>
    <row r="2" spans="1:9" ht="33" x14ac:dyDescent="0.35">
      <c r="A2" s="49" t="s">
        <v>650</v>
      </c>
      <c r="B2" s="50" t="s">
        <v>706</v>
      </c>
    </row>
    <row r="4" spans="1:9" x14ac:dyDescent="0.25">
      <c r="A4" s="46" t="s">
        <v>675</v>
      </c>
      <c r="B4" s="47" t="s">
        <v>664</v>
      </c>
      <c r="C4" s="47" t="s">
        <v>665</v>
      </c>
      <c r="D4" s="59" t="s">
        <v>698</v>
      </c>
      <c r="E4" t="s">
        <v>707</v>
      </c>
      <c r="F4" s="47" t="s">
        <v>666</v>
      </c>
    </row>
    <row r="5" spans="1:9" x14ac:dyDescent="0.25">
      <c r="A5" s="2" t="s">
        <v>624</v>
      </c>
      <c r="B5" s="5"/>
      <c r="C5" s="5"/>
      <c r="D5" s="5"/>
      <c r="E5" s="5"/>
      <c r="F5" s="5"/>
    </row>
    <row r="6" spans="1:9" x14ac:dyDescent="0.25">
      <c r="A6" s="30" t="s">
        <v>308</v>
      </c>
      <c r="B6" s="5"/>
      <c r="C6" s="5"/>
      <c r="D6" s="5"/>
      <c r="E6" s="5"/>
      <c r="F6" s="5"/>
    </row>
    <row r="7" spans="1:9" x14ac:dyDescent="0.25">
      <c r="A7" s="35">
        <v>3181</v>
      </c>
      <c r="B7" s="5"/>
      <c r="C7" s="5"/>
      <c r="D7" s="5"/>
      <c r="E7" s="5"/>
      <c r="F7" s="5"/>
    </row>
    <row r="8" spans="1:9" x14ac:dyDescent="0.25">
      <c r="A8" s="61" t="s">
        <v>157</v>
      </c>
      <c r="B8" s="5"/>
      <c r="C8" s="5"/>
      <c r="D8" s="5"/>
      <c r="E8" s="5"/>
      <c r="F8" s="5"/>
    </row>
    <row r="9" spans="1:9" x14ac:dyDescent="0.25">
      <c r="A9" s="62" t="s">
        <v>44</v>
      </c>
      <c r="B9" s="5">
        <v>0</v>
      </c>
      <c r="C9" s="5">
        <v>5000</v>
      </c>
      <c r="D9" s="5">
        <v>5000</v>
      </c>
      <c r="E9" s="5">
        <v>0</v>
      </c>
      <c r="F9" s="5">
        <v>5000</v>
      </c>
      <c r="H9" t="s">
        <v>681</v>
      </c>
    </row>
    <row r="10" spans="1:9" x14ac:dyDescent="0.25">
      <c r="A10" s="35">
        <v>3391</v>
      </c>
      <c r="B10" s="5"/>
      <c r="C10" s="5"/>
      <c r="D10" s="5"/>
      <c r="E10" s="5"/>
      <c r="F10" s="5"/>
      <c r="I10" t="s">
        <v>593</v>
      </c>
    </row>
    <row r="11" spans="1:9" x14ac:dyDescent="0.25">
      <c r="A11" s="61" t="s">
        <v>84</v>
      </c>
      <c r="B11" s="5"/>
      <c r="C11" s="5"/>
      <c r="D11" s="5"/>
      <c r="E11" s="5"/>
      <c r="F11" s="5"/>
    </row>
    <row r="12" spans="1:9" x14ac:dyDescent="0.25">
      <c r="A12" s="62" t="s">
        <v>44</v>
      </c>
      <c r="B12" s="5">
        <v>350400</v>
      </c>
      <c r="C12" s="5">
        <v>450000</v>
      </c>
      <c r="D12" s="5">
        <v>450000</v>
      </c>
      <c r="E12" s="5">
        <v>233600</v>
      </c>
      <c r="F12" s="5">
        <v>450000</v>
      </c>
      <c r="H12" t="s">
        <v>694</v>
      </c>
    </row>
    <row r="13" spans="1:9" x14ac:dyDescent="0.25">
      <c r="A13" s="35">
        <v>3611</v>
      </c>
      <c r="B13" s="5"/>
      <c r="C13" s="5"/>
      <c r="D13" s="5"/>
      <c r="E13" s="5"/>
      <c r="F13" s="5"/>
      <c r="H13" s="15" t="s">
        <v>692</v>
      </c>
    </row>
    <row r="14" spans="1:9" x14ac:dyDescent="0.25">
      <c r="A14" s="61" t="s">
        <v>311</v>
      </c>
      <c r="B14" s="5"/>
      <c r="C14" s="5"/>
      <c r="D14" s="5"/>
      <c r="E14" s="5"/>
      <c r="F14" s="5"/>
    </row>
    <row r="15" spans="1:9" x14ac:dyDescent="0.25">
      <c r="A15" s="62" t="s">
        <v>44</v>
      </c>
      <c r="B15" s="5">
        <v>33436725.870000001</v>
      </c>
      <c r="C15" s="5">
        <v>35000000</v>
      </c>
      <c r="D15" s="5">
        <v>27900000</v>
      </c>
      <c r="E15" s="5">
        <v>18867932.16</v>
      </c>
      <c r="F15" s="5">
        <v>30000000</v>
      </c>
    </row>
    <row r="16" spans="1:9" x14ac:dyDescent="0.25">
      <c r="A16" s="62" t="s">
        <v>312</v>
      </c>
      <c r="B16" s="5">
        <v>1740000</v>
      </c>
      <c r="C16" s="5">
        <v>1740000</v>
      </c>
      <c r="D16" s="5">
        <v>1500000</v>
      </c>
      <c r="E16" s="5">
        <v>0</v>
      </c>
      <c r="F16" s="5">
        <v>0</v>
      </c>
    </row>
    <row r="17" spans="1:8" x14ac:dyDescent="0.25">
      <c r="A17" s="35">
        <v>3631</v>
      </c>
      <c r="B17" s="5"/>
      <c r="C17" s="5"/>
      <c r="D17" s="5"/>
      <c r="E17" s="5"/>
      <c r="F17" s="5"/>
      <c r="H17" t="s">
        <v>682</v>
      </c>
    </row>
    <row r="18" spans="1:8" x14ac:dyDescent="0.25">
      <c r="A18" s="61" t="s">
        <v>323</v>
      </c>
      <c r="B18" s="5"/>
      <c r="C18" s="5"/>
      <c r="D18" s="5"/>
      <c r="E18" s="5"/>
      <c r="F18" s="5"/>
    </row>
    <row r="19" spans="1:8" x14ac:dyDescent="0.25">
      <c r="A19" s="62" t="s">
        <v>44</v>
      </c>
      <c r="B19" s="5">
        <v>4866666.5999999996</v>
      </c>
      <c r="C19" s="5">
        <v>4866666.55</v>
      </c>
      <c r="D19" s="5">
        <v>4866666.55</v>
      </c>
      <c r="E19" s="5">
        <v>3244444.34</v>
      </c>
      <c r="F19" s="5">
        <v>4870000</v>
      </c>
      <c r="G19" t="s">
        <v>708</v>
      </c>
    </row>
    <row r="20" spans="1:8" x14ac:dyDescent="0.25">
      <c r="A20" s="35">
        <v>3651</v>
      </c>
      <c r="B20" s="5"/>
      <c r="C20" s="5"/>
      <c r="D20" s="5"/>
      <c r="E20" s="5"/>
      <c r="F20" s="5"/>
    </row>
    <row r="21" spans="1:8" x14ac:dyDescent="0.25">
      <c r="A21" s="61" t="s">
        <v>313</v>
      </c>
      <c r="B21" s="5"/>
      <c r="C21" s="5"/>
      <c r="D21" s="5"/>
      <c r="E21" s="5"/>
      <c r="F21" s="5"/>
      <c r="H21" t="s">
        <v>680</v>
      </c>
    </row>
    <row r="22" spans="1:8" x14ac:dyDescent="0.25">
      <c r="A22" s="62" t="s">
        <v>44</v>
      </c>
      <c r="B22" s="5">
        <v>3115200</v>
      </c>
      <c r="C22" s="5">
        <v>4728216</v>
      </c>
      <c r="D22" s="5">
        <v>3000000</v>
      </c>
      <c r="E22" s="5">
        <v>2076800</v>
      </c>
      <c r="F22" s="5">
        <v>3200000</v>
      </c>
      <c r="G22" t="s">
        <v>709</v>
      </c>
    </row>
    <row r="23" spans="1:8" x14ac:dyDescent="0.25">
      <c r="A23" s="35">
        <v>3661</v>
      </c>
      <c r="B23" s="5"/>
      <c r="C23" s="5"/>
      <c r="D23" s="5"/>
      <c r="E23" s="5"/>
      <c r="F23" s="5"/>
    </row>
    <row r="24" spans="1:8" x14ac:dyDescent="0.25">
      <c r="A24" s="61" t="s">
        <v>314</v>
      </c>
      <c r="B24" s="5"/>
      <c r="C24" s="5"/>
      <c r="D24" s="5"/>
      <c r="E24" s="5"/>
      <c r="F24" s="5"/>
    </row>
    <row r="25" spans="1:8" x14ac:dyDescent="0.25">
      <c r="A25" s="62" t="s">
        <v>44</v>
      </c>
      <c r="B25" s="5">
        <v>6171220.2999999998</v>
      </c>
      <c r="C25" s="5">
        <v>8995784</v>
      </c>
      <c r="D25" s="5">
        <v>7000000</v>
      </c>
      <c r="E25" s="5">
        <v>5152147.5199999996</v>
      </c>
      <c r="F25" s="5">
        <v>6200000</v>
      </c>
      <c r="G25" t="s">
        <v>710</v>
      </c>
    </row>
    <row r="26" spans="1:8" x14ac:dyDescent="0.25">
      <c r="A26" s="2" t="s">
        <v>510</v>
      </c>
      <c r="B26" s="5">
        <v>49680212.770000003</v>
      </c>
      <c r="C26" s="5">
        <v>55785666.549999997</v>
      </c>
      <c r="D26" s="5">
        <v>44721666.549999997</v>
      </c>
      <c r="E26" s="5">
        <v>29574924.02</v>
      </c>
      <c r="F26" s="5">
        <v>44725000</v>
      </c>
    </row>
  </sheetData>
  <pageMargins left="0.7" right="0.7" top="0.75" bottom="0.75" header="0.3" footer="0.3"/>
  <pageSetup paperSize="9" orientation="portrait" horizontalDpi="0" verticalDpi="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CC1D-666A-43B6-9E23-C8E9356ABC1F}">
  <dimension ref="A1:J27"/>
  <sheetViews>
    <sheetView topLeftCell="A2" workbookViewId="0">
      <selection activeCell="A4" sqref="A4:I27"/>
    </sheetView>
  </sheetViews>
  <sheetFormatPr baseColWidth="10" defaultRowHeight="15" x14ac:dyDescent="0.25"/>
  <cols>
    <col min="1" max="1" width="20.5703125" customWidth="1"/>
    <col min="2" max="2" width="5.5703125" customWidth="1"/>
    <col min="3" max="3" width="8" customWidth="1"/>
    <col min="4" max="4" width="93.42578125" bestFit="1" customWidth="1"/>
    <col min="5" max="5" width="12.5703125" bestFit="1" customWidth="1"/>
    <col min="6" max="6" width="13.42578125" bestFit="1" customWidth="1"/>
    <col min="7" max="7" width="18.5703125" hidden="1" customWidth="1"/>
    <col min="8" max="8" width="12.5703125" bestFit="1" customWidth="1"/>
    <col min="9" max="9" width="14.42578125" bestFit="1" customWidth="1"/>
  </cols>
  <sheetData>
    <row r="1" spans="1:10" hidden="1" x14ac:dyDescent="0.25">
      <c r="A1" s="10" t="s">
        <v>575</v>
      </c>
      <c r="B1" t="s">
        <v>574</v>
      </c>
    </row>
    <row r="2" spans="1:10" ht="48.75" x14ac:dyDescent="0.35">
      <c r="A2" s="49" t="s">
        <v>650</v>
      </c>
      <c r="B2" s="50" t="s">
        <v>657</v>
      </c>
    </row>
    <row r="4" spans="1:10" x14ac:dyDescent="0.25">
      <c r="A4" s="46" t="s">
        <v>598</v>
      </c>
      <c r="B4" s="10" t="s">
        <v>11</v>
      </c>
      <c r="C4" s="10" t="s">
        <v>16</v>
      </c>
      <c r="D4" s="10" t="s">
        <v>17</v>
      </c>
      <c r="E4" s="47" t="s">
        <v>664</v>
      </c>
      <c r="F4" s="47" t="s">
        <v>665</v>
      </c>
      <c r="G4" s="59" t="s">
        <v>698</v>
      </c>
      <c r="H4" s="60" t="s">
        <v>702</v>
      </c>
      <c r="I4" s="47" t="s">
        <v>666</v>
      </c>
    </row>
    <row r="5" spans="1:10" x14ac:dyDescent="0.25">
      <c r="A5" t="s">
        <v>628</v>
      </c>
      <c r="E5" s="5"/>
      <c r="F5" s="5"/>
      <c r="G5" s="5"/>
      <c r="H5" s="5"/>
      <c r="I5" s="5"/>
    </row>
    <row r="6" spans="1:10" x14ac:dyDescent="0.25">
      <c r="B6" t="s">
        <v>355</v>
      </c>
      <c r="E6" s="5"/>
      <c r="F6" s="5"/>
      <c r="G6" s="5"/>
      <c r="H6" s="5"/>
      <c r="I6" s="5"/>
    </row>
    <row r="7" spans="1:10" x14ac:dyDescent="0.25">
      <c r="C7">
        <v>3331</v>
      </c>
      <c r="E7" s="5"/>
      <c r="F7" s="5"/>
      <c r="G7" s="5"/>
      <c r="H7" s="5"/>
      <c r="I7" s="5"/>
    </row>
    <row r="8" spans="1:10" x14ac:dyDescent="0.25">
      <c r="D8" t="s">
        <v>168</v>
      </c>
      <c r="E8" s="5">
        <v>0</v>
      </c>
      <c r="F8" s="5">
        <v>70000</v>
      </c>
      <c r="G8" s="5">
        <v>340000</v>
      </c>
      <c r="H8" s="5">
        <v>0</v>
      </c>
      <c r="I8" s="5">
        <v>0</v>
      </c>
    </row>
    <row r="9" spans="1:10" x14ac:dyDescent="0.25">
      <c r="C9">
        <v>3391</v>
      </c>
      <c r="E9" s="5"/>
      <c r="F9" s="5"/>
      <c r="G9" s="5"/>
      <c r="H9" s="5"/>
      <c r="I9" s="5"/>
    </row>
    <row r="10" spans="1:10" x14ac:dyDescent="0.25">
      <c r="D10" t="s">
        <v>84</v>
      </c>
      <c r="E10" s="5">
        <v>1447508</v>
      </c>
      <c r="F10" s="5">
        <v>200000</v>
      </c>
      <c r="G10" s="5">
        <v>500000</v>
      </c>
      <c r="H10" s="5">
        <v>0</v>
      </c>
      <c r="I10" s="5">
        <v>200000</v>
      </c>
    </row>
    <row r="11" spans="1:10" x14ac:dyDescent="0.25">
      <c r="C11">
        <v>3411</v>
      </c>
      <c r="E11" s="5"/>
      <c r="F11" s="5"/>
      <c r="G11" s="5"/>
      <c r="H11" s="5"/>
      <c r="I11" s="5"/>
    </row>
    <row r="12" spans="1:10" x14ac:dyDescent="0.25">
      <c r="D12" t="s">
        <v>261</v>
      </c>
      <c r="E12" s="5">
        <v>2096912.6</v>
      </c>
      <c r="F12" s="5">
        <v>1200000</v>
      </c>
      <c r="G12" s="5">
        <v>1000000</v>
      </c>
      <c r="H12" s="5">
        <v>966883.28</v>
      </c>
      <c r="I12" s="51">
        <v>1200000</v>
      </c>
      <c r="J12" s="27"/>
    </row>
    <row r="13" spans="1:10" x14ac:dyDescent="0.25">
      <c r="C13">
        <v>3711</v>
      </c>
      <c r="E13" s="5"/>
      <c r="F13" s="5"/>
      <c r="G13" s="5"/>
      <c r="H13" s="5"/>
      <c r="I13" s="5"/>
      <c r="J13" s="27"/>
    </row>
    <row r="14" spans="1:10" x14ac:dyDescent="0.25">
      <c r="D14" t="s">
        <v>160</v>
      </c>
      <c r="E14" s="5">
        <v>0</v>
      </c>
      <c r="F14" s="5">
        <v>7200</v>
      </c>
      <c r="G14" s="5">
        <v>0</v>
      </c>
      <c r="H14" s="5">
        <v>6250</v>
      </c>
      <c r="I14" s="5">
        <v>7200</v>
      </c>
      <c r="J14" s="27"/>
    </row>
    <row r="15" spans="1:10" x14ac:dyDescent="0.25">
      <c r="C15">
        <v>3751</v>
      </c>
      <c r="E15" s="5"/>
      <c r="F15" s="5"/>
      <c r="G15" s="5"/>
      <c r="H15" s="5"/>
      <c r="I15" s="5"/>
      <c r="J15" s="27"/>
    </row>
    <row r="16" spans="1:10" x14ac:dyDescent="0.25">
      <c r="D16" t="s">
        <v>161</v>
      </c>
      <c r="E16" s="5">
        <v>0</v>
      </c>
      <c r="F16" s="5">
        <v>5300</v>
      </c>
      <c r="G16" s="5">
        <v>0</v>
      </c>
      <c r="H16" s="5">
        <v>1165.96</v>
      </c>
      <c r="I16" s="5">
        <v>5300</v>
      </c>
      <c r="J16" s="27"/>
    </row>
    <row r="17" spans="1:10" x14ac:dyDescent="0.25">
      <c r="C17">
        <v>3791</v>
      </c>
      <c r="E17" s="5"/>
      <c r="F17" s="5"/>
      <c r="G17" s="5"/>
      <c r="H17" s="5"/>
      <c r="I17" s="5"/>
      <c r="J17" s="27"/>
    </row>
    <row r="18" spans="1:10" x14ac:dyDescent="0.25">
      <c r="D18" t="s">
        <v>265</v>
      </c>
      <c r="E18" s="5">
        <v>0</v>
      </c>
      <c r="F18" s="5">
        <v>8000</v>
      </c>
      <c r="G18" s="5">
        <v>0</v>
      </c>
      <c r="H18" s="5">
        <v>0</v>
      </c>
      <c r="I18" s="5">
        <v>8000</v>
      </c>
      <c r="J18" s="27"/>
    </row>
    <row r="19" spans="1:10" x14ac:dyDescent="0.25">
      <c r="C19">
        <v>3821</v>
      </c>
      <c r="E19" s="5"/>
      <c r="F19" s="5"/>
      <c r="G19" s="5"/>
      <c r="H19" s="5"/>
      <c r="I19" s="5"/>
      <c r="J19" s="27"/>
    </row>
    <row r="20" spans="1:10" x14ac:dyDescent="0.25">
      <c r="D20" t="s">
        <v>66</v>
      </c>
      <c r="E20" s="5">
        <v>131385.79999999999</v>
      </c>
      <c r="F20" s="5">
        <v>145000</v>
      </c>
      <c r="G20" s="5">
        <v>160000</v>
      </c>
      <c r="H20" s="5">
        <v>14000.01</v>
      </c>
      <c r="I20" s="5">
        <v>145000</v>
      </c>
      <c r="J20" s="27"/>
    </row>
    <row r="21" spans="1:10" x14ac:dyDescent="0.25">
      <c r="C21">
        <v>3922</v>
      </c>
      <c r="E21" s="5"/>
      <c r="F21" s="5"/>
      <c r="G21" s="5"/>
      <c r="H21" s="5"/>
      <c r="I21" s="5"/>
      <c r="J21" s="27"/>
    </row>
    <row r="22" spans="1:10" x14ac:dyDescent="0.25">
      <c r="D22" t="s">
        <v>122</v>
      </c>
      <c r="E22" s="5">
        <v>327084.45</v>
      </c>
      <c r="F22" s="5">
        <v>1594500</v>
      </c>
      <c r="G22" s="5">
        <v>500000</v>
      </c>
      <c r="H22" s="5">
        <v>660945.14</v>
      </c>
      <c r="I22" s="51">
        <v>1000000</v>
      </c>
      <c r="J22" s="27"/>
    </row>
    <row r="23" spans="1:10" x14ac:dyDescent="0.25">
      <c r="C23">
        <v>5111</v>
      </c>
      <c r="E23" s="5"/>
      <c r="F23" s="5"/>
      <c r="G23" s="5"/>
      <c r="H23" s="5"/>
      <c r="I23" s="5"/>
      <c r="J23" s="27"/>
    </row>
    <row r="24" spans="1:10" x14ac:dyDescent="0.25">
      <c r="D24" t="s">
        <v>703</v>
      </c>
      <c r="E24" s="5"/>
      <c r="F24" s="5"/>
      <c r="G24" s="5"/>
      <c r="H24" s="5"/>
      <c r="I24" s="5">
        <v>4000000</v>
      </c>
    </row>
    <row r="25" spans="1:10" x14ac:dyDescent="0.25">
      <c r="C25">
        <v>5811</v>
      </c>
      <c r="E25" s="5"/>
      <c r="F25" s="5"/>
      <c r="G25" s="5"/>
      <c r="H25" s="5"/>
      <c r="I25" s="5"/>
    </row>
    <row r="26" spans="1:10" x14ac:dyDescent="0.25">
      <c r="D26" t="s">
        <v>273</v>
      </c>
      <c r="E26" s="5">
        <v>30202068.09</v>
      </c>
      <c r="F26" s="5">
        <v>0</v>
      </c>
      <c r="G26" s="5">
        <v>0</v>
      </c>
      <c r="H26" s="5">
        <v>0</v>
      </c>
      <c r="I26" s="5">
        <v>10000000</v>
      </c>
    </row>
    <row r="27" spans="1:10" x14ac:dyDescent="0.25">
      <c r="A27" t="s">
        <v>510</v>
      </c>
      <c r="E27" s="5">
        <v>34204958.939999998</v>
      </c>
      <c r="F27" s="5">
        <v>3230000</v>
      </c>
      <c r="G27" s="5">
        <v>2500000</v>
      </c>
      <c r="H27" s="5">
        <v>1649244.3900000001</v>
      </c>
      <c r="I27" s="5">
        <v>16565500</v>
      </c>
    </row>
  </sheetData>
  <pageMargins left="0.7" right="0.7" top="0.75" bottom="0.75" header="0.3" footer="0.3"/>
  <pageSetup paperSize="9" orientation="portrait" horizontalDpi="0" verticalDpi="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B76D-6767-42D5-AE66-31208DC905F3}">
  <dimension ref="A1:E11"/>
  <sheetViews>
    <sheetView topLeftCell="A2" workbookViewId="0">
      <selection activeCell="H13" sqref="H13"/>
    </sheetView>
  </sheetViews>
  <sheetFormatPr baseColWidth="10" defaultRowHeight="15" x14ac:dyDescent="0.25"/>
  <cols>
    <col min="1" max="1" width="29.85546875" bestFit="1" customWidth="1"/>
    <col min="2" max="2" width="15.5703125" bestFit="1" customWidth="1"/>
    <col min="3" max="3" width="13.5703125" hidden="1" customWidth="1"/>
    <col min="4" max="4" width="21.5703125" bestFit="1" customWidth="1"/>
    <col min="5" max="6" width="14.42578125" bestFit="1" customWidth="1"/>
  </cols>
  <sheetData>
    <row r="1" spans="1:5" hidden="1" x14ac:dyDescent="0.25">
      <c r="A1" s="10" t="s">
        <v>575</v>
      </c>
      <c r="B1" t="s">
        <v>574</v>
      </c>
    </row>
    <row r="2" spans="1:5" ht="21" x14ac:dyDescent="0.35">
      <c r="A2" s="49" t="s">
        <v>650</v>
      </c>
      <c r="B2" s="50" t="s">
        <v>629</v>
      </c>
    </row>
    <row r="4" spans="1:5" x14ac:dyDescent="0.25">
      <c r="A4" s="46" t="s">
        <v>675</v>
      </c>
      <c r="B4" s="47" t="s">
        <v>664</v>
      </c>
      <c r="C4" s="47" t="s">
        <v>665</v>
      </c>
      <c r="D4" t="s">
        <v>697</v>
      </c>
      <c r="E4" s="47" t="s">
        <v>666</v>
      </c>
    </row>
    <row r="5" spans="1:5" x14ac:dyDescent="0.25">
      <c r="A5" s="2" t="s">
        <v>630</v>
      </c>
      <c r="B5" s="5">
        <v>1924567.3</v>
      </c>
      <c r="C5" s="5">
        <v>2585000</v>
      </c>
      <c r="D5" s="5">
        <v>2525000</v>
      </c>
      <c r="E5" s="5">
        <v>2000000</v>
      </c>
    </row>
    <row r="6" spans="1:5" x14ac:dyDescent="0.25">
      <c r="A6" s="30" t="s">
        <v>244</v>
      </c>
      <c r="B6" s="5">
        <v>1924567.3</v>
      </c>
      <c r="C6" s="5">
        <v>2585000</v>
      </c>
      <c r="D6" s="5">
        <v>2525000</v>
      </c>
      <c r="E6" s="5">
        <v>2000000</v>
      </c>
    </row>
    <row r="7" spans="1:5" x14ac:dyDescent="0.25">
      <c r="A7" s="2" t="s">
        <v>510</v>
      </c>
      <c r="B7" s="5">
        <v>1924567.3</v>
      </c>
      <c r="C7" s="5">
        <v>2585000</v>
      </c>
      <c r="D7" s="5">
        <v>2525000</v>
      </c>
      <c r="E7" s="5">
        <v>2000000</v>
      </c>
    </row>
    <row r="11" spans="1:5" x14ac:dyDescent="0.25">
      <c r="E11" s="15"/>
    </row>
  </sheetData>
  <pageMargins left="0.7" right="0.7" top="0.75" bottom="0.75" header="0.3" footer="0.3"/>
  <pageSetup paperSize="9" orientation="portrait" horizontalDpi="0" verticalDpi="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C16B-894E-44DF-8BBB-4565257F8E8E}">
  <dimension ref="A1:F23"/>
  <sheetViews>
    <sheetView topLeftCell="A2" workbookViewId="0">
      <selection activeCell="E15" sqref="E15:E18"/>
    </sheetView>
  </sheetViews>
  <sheetFormatPr baseColWidth="10" defaultRowHeight="15" x14ac:dyDescent="0.25"/>
  <cols>
    <col min="1" max="1" width="61" bestFit="1" customWidth="1"/>
    <col min="2" max="2" width="13.5703125" bestFit="1" customWidth="1"/>
    <col min="3" max="3" width="13.5703125" hidden="1" customWidth="1"/>
    <col min="4" max="4" width="18.5703125" bestFit="1" customWidth="1"/>
    <col min="5" max="5" width="14.42578125" bestFit="1" customWidth="1"/>
    <col min="6" max="6" width="29.5703125" customWidth="1"/>
    <col min="7" max="7" width="14.42578125" bestFit="1" customWidth="1"/>
  </cols>
  <sheetData>
    <row r="1" spans="1:6" hidden="1" x14ac:dyDescent="0.25">
      <c r="A1" s="10" t="s">
        <v>575</v>
      </c>
      <c r="B1" t="s">
        <v>574</v>
      </c>
    </row>
    <row r="2" spans="1:6" ht="21" x14ac:dyDescent="0.35">
      <c r="A2" s="49" t="s">
        <v>650</v>
      </c>
      <c r="B2" s="50" t="s">
        <v>584</v>
      </c>
    </row>
    <row r="4" spans="1:6" x14ac:dyDescent="0.25">
      <c r="A4" s="46" t="s">
        <v>675</v>
      </c>
      <c r="B4" s="47" t="s">
        <v>664</v>
      </c>
      <c r="C4" s="47" t="s">
        <v>665</v>
      </c>
      <c r="D4" t="s">
        <v>698</v>
      </c>
      <c r="E4" s="47" t="s">
        <v>666</v>
      </c>
    </row>
    <row r="5" spans="1:6" x14ac:dyDescent="0.25">
      <c r="A5" s="2" t="s">
        <v>632</v>
      </c>
      <c r="B5" s="5">
        <v>87315286.890000001</v>
      </c>
      <c r="C5" s="5">
        <v>97053945.359999999</v>
      </c>
      <c r="D5" s="5">
        <v>77022784.549999997</v>
      </c>
      <c r="E5" s="5">
        <v>64864867.060000002</v>
      </c>
    </row>
    <row r="6" spans="1:6" x14ac:dyDescent="0.25">
      <c r="A6" s="30" t="s">
        <v>39</v>
      </c>
      <c r="B6" s="5">
        <v>87315286.890000001</v>
      </c>
      <c r="C6" s="5">
        <v>97053945.359999999</v>
      </c>
      <c r="D6" s="5">
        <v>77022784.549999997</v>
      </c>
      <c r="E6" s="5">
        <v>64864867.060000002</v>
      </c>
    </row>
    <row r="7" spans="1:6" x14ac:dyDescent="0.25">
      <c r="A7" s="35" t="s">
        <v>506</v>
      </c>
      <c r="B7" s="5">
        <v>2368336.42</v>
      </c>
      <c r="C7" s="5">
        <v>0</v>
      </c>
      <c r="D7" s="5">
        <v>0</v>
      </c>
      <c r="E7" s="5">
        <v>0</v>
      </c>
    </row>
    <row r="8" spans="1:6" x14ac:dyDescent="0.25">
      <c r="A8" s="35" t="s">
        <v>274</v>
      </c>
      <c r="B8" s="5">
        <v>1750138.99</v>
      </c>
      <c r="C8" s="5">
        <v>10676213.33</v>
      </c>
      <c r="D8" s="5">
        <v>0</v>
      </c>
      <c r="E8" s="5">
        <v>0</v>
      </c>
    </row>
    <row r="9" spans="1:6" x14ac:dyDescent="0.25">
      <c r="A9" s="35" t="s">
        <v>44</v>
      </c>
      <c r="B9" s="5">
        <v>83196811.480000004</v>
      </c>
      <c r="C9" s="5">
        <v>86377732.030000001</v>
      </c>
      <c r="D9" s="5">
        <v>77022784.549999997</v>
      </c>
      <c r="E9" s="5">
        <v>64864867.060000002</v>
      </c>
      <c r="F9" t="s">
        <v>685</v>
      </c>
    </row>
    <row r="10" spans="1:6" x14ac:dyDescent="0.25">
      <c r="A10" s="2" t="s">
        <v>633</v>
      </c>
      <c r="B10" s="5">
        <v>4296516.3899999997</v>
      </c>
      <c r="C10" s="5">
        <v>7526370</v>
      </c>
      <c r="D10" s="5">
        <v>2750000</v>
      </c>
      <c r="E10" s="5">
        <v>8500000</v>
      </c>
    </row>
    <row r="11" spans="1:6" x14ac:dyDescent="0.25">
      <c r="A11" s="30" t="s">
        <v>275</v>
      </c>
      <c r="B11" s="5">
        <v>4296516.3899999997</v>
      </c>
      <c r="C11" s="5">
        <v>7526370</v>
      </c>
      <c r="D11" s="5">
        <v>2750000</v>
      </c>
      <c r="E11" s="5">
        <v>8500000</v>
      </c>
      <c r="F11" s="15"/>
    </row>
    <row r="12" spans="1:6" x14ac:dyDescent="0.25">
      <c r="A12" s="35" t="s">
        <v>44</v>
      </c>
      <c r="B12" s="5">
        <v>4296516.3899999997</v>
      </c>
      <c r="C12" s="5">
        <v>7526370</v>
      </c>
      <c r="D12" s="5">
        <v>2750000</v>
      </c>
      <c r="E12" s="5">
        <v>8500000</v>
      </c>
    </row>
    <row r="13" spans="1:6" x14ac:dyDescent="0.25">
      <c r="A13" s="2" t="s">
        <v>636</v>
      </c>
      <c r="B13" s="5">
        <v>224915921.36000001</v>
      </c>
      <c r="C13" s="5">
        <v>253870476.06</v>
      </c>
      <c r="D13" s="5">
        <v>156311185.29000002</v>
      </c>
      <c r="E13" s="5">
        <v>212360960</v>
      </c>
    </row>
    <row r="14" spans="1:6" x14ac:dyDescent="0.25">
      <c r="A14" s="30" t="s">
        <v>252</v>
      </c>
      <c r="B14" s="5">
        <v>224915921.36000001</v>
      </c>
      <c r="C14" s="5">
        <v>253870476.06</v>
      </c>
      <c r="D14" s="5">
        <v>156311185.29000002</v>
      </c>
      <c r="E14" s="5">
        <v>195360960</v>
      </c>
    </row>
    <row r="15" spans="1:6" x14ac:dyDescent="0.25">
      <c r="A15" s="35" t="s">
        <v>271</v>
      </c>
      <c r="B15" s="5">
        <v>92156708.030000001</v>
      </c>
      <c r="C15" s="5">
        <v>101370861</v>
      </c>
      <c r="D15" s="5">
        <v>88000000</v>
      </c>
      <c r="E15" s="5">
        <v>105600000</v>
      </c>
    </row>
    <row r="16" spans="1:6" x14ac:dyDescent="0.25">
      <c r="A16" s="35" t="s">
        <v>257</v>
      </c>
      <c r="B16" s="5">
        <v>0</v>
      </c>
      <c r="C16" s="5">
        <v>2000000</v>
      </c>
      <c r="D16" s="5">
        <v>0</v>
      </c>
      <c r="E16" s="5">
        <v>2000000</v>
      </c>
    </row>
    <row r="17" spans="1:6" x14ac:dyDescent="0.25">
      <c r="A17" s="35" t="s">
        <v>258</v>
      </c>
      <c r="B17" s="5">
        <v>0</v>
      </c>
      <c r="C17" s="5">
        <v>928551.63</v>
      </c>
      <c r="D17" s="5">
        <v>0</v>
      </c>
      <c r="E17" s="5">
        <v>1000000</v>
      </c>
    </row>
    <row r="18" spans="1:6" x14ac:dyDescent="0.25">
      <c r="A18" s="35" t="s">
        <v>270</v>
      </c>
      <c r="B18" s="5">
        <v>21615330</v>
      </c>
      <c r="C18" s="5">
        <v>25545390</v>
      </c>
      <c r="D18" s="5">
        <v>25108346.399999999</v>
      </c>
      <c r="E18" s="5">
        <v>23580360</v>
      </c>
    </row>
    <row r="19" spans="1:6" x14ac:dyDescent="0.25">
      <c r="A19" s="35" t="s">
        <v>274</v>
      </c>
      <c r="B19" s="5">
        <v>28299479.25</v>
      </c>
      <c r="C19" s="5">
        <v>0</v>
      </c>
      <c r="D19" s="5">
        <v>0</v>
      </c>
      <c r="E19" s="5">
        <v>0</v>
      </c>
    </row>
    <row r="20" spans="1:6" x14ac:dyDescent="0.25">
      <c r="A20" s="35" t="s">
        <v>44</v>
      </c>
      <c r="B20" s="5">
        <v>82844404.080000028</v>
      </c>
      <c r="C20" s="5">
        <v>124025673.43000001</v>
      </c>
      <c r="D20" s="5">
        <v>43202838.890000001</v>
      </c>
      <c r="E20" s="5">
        <v>63180600</v>
      </c>
      <c r="F20" t="s">
        <v>687</v>
      </c>
    </row>
    <row r="21" spans="1:6" x14ac:dyDescent="0.25">
      <c r="A21" s="30" t="s">
        <v>686</v>
      </c>
      <c r="B21" s="5">
        <v>0</v>
      </c>
      <c r="C21" s="5">
        <v>0</v>
      </c>
      <c r="D21" s="5">
        <v>0</v>
      </c>
      <c r="E21" s="5">
        <v>17000000</v>
      </c>
    </row>
    <row r="22" spans="1:6" x14ac:dyDescent="0.25">
      <c r="A22" s="35" t="s">
        <v>44</v>
      </c>
      <c r="B22" s="5">
        <v>0</v>
      </c>
      <c r="C22" s="5">
        <v>0</v>
      </c>
      <c r="D22" s="5">
        <v>0</v>
      </c>
      <c r="E22" s="5">
        <v>17000000</v>
      </c>
    </row>
    <row r="23" spans="1:6" x14ac:dyDescent="0.25">
      <c r="A23" s="2" t="s">
        <v>510</v>
      </c>
      <c r="B23" s="5">
        <v>316527724.64000005</v>
      </c>
      <c r="C23" s="5">
        <v>358450791.42000002</v>
      </c>
      <c r="D23" s="5">
        <v>236083969.84000003</v>
      </c>
      <c r="E23" s="5">
        <v>285725827.06</v>
      </c>
    </row>
  </sheetData>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2</vt:i4>
      </vt:variant>
    </vt:vector>
  </HeadingPairs>
  <TitlesOfParts>
    <vt:vector size="44" baseType="lpstr">
      <vt:lpstr>BASE</vt:lpstr>
      <vt:lpstr>Dinamica Calendarizado</vt:lpstr>
      <vt:lpstr>Dinamica LDG EGRESO</vt:lpstr>
      <vt:lpstr>ANTEPROYECTO</vt:lpstr>
      <vt:lpstr>Apoyos y Subsidios</vt:lpstr>
      <vt:lpstr>Anexo Multianual</vt:lpstr>
      <vt:lpstr>Fuente de Financiamiento</vt:lpstr>
      <vt:lpstr>Capitulo Gasto</vt:lpstr>
      <vt:lpstr>Administrativa</vt:lpstr>
      <vt:lpstr>Clasificación Económica</vt:lpstr>
      <vt:lpstr>Clasificación Funcional</vt:lpstr>
      <vt:lpstr>Objeto del Gasto</vt:lpstr>
      <vt:lpstr>Clasificación Progrm y Proyect</vt:lpstr>
      <vt:lpstr>Clasificación por Tipo de Gasto</vt:lpstr>
      <vt:lpstr>Capitulo 6000</vt:lpstr>
      <vt:lpstr>Capitulo 9000</vt:lpstr>
      <vt:lpstr>Presupuesto Etiquetado</vt:lpstr>
      <vt:lpstr>Programatica</vt:lpstr>
      <vt:lpstr>Estado del presupuesto</vt:lpstr>
      <vt:lpstr>LDF - Egresos</vt:lpstr>
      <vt:lpstr>LDF - Ingresos</vt:lpstr>
      <vt:lpstr>Ley de Ingresos</vt:lpstr>
      <vt:lpstr>Calendarizado</vt:lpstr>
      <vt:lpstr>Fuente</vt:lpstr>
      <vt:lpstr>Capitulo</vt:lpstr>
      <vt:lpstr>Estructura 2025</vt:lpstr>
      <vt:lpstr>Dependencia 2024</vt:lpstr>
      <vt:lpstr>Hoja1</vt:lpstr>
      <vt:lpstr>Oficialia</vt:lpstr>
      <vt:lpstr>Innovacción</vt:lpstr>
      <vt:lpstr>Serv. publicos</vt:lpstr>
      <vt:lpstr>Cercania y Corresp</vt:lpstr>
      <vt:lpstr>Presidencia</vt:lpstr>
      <vt:lpstr>Desarrollo economico</vt:lpstr>
      <vt:lpstr>Prevención y protec</vt:lpstr>
      <vt:lpstr>Obras</vt:lpstr>
      <vt:lpstr>OPDS</vt:lpstr>
      <vt:lpstr>Gabinete</vt:lpstr>
      <vt:lpstr>Comunicación</vt:lpstr>
      <vt:lpstr>Secretaria</vt:lpstr>
      <vt:lpstr>Sindicatura</vt:lpstr>
      <vt:lpstr>Tesoreria</vt:lpstr>
      <vt:lpstr>'LDF - Egresos'!Área_de_impresión</vt:lpstr>
      <vt:lpstr>'Ley de Ingresos'!Área_de_impresión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IVETT CHAVEZ MARTINEZ</dc:creator>
  <cp:lastModifiedBy>JUAN PABLO ROSALES RODRIGUEZ - PC-0543</cp:lastModifiedBy>
  <cp:lastPrinted>2025-01-24T19:28:22Z</cp:lastPrinted>
  <dcterms:created xsi:type="dcterms:W3CDTF">2024-09-26T13:54:46Z</dcterms:created>
  <dcterms:modified xsi:type="dcterms:W3CDTF">2025-01-24T19:28:44Z</dcterms:modified>
</cp:coreProperties>
</file>